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E3FB3726-9513-4C77-8FD1-59671E7A0AB2}" xr6:coauthVersionLast="47" xr6:coauthVersionMax="47" xr10:uidLastSave="{00000000-0000-0000-0000-000000000000}"/>
  <bookViews>
    <workbookView xWindow="-108" yWindow="-108" windowWidth="23256" windowHeight="12576" tabRatio="672" firstSheet="1" activeTab="3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Games!$A$1:$M$37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23" i="2" l="1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BB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320" i="1"/>
  <c r="AF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F583" i="1"/>
  <c r="BR583" i="1"/>
  <c r="AY583" i="1"/>
  <c r="BR571" i="1"/>
  <c r="AY571" i="1"/>
  <c r="AF571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BR570" i="1"/>
  <c r="AY570" i="1"/>
  <c r="AF570" i="1"/>
  <c r="AX558" i="1"/>
  <c r="AF558" i="1"/>
  <c r="AY558" i="1"/>
  <c r="BQ558" i="1"/>
  <c r="BR558" i="1"/>
  <c r="AE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Y269" i="1"/>
  <c r="AF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Y301" i="1"/>
  <c r="AF301" i="1"/>
  <c r="BR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Y420" i="1"/>
  <c r="AF420" i="1"/>
  <c r="AF408" i="1"/>
  <c r="BR408" i="1"/>
  <c r="AY408" i="1"/>
  <c r="BR396" i="1"/>
  <c r="AY396" i="1"/>
  <c r="AF396" i="1"/>
  <c r="AF348" i="1"/>
  <c r="BR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BR371" i="1"/>
  <c r="AY371" i="1"/>
  <c r="AF371" i="1"/>
  <c r="AY359" i="1"/>
  <c r="AF359" i="1"/>
  <c r="BR359" i="1"/>
  <c r="AY347" i="1"/>
  <c r="AF347" i="1"/>
  <c r="BR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203" i="1"/>
  <c r="AY203" i="1"/>
  <c r="AF203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Y346" i="1"/>
  <c r="AF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62" i="1"/>
  <c r="AY262" i="1"/>
  <c r="BR262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BR357" i="1"/>
  <c r="AY357" i="1"/>
  <c r="AF357" i="1"/>
  <c r="AY345" i="1"/>
  <c r="AF345" i="1"/>
  <c r="BR345" i="1"/>
  <c r="AY333" i="1"/>
  <c r="AF333" i="1"/>
  <c r="BR333" i="1"/>
  <c r="AF321" i="1"/>
  <c r="BR321" i="1"/>
  <c r="AY321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BB82" i="2"/>
  <c r="BB130" i="2"/>
  <c r="BB201" i="2"/>
  <c r="BB245" i="2"/>
  <c r="BB293" i="2"/>
  <c r="BB510" i="2"/>
  <c r="BB549" i="2"/>
  <c r="BB608" i="2"/>
  <c r="BB354" i="2"/>
  <c r="BB312" i="2"/>
  <c r="BB587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M370" i="1" l="1"/>
  <c r="M362" i="1"/>
  <c r="M298" i="1"/>
  <c r="M234" i="1"/>
  <c r="M194" i="1"/>
  <c r="M162" i="1"/>
  <c r="M130" i="1"/>
  <c r="M90" i="1"/>
  <c r="M82" i="1"/>
  <c r="M66" i="1"/>
  <c r="M50" i="1"/>
  <c r="M10" i="1"/>
  <c r="AL607" i="2"/>
  <c r="M545" i="1"/>
  <c r="M529" i="1"/>
  <c r="M409" i="1"/>
  <c r="M321" i="1"/>
  <c r="M305" i="1"/>
  <c r="M225" i="1"/>
  <c r="M201" i="1"/>
  <c r="M185" i="1"/>
  <c r="M49" i="1"/>
  <c r="M33" i="1"/>
  <c r="M17" i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M335" i="1"/>
  <c r="M231" i="1"/>
  <c r="M215" i="1"/>
  <c r="M183" i="1"/>
  <c r="M87" i="1"/>
  <c r="M71" i="1"/>
  <c r="M47" i="1"/>
  <c r="M23" i="1"/>
  <c r="M7" i="1"/>
  <c r="AJ166" i="2"/>
  <c r="M430" i="1"/>
  <c r="M342" i="1"/>
  <c r="M326" i="1"/>
  <c r="M278" i="1"/>
  <c r="M238" i="1"/>
  <c r="M150" i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M204" i="1"/>
  <c r="M116" i="1"/>
  <c r="AK170" i="2"/>
  <c r="AZ170" i="2" s="1"/>
  <c r="M593" i="1"/>
  <c r="M577" i="1"/>
  <c r="M521" i="1"/>
  <c r="M513" i="1"/>
  <c r="M489" i="1"/>
  <c r="M425" i="1"/>
  <c r="X425" i="1" s="1"/>
  <c r="M401" i="1"/>
  <c r="X401" i="1" s="1"/>
  <c r="M385" i="1"/>
  <c r="M369" i="1"/>
  <c r="M337" i="1"/>
  <c r="M313" i="1"/>
  <c r="M273" i="1"/>
  <c r="X273" i="1" s="1"/>
  <c r="M257" i="1"/>
  <c r="M249" i="1"/>
  <c r="X249" i="1" s="1"/>
  <c r="M241" i="1"/>
  <c r="X241" i="1" s="1"/>
  <c r="M233" i="1"/>
  <c r="M153" i="1"/>
  <c r="M137" i="1"/>
  <c r="M113" i="1"/>
  <c r="M105" i="1"/>
  <c r="M97" i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M609" i="1"/>
  <c r="X609" i="1" s="1"/>
  <c r="M601" i="1"/>
  <c r="X601" i="1" s="1"/>
  <c r="M584" i="1"/>
  <c r="M448" i="1"/>
  <c r="M408" i="1"/>
  <c r="M400" i="1"/>
  <c r="M344" i="1"/>
  <c r="X344" i="1" s="1"/>
  <c r="M312" i="1"/>
  <c r="M296" i="1"/>
  <c r="X296" i="1" s="1"/>
  <c r="M272" i="1"/>
  <c r="X272" i="1" s="1"/>
  <c r="M240" i="1"/>
  <c r="M232" i="1"/>
  <c r="M176" i="1"/>
  <c r="M144" i="1"/>
  <c r="M104" i="1"/>
  <c r="X104" i="1" s="1"/>
  <c r="M64" i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AK550" i="2"/>
  <c r="M27" i="1"/>
  <c r="X27" i="1" s="1"/>
  <c r="M314" i="1"/>
  <c r="M295" i="1"/>
  <c r="M223" i="1"/>
  <c r="M127" i="1"/>
  <c r="M382" i="1"/>
  <c r="M350" i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AL545" i="2"/>
  <c r="AK533" i="2"/>
  <c r="AK568" i="2"/>
  <c r="AJ366" i="2"/>
  <c r="AK537" i="2"/>
  <c r="AK588" i="2"/>
  <c r="AZ588" i="2" s="1"/>
  <c r="AJ569" i="2"/>
  <c r="M19" i="1"/>
  <c r="AK366" i="2"/>
  <c r="M367" i="1"/>
  <c r="X367" i="1" s="1"/>
  <c r="M343" i="1"/>
  <c r="M494" i="1"/>
  <c r="M390" i="1"/>
  <c r="M246" i="1"/>
  <c r="M613" i="1"/>
  <c r="M573" i="1"/>
  <c r="M525" i="1"/>
  <c r="X525" i="1" s="1"/>
  <c r="M485" i="1"/>
  <c r="X485" i="1" s="1"/>
  <c r="M477" i="1"/>
  <c r="M461" i="1"/>
  <c r="M437" i="1"/>
  <c r="M429" i="1"/>
  <c r="M413" i="1"/>
  <c r="X413" i="1" s="1"/>
  <c r="M301" i="1"/>
  <c r="M293" i="1"/>
  <c r="X293" i="1" s="1"/>
  <c r="M269" i="1"/>
  <c r="X269" i="1" s="1"/>
  <c r="M213" i="1"/>
  <c r="M197" i="1"/>
  <c r="M189" i="1"/>
  <c r="M173" i="1"/>
  <c r="M157" i="1"/>
  <c r="X157" i="1" s="1"/>
  <c r="M117" i="1"/>
  <c r="M101" i="1"/>
  <c r="X101" i="1" s="1"/>
  <c r="M77" i="1"/>
  <c r="X77" i="1" s="1"/>
  <c r="M69" i="1"/>
  <c r="M45" i="1"/>
  <c r="M37" i="1"/>
  <c r="M21" i="1"/>
  <c r="M580" i="1"/>
  <c r="M572" i="1"/>
  <c r="M556" i="1"/>
  <c r="X556" i="1" s="1"/>
  <c r="M532" i="1"/>
  <c r="X532" i="1" s="1"/>
  <c r="M524" i="1"/>
  <c r="M500" i="1"/>
  <c r="M492" i="1"/>
  <c r="M436" i="1"/>
  <c r="M396" i="1"/>
  <c r="X396" i="1" s="1"/>
  <c r="M380" i="1"/>
  <c r="M348" i="1"/>
  <c r="X348" i="1" s="1"/>
  <c r="M332" i="1"/>
  <c r="X332" i="1" s="1"/>
  <c r="M308" i="1"/>
  <c r="M300" i="1"/>
  <c r="M276" i="1"/>
  <c r="M252" i="1"/>
  <c r="M244" i="1"/>
  <c r="X244" i="1" s="1"/>
  <c r="M236" i="1"/>
  <c r="M212" i="1"/>
  <c r="X212" i="1" s="1"/>
  <c r="M188" i="1"/>
  <c r="X188" i="1" s="1"/>
  <c r="M164" i="1"/>
  <c r="M156" i="1"/>
  <c r="M148" i="1"/>
  <c r="M124" i="1"/>
  <c r="M92" i="1"/>
  <c r="X92" i="1" s="1"/>
  <c r="M84" i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B19" i="26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Z194" i="2" s="1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Z431" i="2" s="1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Z397" i="2" s="1"/>
  <c r="AK181" i="2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Z347" i="2" s="1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Z353" i="2" s="1"/>
  <c r="AK448" i="2"/>
  <c r="AZ448" i="2" s="1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Z560" i="2" s="1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Z492" i="2" s="1"/>
  <c r="AK444" i="2"/>
  <c r="AK348" i="2"/>
  <c r="AK528" i="2"/>
  <c r="AZ528" i="2" s="1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Z295" i="2" s="1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K495" i="2"/>
  <c r="AZ495" i="2" s="1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X351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50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X84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BF521" i="2"/>
  <c r="BK521" i="2" s="1"/>
  <c r="M520" i="1"/>
  <c r="X436" i="1"/>
  <c r="BF389" i="2"/>
  <c r="BK389" i="2" s="1"/>
  <c r="M388" i="1"/>
  <c r="X316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X493" i="1"/>
  <c r="BF458" i="2"/>
  <c r="BK458" i="2" s="1"/>
  <c r="M457" i="1"/>
  <c r="X409" i="1"/>
  <c r="X361" i="1"/>
  <c r="X30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312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X573" i="1"/>
  <c r="M561" i="1"/>
  <c r="M549" i="1"/>
  <c r="BF538" i="2"/>
  <c r="BK538" i="2" s="1"/>
  <c r="M537" i="1"/>
  <c r="X513" i="1"/>
  <c r="M501" i="1"/>
  <c r="X489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17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X380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36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19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64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97" i="1"/>
  <c r="X49" i="1"/>
  <c r="BF26" i="2"/>
  <c r="BK26" i="2" s="1"/>
  <c r="M25" i="1"/>
  <c r="X620" i="1"/>
  <c r="BF597" i="2"/>
  <c r="BK597" i="2" s="1"/>
  <c r="M596" i="1"/>
  <c r="X572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X150" i="1"/>
  <c r="X138" i="1"/>
  <c r="BF115" i="2"/>
  <c r="BK115" i="2" s="1"/>
  <c r="M114" i="1"/>
  <c r="BF103" i="2"/>
  <c r="BK103" i="2" s="1"/>
  <c r="M102" i="1"/>
  <c r="X90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X257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BF54" i="2"/>
  <c r="BK54" i="2" s="1"/>
  <c r="M53" i="1"/>
  <c r="M29" i="1"/>
  <c r="X17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AW23" i="2" s="1"/>
  <c r="BF170" i="2" s="1"/>
  <c r="BK170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515" i="2"/>
  <c r="AZ503" i="2"/>
  <c r="AZ180" i="2"/>
  <c r="AZ248" i="2"/>
  <c r="AZ286" i="2"/>
  <c r="AZ232" i="2"/>
  <c r="AZ300" i="2"/>
  <c r="AZ409" i="2"/>
  <c r="AZ95" i="2"/>
  <c r="AZ213" i="2"/>
  <c r="AZ402" i="2"/>
  <c r="AZ345" i="2"/>
  <c r="AZ114" i="2"/>
  <c r="AZ334" i="2"/>
  <c r="AZ408" i="2"/>
  <c r="AZ499" i="2"/>
  <c r="AZ284" i="2"/>
  <c r="AZ18" i="2"/>
  <c r="AZ123" i="2"/>
  <c r="AZ326" i="2"/>
  <c r="AZ210" i="2"/>
  <c r="AZ263" i="2"/>
  <c r="AZ160" i="2"/>
  <c r="AZ619" i="2"/>
  <c r="AZ303" i="2"/>
  <c r="AZ42" i="2"/>
  <c r="AZ488" i="2"/>
  <c r="AZ311" i="2"/>
  <c r="AZ64" i="2"/>
  <c r="AZ57" i="2"/>
  <c r="AZ80" i="2"/>
  <c r="AZ460" i="2"/>
  <c r="AZ118" i="2"/>
  <c r="AZ362" i="2"/>
  <c r="AZ182" i="2"/>
  <c r="AZ103" i="2"/>
  <c r="AZ124" i="2"/>
  <c r="AZ151" i="2"/>
  <c r="AZ148" i="2"/>
  <c r="AZ63" i="2"/>
  <c r="AZ164" i="2"/>
  <c r="AZ83" i="2"/>
  <c r="AZ30" i="2"/>
  <c r="AZ277" i="2"/>
  <c r="AZ96" i="2"/>
  <c r="AZ193" i="2"/>
  <c r="AZ116" i="2"/>
  <c r="AZ113" i="2"/>
  <c r="AZ190" i="2"/>
  <c r="AZ36" i="2"/>
  <c r="AZ191" i="2"/>
  <c r="AZ135" i="2"/>
  <c r="AZ128" i="2"/>
  <c r="AZ352" i="2"/>
  <c r="AZ320" i="2"/>
  <c r="AZ181" i="2"/>
  <c r="AZ126" i="2"/>
  <c r="M2" i="1"/>
  <c r="BR3" i="2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378" i="2" l="1"/>
  <c r="AO101" i="2"/>
  <c r="AO30" i="2"/>
  <c r="BF86" i="2"/>
  <c r="BK86" i="2" s="1"/>
  <c r="BF50" i="2"/>
  <c r="BK50" i="2" s="1"/>
  <c r="BF51" i="2"/>
  <c r="BK51" i="2" s="1"/>
  <c r="BF126" i="2"/>
  <c r="BK126" i="2" s="1"/>
  <c r="BF23" i="2"/>
  <c r="BK23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B25" i="26"/>
  <c r="I25" i="18"/>
  <c r="B12" i="26"/>
  <c r="I12" i="18"/>
  <c r="B14" i="26"/>
  <c r="I22" i="18"/>
  <c r="B3" i="26"/>
  <c r="I8" i="18"/>
  <c r="B9" i="26"/>
  <c r="I23" i="18"/>
  <c r="B6" i="26"/>
  <c r="I9" i="18"/>
  <c r="B24" i="26"/>
  <c r="I18" i="18"/>
  <c r="B18" i="26"/>
  <c r="I15" i="18"/>
  <c r="B22" i="26"/>
  <c r="I24" i="18"/>
  <c r="B11" i="26"/>
  <c r="I20" i="18"/>
  <c r="B4" i="26"/>
  <c r="I19" i="18"/>
  <c r="B20" i="26"/>
  <c r="I4" i="18"/>
  <c r="B21" i="26"/>
  <c r="I14" i="18"/>
  <c r="B8" i="26"/>
  <c r="I21" i="18"/>
  <c r="B16" i="26"/>
  <c r="I17" i="18"/>
  <c r="B5" i="26"/>
  <c r="I5" i="18"/>
  <c r="B2" i="26"/>
  <c r="I26" i="18"/>
  <c r="B10" i="26"/>
  <c r="I10" i="18"/>
  <c r="B15" i="26"/>
  <c r="I13" i="18"/>
  <c r="B23" i="26"/>
  <c r="I3" i="18"/>
  <c r="B7" i="26"/>
  <c r="I7" i="18"/>
  <c r="B17" i="26"/>
  <c r="I6" i="18"/>
  <c r="B13" i="26"/>
  <c r="AQ233" i="1"/>
  <c r="X377" i="1"/>
  <c r="X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AG559" i="1"/>
  <c r="AH559" i="1"/>
  <c r="X559" i="1"/>
  <c r="AJ559" i="1"/>
  <c r="AI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X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AH63" i="1"/>
  <c r="AG63" i="1"/>
  <c r="AI63" i="1"/>
  <c r="AJ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355" i="2" l="1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J47" i="1"/>
  <c r="BJ280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Z574" i="1"/>
  <c r="BS574" i="1"/>
  <c r="BT274" i="1"/>
  <c r="BA274" i="1"/>
  <c r="BT205" i="1"/>
  <c r="BA205" i="1"/>
  <c r="AQ192" i="1"/>
  <c r="BJ472" i="1"/>
  <c r="AQ518" i="1"/>
  <c r="AQ491" i="1"/>
  <c r="BT405" i="1"/>
  <c r="BA405" i="1"/>
  <c r="AQ608" i="1"/>
  <c r="BJ308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AZ484" i="1"/>
  <c r="BS484" i="1"/>
  <c r="BJ425" i="1"/>
  <c r="AQ363" i="1"/>
  <c r="AQ170" i="1"/>
  <c r="AQ538" i="1"/>
  <c r="BS505" i="1"/>
  <c r="AZ505" i="1"/>
  <c r="BJ236" i="1"/>
  <c r="BA175" i="1"/>
  <c r="BT175" i="1"/>
  <c r="AQ318" i="1"/>
  <c r="AQ552" i="1"/>
  <c r="BJ66" i="1"/>
  <c r="AQ284" i="1"/>
  <c r="AA559" i="1"/>
  <c r="BB559" i="1"/>
  <c r="AQ559" i="1"/>
  <c r="BC559" i="1"/>
  <c r="Y559" i="1"/>
  <c r="Z559" i="1"/>
  <c r="AQ283" i="1"/>
  <c r="BJ54" i="1"/>
  <c r="AQ389" i="1"/>
  <c r="AQ281" i="1"/>
  <c r="BT544" i="1"/>
  <c r="BA544" i="1"/>
  <c r="AQ578" i="1"/>
  <c r="BJ276" i="1"/>
  <c r="AQ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Q504" i="1"/>
  <c r="BJ241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AQ120" i="1"/>
  <c r="BJ73" i="1"/>
  <c r="BJ163" i="1"/>
  <c r="BJ531" i="1"/>
  <c r="AQ208" i="1"/>
  <c r="AQ155" i="1"/>
  <c r="AQ57" i="1"/>
  <c r="AQ356" i="1"/>
  <c r="AZ559" i="1"/>
  <c r="BS559" i="1"/>
  <c r="AQ258" i="1"/>
  <c r="AQ18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A319" i="1"/>
  <c r="BB319" i="1"/>
  <c r="AQ319" i="1"/>
  <c r="BC319" i="1"/>
  <c r="Y319" i="1"/>
  <c r="Z319" i="1"/>
  <c r="BJ603" i="1"/>
  <c r="BJ554" i="1"/>
  <c r="BJ62" i="1"/>
  <c r="AQ539" i="1"/>
  <c r="BJ455" i="1"/>
  <c r="AZ502" i="1"/>
  <c r="BS502" i="1"/>
  <c r="AQ202" i="1"/>
  <c r="AQ395" i="1"/>
  <c r="AA476" i="1"/>
  <c r="Z476" i="1"/>
  <c r="Y476" i="1"/>
  <c r="AQ476" i="1"/>
  <c r="BB476" i="1"/>
  <c r="BC476" i="1"/>
  <c r="AQ259" i="1"/>
  <c r="AZ172" i="1"/>
  <c r="BS172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BS205" i="1"/>
  <c r="AZ205" i="1"/>
  <c r="AQ336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BA287" i="1"/>
  <c r="BT287" i="1"/>
  <c r="AQ67" i="1"/>
  <c r="BA519" i="1"/>
  <c r="BT519" i="1"/>
  <c r="AQ207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Z324" i="1"/>
  <c r="AA324" i="1"/>
  <c r="BB324" i="1"/>
  <c r="AQ324" i="1"/>
  <c r="BC324" i="1"/>
  <c r="Y324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229" i="1"/>
  <c r="BT229" i="1"/>
  <c r="AZ355" i="1"/>
  <c r="BS355" i="1"/>
  <c r="AQ114" i="1"/>
  <c r="BJ521" i="1"/>
  <c r="BT147" i="1"/>
  <c r="BA147" i="1"/>
  <c r="AQ106" i="1"/>
  <c r="BJ153" i="1"/>
  <c r="Y181" i="1"/>
  <c r="Z181" i="1"/>
  <c r="AA181" i="1"/>
  <c r="BB181" i="1"/>
  <c r="AQ181" i="1"/>
  <c r="BC181" i="1"/>
  <c r="BJ534" i="1"/>
  <c r="AQ543" i="1"/>
  <c r="AQ516" i="1"/>
  <c r="BJ524" i="1"/>
  <c r="AQ248" i="1"/>
  <c r="BT426" i="1"/>
  <c r="BA426" i="1"/>
  <c r="BJ257" i="1"/>
  <c r="AQ428" i="1"/>
  <c r="BS128" i="1"/>
  <c r="AZ128" i="1"/>
  <c r="BS582" i="1"/>
  <c r="AZ582" i="1"/>
  <c r="BJ173" i="1"/>
  <c r="AQ142" i="1"/>
  <c r="AQ414" i="1"/>
  <c r="AQ123" i="1"/>
  <c r="AQ95" i="1"/>
  <c r="BJ382" i="1"/>
  <c r="AQ417" i="1"/>
  <c r="AQ469" i="1"/>
  <c r="AQ31" i="1"/>
  <c r="AQ612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F585" i="2"/>
  <c r="BK585" i="2" s="1"/>
  <c r="BF555" i="2"/>
  <c r="BK555" i="2" s="1"/>
  <c r="AQ98" i="1"/>
  <c r="AZ287" i="1"/>
  <c r="BS287" i="1"/>
  <c r="AQ262" i="1"/>
  <c r="BJ166" i="1"/>
  <c r="AQ80" i="1"/>
  <c r="BT319" i="1"/>
  <c r="BA319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T220" i="1"/>
  <c r="BA220" i="1"/>
  <c r="AQ416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J613" i="1"/>
  <c r="AQ129" i="1"/>
  <c r="BJ9" i="1"/>
  <c r="BT535" i="1"/>
  <c r="BA535" i="1"/>
  <c r="BT517" i="1"/>
  <c r="BA517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AQ595" i="1"/>
  <c r="AQ379" i="1"/>
  <c r="BJ90" i="1"/>
  <c r="AQ255" i="1"/>
  <c r="BJ302" i="1"/>
  <c r="AA191" i="1"/>
  <c r="BB191" i="1"/>
  <c r="Y191" i="1"/>
  <c r="BC191" i="1"/>
  <c r="Z191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AQ167" i="1"/>
  <c r="BT502" i="1"/>
  <c r="BA502" i="1"/>
  <c r="AQ393" i="1"/>
  <c r="AQ386" i="1"/>
  <c r="AQ250" i="1"/>
  <c r="BJ397" i="1"/>
  <c r="AQ294" i="1"/>
  <c r="AQ159" i="1"/>
  <c r="BJ3" i="1"/>
  <c r="BS324" i="1"/>
  <c r="AZ324" i="1"/>
  <c r="AQ515" i="1"/>
  <c r="BJ431" i="1"/>
  <c r="AQ441" i="1"/>
  <c r="BS327" i="1"/>
  <c r="AZ327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T324" i="1"/>
  <c r="BA324" i="1"/>
  <c r="BJ394" i="1"/>
  <c r="BJ124" i="1"/>
  <c r="AQ247" i="1"/>
  <c r="BT604" i="1"/>
  <c r="BA604" i="1"/>
  <c r="BA327" i="1"/>
  <c r="BT327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Z359" i="1"/>
  <c r="BS359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Z226" i="1"/>
  <c r="AA226" i="1"/>
  <c r="BB226" i="1"/>
  <c r="AQ226" i="1"/>
  <c r="BC226" i="1"/>
  <c r="Y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487" i="1"/>
  <c r="BA487" i="1"/>
  <c r="BT171" i="1"/>
  <c r="BA171" i="1"/>
  <c r="AQ506" i="1"/>
  <c r="AQ59" i="1"/>
  <c r="BT310" i="1"/>
  <c r="BA310" i="1"/>
  <c r="AQ100" i="1"/>
  <c r="AQ585" i="1"/>
  <c r="BJ584" i="1"/>
  <c r="BS517" i="1"/>
  <c r="AZ517" i="1"/>
  <c r="BJ390" i="1"/>
  <c r="BJ269" i="1"/>
  <c r="BT564" i="1"/>
  <c r="BA564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AQ600" i="1"/>
  <c r="BS423" i="1"/>
  <c r="AZ423" i="1"/>
  <c r="BA359" i="1"/>
  <c r="BT359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Q222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AA111" i="1"/>
  <c r="BB111" i="1"/>
  <c r="AQ111" i="1"/>
  <c r="BC111" i="1"/>
  <c r="Y111" i="1"/>
  <c r="Z111" i="1"/>
  <c r="AQ551" i="1"/>
  <c r="AQ537" i="1"/>
  <c r="BJ164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U520" i="1"/>
  <c r="BJ520" i="1"/>
  <c r="BV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U191" i="1"/>
  <c r="BV191" i="1"/>
  <c r="BJ191" i="1"/>
  <c r="BJ391" i="1"/>
  <c r="BJ498" i="1"/>
  <c r="BJ528" i="1"/>
  <c r="BJ469" i="1"/>
  <c r="BJ417" i="1"/>
  <c r="BJ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U175" i="1"/>
  <c r="BJ175" i="1"/>
  <c r="BV175" i="1"/>
  <c r="BJ434" i="1"/>
  <c r="BJ100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J608" i="1"/>
  <c r="BJ518" i="1"/>
  <c r="BJ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V327" i="1"/>
  <c r="BU327" i="1"/>
  <c r="BJ327" i="1"/>
  <c r="BJ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J99" i="1"/>
  <c r="BJ559" i="1"/>
  <c r="BV559" i="1"/>
  <c r="BU559" i="1"/>
  <c r="BJ538" i="1"/>
  <c r="BJ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U402" i="1"/>
  <c r="BV402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J539" i="1"/>
  <c r="BJ433" i="1"/>
  <c r="BJ271" i="1"/>
  <c r="BJ547" i="1"/>
  <c r="BJ372" i="1"/>
  <c r="BJ206" i="1"/>
  <c r="BV574" i="1"/>
  <c r="BU574" i="1"/>
  <c r="BJ574" i="1"/>
  <c r="BJ503" i="1"/>
  <c r="BV226" i="1"/>
  <c r="BJ226" i="1"/>
  <c r="BU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B12" i="24" l="1"/>
  <c r="B8" i="24"/>
  <c r="B2" i="24"/>
  <c r="B4" i="25"/>
  <c r="B12" i="25"/>
  <c r="B20" i="25"/>
  <c r="C13" i="26"/>
  <c r="C8" i="26"/>
  <c r="C3" i="26"/>
  <c r="B10" i="25"/>
  <c r="C21" i="26"/>
  <c r="B24" i="24"/>
  <c r="B4" i="24"/>
  <c r="B11" i="24"/>
  <c r="B9" i="24"/>
  <c r="B7" i="25"/>
  <c r="B15" i="25"/>
  <c r="B23" i="25"/>
  <c r="C11" i="26"/>
  <c r="C24" i="26"/>
  <c r="C5" i="26"/>
  <c r="B20" i="24"/>
  <c r="B17" i="24"/>
  <c r="B7" i="24"/>
  <c r="B18" i="25"/>
  <c r="C14" i="26"/>
  <c r="C4" i="26"/>
  <c r="B15" i="24"/>
  <c r="B23" i="24"/>
  <c r="B5" i="24"/>
  <c r="B5" i="25"/>
  <c r="B13" i="25"/>
  <c r="B21" i="25"/>
  <c r="C17" i="26"/>
  <c r="C22" i="26"/>
  <c r="B6" i="24"/>
  <c r="B16" i="24"/>
  <c r="B18" i="24"/>
  <c r="B13" i="24"/>
  <c r="B8" i="25"/>
  <c r="B16" i="25"/>
  <c r="B24" i="25"/>
  <c r="B2" i="25"/>
  <c r="C12" i="26"/>
  <c r="C15" i="26"/>
  <c r="C18" i="26"/>
  <c r="B22" i="24"/>
  <c r="B10" i="24"/>
  <c r="B6" i="25"/>
  <c r="B14" i="25"/>
  <c r="B22" i="25"/>
  <c r="C25" i="26"/>
  <c r="B3" i="24"/>
  <c r="B25" i="24"/>
  <c r="B14" i="24"/>
  <c r="B3" i="25"/>
  <c r="B11" i="25"/>
  <c r="B19" i="25"/>
  <c r="C2" i="26"/>
  <c r="C23" i="26"/>
  <c r="C16" i="26"/>
  <c r="C6" i="26"/>
  <c r="C9" i="26"/>
  <c r="C7" i="26"/>
  <c r="B21" i="24"/>
  <c r="B19" i="24"/>
  <c r="B9" i="25"/>
  <c r="B17" i="25"/>
  <c r="B25" i="25"/>
  <c r="C10" i="26"/>
  <c r="C19" i="26"/>
  <c r="C20" i="26"/>
  <c r="U587" i="1"/>
  <c r="Y587" i="1" s="1"/>
  <c r="H608" i="1"/>
  <c r="S608" i="1" s="1"/>
  <c r="AI608" i="1" s="1"/>
  <c r="V487" i="1"/>
  <c r="V355" i="1"/>
  <c r="V283" i="1"/>
  <c r="Z283" i="1" s="1"/>
  <c r="U139" i="1"/>
  <c r="Y139" i="1" s="1"/>
  <c r="W606" i="1"/>
  <c r="AA606" i="1" s="1"/>
  <c r="U594" i="1"/>
  <c r="Y594" i="1" s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V461" i="1"/>
  <c r="Z461" i="1" s="1"/>
  <c r="V245" i="1"/>
  <c r="Z245" i="1" s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Y323" i="1" s="1"/>
  <c r="V299" i="1"/>
  <c r="Z299" i="1" s="1"/>
  <c r="V287" i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J562" i="1"/>
  <c r="AE562" i="1" s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AE10" i="1" s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Z284" i="1" s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L266" i="1"/>
  <c r="AF266" i="1" s="1"/>
  <c r="L121" i="1"/>
  <c r="AF121" i="1" s="1"/>
  <c r="L422" i="1"/>
  <c r="L204" i="1"/>
  <c r="L22" i="1"/>
  <c r="L476" i="1"/>
  <c r="L334" i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AF372" i="1" s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AF250" i="1" s="1"/>
  <c r="L296" i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L94" i="1"/>
  <c r="L512" i="1"/>
  <c r="AF512" i="1" s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AF611" i="1" s="1"/>
  <c r="L97" i="1"/>
  <c r="AF97" i="1" s="1"/>
  <c r="L163" i="1"/>
  <c r="AF163" i="1" s="1"/>
  <c r="L273" i="1"/>
  <c r="L44" i="1"/>
  <c r="AF44" i="1" s="1"/>
  <c r="L535" i="1"/>
  <c r="AF535" i="1" s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AF386" i="1" s="1"/>
  <c r="L7" i="1"/>
  <c r="L288" i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48" i="1" l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D9" i="24"/>
  <c r="D10" i="26"/>
  <c r="D13" i="26"/>
  <c r="C7" i="25"/>
  <c r="C10" i="25"/>
  <c r="C5" i="24"/>
  <c r="C5" i="25"/>
  <c r="C13" i="24"/>
  <c r="D12" i="26"/>
  <c r="D13" i="24"/>
  <c r="D14" i="24"/>
  <c r="C22" i="25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D6" i="24"/>
  <c r="C9" i="25"/>
  <c r="C15" i="25"/>
  <c r="D21" i="24"/>
  <c r="C12" i="25"/>
  <c r="C4" i="24"/>
  <c r="D24" i="24"/>
  <c r="D14" i="26"/>
  <c r="D20" i="24"/>
  <c r="D15" i="24"/>
  <c r="C8" i="25"/>
  <c r="C10" i="24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C21" i="24"/>
  <c r="D19" i="26"/>
  <c r="C8" i="24"/>
  <c r="D8" i="26"/>
  <c r="C17" i="24"/>
  <c r="C3" i="25"/>
  <c r="C15" i="24"/>
  <c r="D17" i="26"/>
  <c r="C16" i="24"/>
  <c r="D15" i="26"/>
  <c r="D3" i="24"/>
  <c r="C9" i="24"/>
  <c r="C6" i="25"/>
  <c r="D6" i="26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C2" i="25"/>
  <c r="D2" i="24"/>
  <c r="C23" i="25"/>
  <c r="C18" i="25"/>
  <c r="D4" i="26"/>
  <c r="C11" i="25"/>
  <c r="C13" i="25"/>
  <c r="C6" i="24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AN522" i="1"/>
  <c r="AX522" i="1" s="1"/>
  <c r="BF414" i="1"/>
  <c r="BV414" i="1" s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BC268" i="1" s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D22" i="24"/>
  <c r="C17" i="25"/>
  <c r="D20" i="26"/>
  <c r="D19" i="24"/>
  <c r="C20" i="25"/>
  <c r="D3" i="26"/>
  <c r="C11" i="24"/>
  <c r="D11" i="26"/>
  <c r="D4" i="24"/>
  <c r="D7" i="26"/>
  <c r="D17" i="24"/>
  <c r="D22" i="26"/>
  <c r="D23" i="24"/>
  <c r="C16" i="25"/>
  <c r="D18" i="26"/>
  <c r="C19" i="25"/>
  <c r="D9" i="26"/>
  <c r="AL211" i="1"/>
  <c r="BB211" i="1" s="1"/>
  <c r="AL582" i="1"/>
  <c r="AO366" i="1"/>
  <c r="AP258" i="1"/>
  <c r="AM198" i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C19" i="24"/>
  <c r="D24" i="26"/>
  <c r="C2" i="24"/>
  <c r="C7" i="24"/>
  <c r="C23" i="24"/>
  <c r="C18" i="24"/>
  <c r="D25" i="24"/>
  <c r="C14" i="25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D8" i="24"/>
  <c r="D5" i="26"/>
  <c r="C4" i="25"/>
  <c r="D12" i="24"/>
  <c r="C25" i="24"/>
  <c r="D2" i="26"/>
  <c r="C21" i="25"/>
  <c r="D16" i="24"/>
  <c r="C3" i="24"/>
  <c r="C22" i="24"/>
  <c r="D25" i="26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Y546" i="1" s="1"/>
  <c r="AO486" i="1"/>
  <c r="AN378" i="1"/>
  <c r="AX378" i="1" s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X347" i="1" s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C20" i="24"/>
  <c r="D23" i="26"/>
  <c r="AM355" i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Y322" i="1" s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C24" i="24"/>
  <c r="D21" i="26"/>
  <c r="D7" i="24"/>
  <c r="C24" i="25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D10" i="24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L602" i="1"/>
  <c r="BB602" i="1" s="1"/>
  <c r="BF506" i="1"/>
  <c r="BV506" i="1" s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D11" i="24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C12" i="24"/>
  <c r="C14" i="24"/>
  <c r="D5" i="24"/>
  <c r="D18" i="24"/>
  <c r="AL282" i="1"/>
  <c r="BB282" i="1" s="1"/>
  <c r="AN234" i="1"/>
  <c r="AP187" i="1"/>
  <c r="BH283" i="1"/>
  <c r="BF210" i="1"/>
  <c r="BV210" i="1" s="1"/>
  <c r="AL605" i="1"/>
  <c r="AN341" i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AO276" i="1"/>
  <c r="AN216" i="1"/>
  <c r="AX216" i="1" s="1"/>
  <c r="AO108" i="1"/>
  <c r="AN409" i="1"/>
  <c r="AX409" i="1" s="1"/>
  <c r="AP85" i="1"/>
  <c r="AY85" i="1" s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C25" i="25"/>
  <c r="D16" i="26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Y540" i="1" s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D5" i="25" s="1"/>
  <c r="AK1" i="18"/>
  <c r="AI2" i="18"/>
  <c r="AH2" i="18"/>
  <c r="AY531" i="1" l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E16" i="25"/>
  <c r="G2" i="26"/>
  <c r="E2" i="26"/>
  <c r="F2" i="26"/>
  <c r="BH446" i="1"/>
  <c r="BH15" i="1"/>
  <c r="BH173" i="1"/>
  <c r="BI113" i="1"/>
  <c r="BH341" i="1"/>
  <c r="BI610" i="1"/>
  <c r="BR610" i="1" s="1"/>
  <c r="BH592" i="1"/>
  <c r="D24" i="25"/>
  <c r="F20" i="25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F6" i="24"/>
  <c r="E6" i="24"/>
  <c r="G6" i="24"/>
  <c r="F12" i="25"/>
  <c r="BH463" i="1"/>
  <c r="BH457" i="1"/>
  <c r="BH469" i="1"/>
  <c r="BI3" i="1"/>
  <c r="BH508" i="1"/>
  <c r="BI339" i="1"/>
  <c r="BI376" i="1"/>
  <c r="BH473" i="1"/>
  <c r="BH581" i="1"/>
  <c r="BI426" i="1"/>
  <c r="BH546" i="1"/>
  <c r="E7" i="25"/>
  <c r="D15" i="25"/>
  <c r="F8" i="25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F11" i="25"/>
  <c r="E10" i="25"/>
  <c r="AY324" i="1"/>
  <c r="BI290" i="1"/>
  <c r="BH122" i="1"/>
  <c r="BH460" i="1"/>
  <c r="BI473" i="1"/>
  <c r="BR473" i="1" s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D22" i="25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E12" i="25"/>
  <c r="D23" i="25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2" i="25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D8" i="25"/>
  <c r="E18" i="25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E14" i="25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F4" i="25"/>
  <c r="BI432" i="1"/>
  <c r="BH386" i="1"/>
  <c r="BH326" i="1"/>
  <c r="BI231" i="1"/>
  <c r="BR231" i="1" s="1"/>
  <c r="BH64" i="1"/>
  <c r="BI291" i="1"/>
  <c r="BR291" i="1" s="1"/>
  <c r="BH448" i="1"/>
  <c r="BH414" i="1"/>
  <c r="D9" i="25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E20" i="25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F13" i="25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D19" i="25"/>
  <c r="BI505" i="1"/>
  <c r="BH542" i="1"/>
  <c r="BH483" i="1"/>
  <c r="BH219" i="1"/>
  <c r="BH520" i="1"/>
  <c r="BB367" i="1"/>
  <c r="G3" i="24"/>
  <c r="F3" i="24"/>
  <c r="E3" i="24"/>
  <c r="D2" i="25"/>
  <c r="F24" i="25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E2" i="25"/>
  <c r="BI531" i="1"/>
  <c r="BR531" i="1" s="1"/>
  <c r="BI123" i="1"/>
  <c r="BR123" i="1" s="1"/>
  <c r="BH376" i="1"/>
  <c r="BI100" i="1"/>
  <c r="BI162" i="1"/>
  <c r="BR162" i="1" s="1"/>
  <c r="BI354" i="1"/>
  <c r="BR354" i="1" s="1"/>
  <c r="E15" i="25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D13" i="25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F19" i="25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E3" i="25"/>
  <c r="D12" i="25"/>
  <c r="BH445" i="1"/>
  <c r="BI457" i="1"/>
  <c r="BR457" i="1" s="1"/>
  <c r="BI615" i="1"/>
  <c r="BH339" i="1"/>
  <c r="BI184" i="1"/>
  <c r="BI209" i="1"/>
  <c r="BI210" i="1"/>
  <c r="BR210" i="1" s="1"/>
  <c r="E24" i="25"/>
  <c r="G5" i="24"/>
  <c r="F5" i="24"/>
  <c r="E5" i="24"/>
  <c r="E5" i="25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R526" i="1" s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D21" i="25"/>
  <c r="F9" i="25"/>
  <c r="BI171" i="1"/>
  <c r="BH543" i="1"/>
  <c r="BI377" i="1"/>
  <c r="BH113" i="1"/>
  <c r="BH76" i="1"/>
  <c r="BH545" i="1"/>
  <c r="BI534" i="1"/>
  <c r="E19" i="25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F16" i="25"/>
  <c r="BI267" i="1"/>
  <c r="AY266" i="1"/>
  <c r="BH517" i="1"/>
  <c r="BI541" i="1"/>
  <c r="BH29" i="1"/>
  <c r="BH279" i="1"/>
  <c r="BH533" i="1"/>
  <c r="BH280" i="1"/>
  <c r="BH521" i="1"/>
  <c r="BI150" i="1"/>
  <c r="E11" i="25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F21" i="25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F25" i="25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E23" i="25"/>
  <c r="BI182" i="1"/>
  <c r="BI411" i="1"/>
  <c r="BH197" i="1"/>
  <c r="BH114" i="1"/>
  <c r="AY450" i="1"/>
  <c r="E18" i="24"/>
  <c r="G18" i="24"/>
  <c r="F18" i="24"/>
  <c r="F5" i="25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D17" i="25"/>
  <c r="BI350" i="1"/>
  <c r="BH242" i="1"/>
  <c r="BH89" i="1"/>
  <c r="BH413" i="1"/>
  <c r="BH123" i="1"/>
  <c r="BI558" i="1"/>
  <c r="BH77" i="1"/>
  <c r="BH271" i="1"/>
  <c r="G9" i="24"/>
  <c r="F9" i="24"/>
  <c r="E9" i="24"/>
  <c r="D10" i="25"/>
  <c r="E13" i="25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F7" i="25"/>
  <c r="BH553" i="1"/>
  <c r="BH63" i="1"/>
  <c r="BH99" i="1"/>
  <c r="BH567" i="1"/>
  <c r="BI412" i="1"/>
  <c r="BI437" i="1"/>
  <c r="BH449" i="1"/>
  <c r="BH211" i="1"/>
  <c r="BI450" i="1"/>
  <c r="BR450" i="1" s="1"/>
  <c r="F17" i="25"/>
  <c r="F3" i="25"/>
  <c r="D6" i="25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D7" i="25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D25" i="25"/>
  <c r="BH577" i="1"/>
  <c r="BI7" i="1"/>
  <c r="BI314" i="1"/>
  <c r="BR314" i="1" s="1"/>
  <c r="BH458" i="1"/>
  <c r="BH103" i="1"/>
  <c r="BH6" i="1"/>
  <c r="BH354" i="1"/>
  <c r="D18" i="25"/>
  <c r="E25" i="25"/>
  <c r="BI101" i="1"/>
  <c r="BH149" i="1"/>
  <c r="BB244" i="1"/>
  <c r="BH245" i="1"/>
  <c r="BI378" i="1"/>
  <c r="BH510" i="1"/>
  <c r="D11" i="25"/>
  <c r="F14" i="25"/>
  <c r="E3" i="26"/>
  <c r="F3" i="26"/>
  <c r="G3" i="26"/>
  <c r="BI362" i="1"/>
  <c r="BH377" i="1"/>
  <c r="BI495" i="1"/>
  <c r="BI159" i="1"/>
  <c r="BI196" i="1"/>
  <c r="BR196" i="1" s="1"/>
  <c r="BH65" i="1"/>
  <c r="F10" i="25"/>
  <c r="E17" i="25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F6" i="25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E9" i="25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BB587" i="1"/>
  <c r="BH385" i="1"/>
  <c r="BI301" i="1"/>
  <c r="BI13" i="1"/>
  <c r="BI252" i="1"/>
  <c r="BI97" i="1"/>
  <c r="BR97" i="1" s="1"/>
  <c r="BH151" i="1"/>
  <c r="BI50" i="1"/>
  <c r="BH401" i="1"/>
  <c r="F2" i="25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D4" i="25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F18" i="25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E8" i="25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F23" i="25"/>
  <c r="G15" i="24"/>
  <c r="F15" i="24"/>
  <c r="E15" i="24"/>
  <c r="D20" i="25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D3" i="25"/>
  <c r="F15" i="25"/>
  <c r="BI199" i="1"/>
  <c r="BR199" i="1" s="1"/>
  <c r="BI112" i="1"/>
  <c r="BR112" i="1" s="1"/>
  <c r="BI245" i="1"/>
  <c r="BI533" i="1"/>
  <c r="BR533" i="1" s="1"/>
  <c r="BI367" i="1"/>
  <c r="BR367" i="1" s="1"/>
  <c r="G12" i="26"/>
  <c r="E12" i="26"/>
  <c r="F12" i="26"/>
  <c r="E6" i="25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F22" i="25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D16" i="25"/>
  <c r="E21" i="25"/>
  <c r="BH7" i="1"/>
  <c r="BI62" i="1"/>
  <c r="BH230" i="1"/>
  <c r="BH410" i="1"/>
  <c r="BH604" i="1"/>
  <c r="BH353" i="1"/>
  <c r="AY148" i="1"/>
  <c r="BI605" i="1"/>
  <c r="BR605" i="1" s="1"/>
  <c r="E4" i="25"/>
  <c r="E4" i="26"/>
  <c r="F4" i="26"/>
  <c r="G4" i="26"/>
  <c r="D14" i="25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E313" i="1"/>
  <c r="BU313" i="1" s="1"/>
  <c r="BE181" i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E611" i="1"/>
  <c r="BU611" i="1" s="1"/>
  <c r="BE563" i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BR98" i="2"/>
  <c r="R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17" i="18" l="1"/>
  <c r="AN24" i="18"/>
  <c r="AN20" i="18"/>
  <c r="AN12" i="18"/>
  <c r="AN22" i="18"/>
  <c r="L28" i="27"/>
  <c r="BR130" i="2"/>
  <c r="BQ130" i="2"/>
  <c r="BR129" i="2"/>
  <c r="BQ129" i="2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12" i="18" l="1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1" i="18" l="1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A188" i="1"/>
  <c r="BQ191" i="2"/>
  <c r="BR191" i="2"/>
  <c r="BQ192" i="2"/>
  <c r="BR192" i="2"/>
  <c r="M48" i="4"/>
  <c r="BS188" i="1" l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Q114" i="1"/>
  <c r="AG114" i="1" s="1"/>
  <c r="R198" i="1"/>
  <c r="R114" i="1"/>
  <c r="AH114" i="1" s="1"/>
  <c r="BQ201" i="2"/>
  <c r="BR201" i="2"/>
  <c r="BR202" i="2"/>
  <c r="BQ202" i="2"/>
  <c r="M53" i="4"/>
  <c r="BA114" i="1" l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F200" i="14" s="1"/>
  <c r="BD200" i="1"/>
  <c r="G200" i="14" s="1"/>
  <c r="BW200" i="1"/>
  <c r="H200" i="14" s="1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X200" i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BZ200" i="1" s="1"/>
  <c r="BR216" i="2"/>
  <c r="BQ216" i="2"/>
  <c r="BQ215" i="2"/>
  <c r="BR215" i="2"/>
  <c r="M60" i="4"/>
  <c r="BS61" i="1" l="1"/>
  <c r="AZ61" i="1"/>
  <c r="BA61" i="1"/>
  <c r="BT61" i="1"/>
  <c r="CA200" i="1"/>
  <c r="J200" i="14" s="1"/>
  <c r="I200" i="14"/>
  <c r="CC200" i="1"/>
  <c r="L200" i="14" s="1"/>
  <c r="CB200" i="1"/>
  <c r="K200" i="14" s="1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R205" i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R227" i="1" l="1"/>
  <c r="AH227" i="1" s="1"/>
  <c r="R194" i="1"/>
  <c r="AH194" i="1" s="1"/>
  <c r="P205" i="1"/>
  <c r="P120" i="1"/>
  <c r="P218" i="1"/>
  <c r="AD202" i="1"/>
  <c r="BP202" i="1"/>
  <c r="AW202" i="1"/>
  <c r="BD202" i="1" s="1"/>
  <c r="G202" i="14" s="1"/>
  <c r="Q227" i="1"/>
  <c r="AG227" i="1" s="1"/>
  <c r="Q194" i="1"/>
  <c r="AG194" i="1" s="1"/>
  <c r="N120" i="1"/>
  <c r="N218" i="1"/>
  <c r="O205" i="1"/>
  <c r="R226" i="1"/>
  <c r="R143" i="1"/>
  <c r="AH143" i="1" s="1"/>
  <c r="AK202" i="1"/>
  <c r="N205" i="1"/>
  <c r="AV202" i="1"/>
  <c r="BO202" i="1"/>
  <c r="AC202" i="1"/>
  <c r="Q226" i="1"/>
  <c r="Q143" i="1"/>
  <c r="AG143" i="1" s="1"/>
  <c r="O120" i="1"/>
  <c r="BO120" i="1" s="1"/>
  <c r="O218" i="1"/>
  <c r="P65" i="1"/>
  <c r="N65" i="1"/>
  <c r="BA227" i="1"/>
  <c r="BT227" i="1"/>
  <c r="AZ227" i="1"/>
  <c r="BS227" i="1"/>
  <c r="BP120" i="1"/>
  <c r="AD120" i="1"/>
  <c r="AW120" i="1"/>
  <c r="AU120" i="1"/>
  <c r="BN120" i="1"/>
  <c r="AB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BW202" i="1" l="1"/>
  <c r="H202" i="14" s="1"/>
  <c r="AC120" i="1"/>
  <c r="AV120" i="1"/>
  <c r="F202" i="14"/>
  <c r="BX202" i="1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K218" i="1" s="1"/>
  <c r="AU218" i="1"/>
  <c r="BT194" i="1"/>
  <c r="BA194" i="1"/>
  <c r="Q228" i="1"/>
  <c r="AG228" i="1" s="1"/>
  <c r="Q121" i="1"/>
  <c r="AG121" i="1" s="1"/>
  <c r="AB205" i="1"/>
  <c r="BN205" i="1"/>
  <c r="AU205" i="1"/>
  <c r="BD205" i="1" s="1"/>
  <c r="G205" i="14" s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BW120" i="1"/>
  <c r="H120" i="14" s="1"/>
  <c r="AB226" i="1"/>
  <c r="BN226" i="1"/>
  <c r="AU226" i="1"/>
  <c r="AK120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W205" i="1" l="1"/>
  <c r="H205" i="14" s="1"/>
  <c r="BD218" i="1"/>
  <c r="G218" i="14" s="1"/>
  <c r="BW218" i="1"/>
  <c r="H218" i="14" s="1"/>
  <c r="AK205" i="1"/>
  <c r="BT228" i="1"/>
  <c r="BA228" i="1"/>
  <c r="BX218" i="1"/>
  <c r="F218" i="14"/>
  <c r="F205" i="14"/>
  <c r="BX205" i="1"/>
  <c r="Q18" i="1"/>
  <c r="AG18" i="1" s="1"/>
  <c r="AZ121" i="1"/>
  <c r="BS121" i="1"/>
  <c r="R18" i="1"/>
  <c r="AH18" i="1" s="1"/>
  <c r="BS228" i="1"/>
  <c r="AZ228" i="1"/>
  <c r="BY202" i="1"/>
  <c r="CB202" i="1" s="1"/>
  <c r="K202" i="14" s="1"/>
  <c r="BA121" i="1"/>
  <c r="BT121" i="1"/>
  <c r="BX120" i="1"/>
  <c r="AB228" i="1"/>
  <c r="AK228" i="1" s="1"/>
  <c r="AU228" i="1"/>
  <c r="BN228" i="1"/>
  <c r="BW228" i="1" s="1"/>
  <c r="F120" i="14"/>
  <c r="BQ234" i="2"/>
  <c r="BR234" i="2"/>
  <c r="BR233" i="2"/>
  <c r="R232" i="1" s="1"/>
  <c r="AH232" i="1" s="1"/>
  <c r="BQ233" i="2"/>
  <c r="Q232" i="1" s="1"/>
  <c r="AG232" i="1" s="1"/>
  <c r="M69" i="4"/>
  <c r="BD228" i="1" l="1"/>
  <c r="CC202" i="1"/>
  <c r="L202" i="14" s="1"/>
  <c r="BS18" i="1"/>
  <c r="AZ18" i="1"/>
  <c r="BY218" i="1"/>
  <c r="BZ218" i="1" s="1"/>
  <c r="CA218" i="1"/>
  <c r="J218" i="14" s="1"/>
  <c r="CC218" i="1"/>
  <c r="L218" i="14" s="1"/>
  <c r="CB218" i="1"/>
  <c r="K218" i="14" s="1"/>
  <c r="BT18" i="1"/>
  <c r="BA18" i="1"/>
  <c r="BY205" i="1"/>
  <c r="BZ205" i="1" s="1"/>
  <c r="CB205" i="1"/>
  <c r="K205" i="14" s="1"/>
  <c r="CC205" i="1"/>
  <c r="L205" i="14" s="1"/>
  <c r="CA205" i="1"/>
  <c r="J205" i="14" s="1"/>
  <c r="BZ202" i="1"/>
  <c r="CA202" i="1"/>
  <c r="J202" i="14" s="1"/>
  <c r="R158" i="1"/>
  <c r="AH158" i="1" s="1"/>
  <c r="Q158" i="1"/>
  <c r="AG158" i="1" s="1"/>
  <c r="BY120" i="1"/>
  <c r="CB120" i="1" s="1"/>
  <c r="AZ232" i="1"/>
  <c r="BS232" i="1"/>
  <c r="BT232" i="1"/>
  <c r="BA232" i="1"/>
  <c r="BX228" i="1"/>
  <c r="BQ235" i="2"/>
  <c r="BR235" i="2"/>
  <c r="BR236" i="2"/>
  <c r="BQ236" i="2"/>
  <c r="M70" i="4"/>
  <c r="I202" i="14" l="1"/>
  <c r="CD202" i="1"/>
  <c r="Q13" i="1"/>
  <c r="AG13" i="1" s="1"/>
  <c r="I218" i="14"/>
  <c r="CD218" i="1"/>
  <c r="R13" i="1"/>
  <c r="AH13" i="1" s="1"/>
  <c r="I205" i="14"/>
  <c r="CD205" i="1"/>
  <c r="BS158" i="1"/>
  <c r="AZ158" i="1"/>
  <c r="BA158" i="1"/>
  <c r="BT158" i="1"/>
  <c r="CC120" i="1"/>
  <c r="L120" i="14"/>
  <c r="CA120" i="1"/>
  <c r="J120" i="14" s="1"/>
  <c r="BZ120" i="1"/>
  <c r="I120" i="14" s="1"/>
  <c r="K120" i="14"/>
  <c r="BY228" i="1"/>
  <c r="BZ228" i="1" s="1"/>
  <c r="BR237" i="2"/>
  <c r="R22" i="1" s="1"/>
  <c r="AH22" i="1" s="1"/>
  <c r="BQ237" i="2"/>
  <c r="Q22" i="1" s="1"/>
  <c r="AG22" i="1" s="1"/>
  <c r="BR238" i="2"/>
  <c r="BQ238" i="2"/>
  <c r="M71" i="4"/>
  <c r="BT13" i="1" l="1"/>
  <c r="BA13" i="1"/>
  <c r="BS22" i="1"/>
  <c r="AZ22" i="1"/>
  <c r="CJ218" i="1"/>
  <c r="N218" i="14" s="1"/>
  <c r="M218" i="14"/>
  <c r="AZ13" i="1"/>
  <c r="BS13" i="1"/>
  <c r="CJ205" i="1"/>
  <c r="N205" i="14" s="1"/>
  <c r="M205" i="14"/>
  <c r="CJ202" i="1"/>
  <c r="N202" i="14" s="1"/>
  <c r="M202" i="14"/>
  <c r="BA22" i="1"/>
  <c r="BT22" i="1"/>
  <c r="CA228" i="1"/>
  <c r="CC228" i="1"/>
  <c r="CB228" i="1"/>
  <c r="CD120" i="1"/>
  <c r="CJ120" i="1" s="1"/>
  <c r="BQ239" i="2"/>
  <c r="BR239" i="2"/>
  <c r="BQ240" i="2"/>
  <c r="BR240" i="2"/>
  <c r="M72" i="4"/>
  <c r="R236" i="1" l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W97" i="1"/>
  <c r="BT64" i="1"/>
  <c r="BA64" i="1"/>
  <c r="AZ64" i="1"/>
  <c r="BS64" i="1"/>
  <c r="AU97" i="1"/>
  <c r="BD97" i="1" s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W97" i="1"/>
  <c r="AK97" i="1"/>
  <c r="BR264" i="2"/>
  <c r="BQ264" i="2"/>
  <c r="BR263" i="2"/>
  <c r="BQ263" i="2"/>
  <c r="BN261" i="2"/>
  <c r="M84" i="4"/>
  <c r="BW126" i="1" l="1"/>
  <c r="H126" i="14" s="1"/>
  <c r="AK126" i="1"/>
  <c r="BD126" i="1"/>
  <c r="G126" i="14" s="1"/>
  <c r="F126" i="14"/>
  <c r="BX97" i="1"/>
  <c r="BY97" i="1" s="1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S142" i="1" l="1"/>
  <c r="AZ142" i="1"/>
  <c r="BT142" i="1"/>
  <c r="BA142" i="1"/>
  <c r="BX126" i="1"/>
  <c r="BY126" i="1" s="1"/>
  <c r="CB97" i="1"/>
  <c r="CA97" i="1"/>
  <c r="BZ97" i="1"/>
  <c r="CC97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BP88" i="1" l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CA126" i="1"/>
  <c r="J126" i="14" s="1"/>
  <c r="BZ126" i="1"/>
  <c r="CB126" i="1"/>
  <c r="K126" i="14" s="1"/>
  <c r="CC126" i="1"/>
  <c r="L126" i="14" s="1"/>
  <c r="Q240" i="1"/>
  <c r="AG240" i="1" s="1"/>
  <c r="N121" i="1"/>
  <c r="I126" i="14"/>
  <c r="R240" i="1"/>
  <c r="AH240" i="1" s="1"/>
  <c r="CD97" i="1"/>
  <c r="CJ97" i="1" s="1"/>
  <c r="AB220" i="1"/>
  <c r="BN220" i="1"/>
  <c r="AU220" i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AC88" i="1"/>
  <c r="AV88" i="1"/>
  <c r="BO88" i="1"/>
  <c r="BW227" i="1"/>
  <c r="H227" i="14" s="1"/>
  <c r="BN145" i="1"/>
  <c r="AU145" i="1"/>
  <c r="AB145" i="1"/>
  <c r="AD145" i="1"/>
  <c r="AW145" i="1"/>
  <c r="BP145" i="1"/>
  <c r="AK227" i="1"/>
  <c r="BA58" i="1"/>
  <c r="BT58" i="1"/>
  <c r="BD227" i="1"/>
  <c r="G227" i="14" s="1"/>
  <c r="AK88" i="1"/>
  <c r="AZ58" i="1"/>
  <c r="BS58" i="1"/>
  <c r="AB88" i="1"/>
  <c r="AU88" i="1"/>
  <c r="BD88" i="1" s="1"/>
  <c r="G88" i="14" s="1"/>
  <c r="BN88" i="1"/>
  <c r="BW88" i="1" s="1"/>
  <c r="H88" i="14" s="1"/>
  <c r="AU121" i="1"/>
  <c r="AB121" i="1"/>
  <c r="BN121" i="1"/>
  <c r="BS240" i="1"/>
  <c r="AZ240" i="1"/>
  <c r="CJ126" i="1"/>
  <c r="N126" i="14" s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F88" i="14" l="1"/>
  <c r="BX88" i="1"/>
  <c r="BA72" i="1"/>
  <c r="BT72" i="1"/>
  <c r="AZ72" i="1"/>
  <c r="BS72" i="1"/>
  <c r="F227" i="14"/>
  <c r="BX227" i="1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CC88" i="1" s="1"/>
  <c r="L88" i="14" s="1"/>
  <c r="BZ88" i="1"/>
  <c r="CB88" i="1"/>
  <c r="K88" i="14" s="1"/>
  <c r="CA88" i="1"/>
  <c r="J88" i="14" s="1"/>
  <c r="AZ161" i="1"/>
  <c r="BS161" i="1"/>
  <c r="BY227" i="1"/>
  <c r="CC227" i="1" s="1"/>
  <c r="L227" i="14" s="1"/>
  <c r="CA227" i="1"/>
  <c r="J227" i="14" s="1"/>
  <c r="CB227" i="1"/>
  <c r="K227" i="14" s="1"/>
  <c r="BZ227" i="1"/>
  <c r="Q241" i="1"/>
  <c r="AG241" i="1" s="1"/>
  <c r="R241" i="1"/>
  <c r="AH241" i="1" s="1"/>
  <c r="BR275" i="2"/>
  <c r="BQ275" i="2"/>
  <c r="BR276" i="2"/>
  <c r="BQ276" i="2"/>
  <c r="M90" i="4"/>
  <c r="I227" i="14" l="1"/>
  <c r="CD227" i="1"/>
  <c r="I88" i="14"/>
  <c r="CD88" i="1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BS101" i="1" l="1"/>
  <c r="AZ101" i="1"/>
  <c r="CJ88" i="1"/>
  <c r="N88" i="14" s="1"/>
  <c r="M88" i="14"/>
  <c r="CJ227" i="1"/>
  <c r="N227" i="14" s="1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Z163" i="1"/>
  <c r="BS163" i="1"/>
  <c r="Q109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Q303" i="1"/>
  <c r="AG303" i="1" s="1"/>
  <c r="Q63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S303" i="1"/>
  <c r="AZ303" i="1"/>
  <c r="BA302" i="1"/>
  <c r="BT302" i="1"/>
  <c r="BR305" i="2"/>
  <c r="BQ305" i="2"/>
  <c r="BR306" i="2"/>
  <c r="R157" i="1" s="1"/>
  <c r="AH157" i="1" s="1"/>
  <c r="BQ306" i="2"/>
  <c r="Q157" i="1" s="1"/>
  <c r="AG157" i="1" s="1"/>
  <c r="BT157" i="1" l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A306" i="1"/>
  <c r="BQ310" i="2"/>
  <c r="BR310" i="2"/>
  <c r="BQ309" i="2"/>
  <c r="Q100" i="1" s="1"/>
  <c r="AG100" i="1" s="1"/>
  <c r="BR309" i="2"/>
  <c r="R100" i="1" s="1"/>
  <c r="AH100" i="1" s="1"/>
  <c r="BT100" i="1" l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R76" i="1"/>
  <c r="AH76" i="1" s="1"/>
  <c r="Q319" i="1"/>
  <c r="Q76" i="1"/>
  <c r="AG76" i="1" s="1"/>
  <c r="BT170" i="1"/>
  <c r="BA170" i="1"/>
  <c r="AZ170" i="1"/>
  <c r="BS170" i="1"/>
  <c r="BQ322" i="2"/>
  <c r="BR322" i="2"/>
  <c r="BQ321" i="2"/>
  <c r="BR321" i="2"/>
  <c r="Q320" i="1" l="1"/>
  <c r="AG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AZ320" i="1"/>
  <c r="BS320" i="1"/>
  <c r="BQ323" i="2"/>
  <c r="Q107" i="1" s="1"/>
  <c r="AG107" i="1" s="1"/>
  <c r="BR323" i="2"/>
  <c r="R107" i="1" s="1"/>
  <c r="AH107" i="1" s="1"/>
  <c r="BQ324" i="2"/>
  <c r="BR324" i="2"/>
  <c r="BT320" i="1" l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R253" i="1" l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AU154" i="1"/>
  <c r="BD154" i="1" s="1"/>
  <c r="G154" i="14" s="1"/>
  <c r="BN154" i="1"/>
  <c r="BW154" i="1" s="1"/>
  <c r="H154" i="14" s="1"/>
  <c r="AV210" i="1"/>
  <c r="AC210" i="1"/>
  <c r="BO210" i="1"/>
  <c r="AU210" i="1"/>
  <c r="BN210" i="1"/>
  <c r="BW210" i="1" s="1"/>
  <c r="H210" i="14" s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BD198" i="1"/>
  <c r="G198" i="14" s="1"/>
  <c r="BW198" i="1"/>
  <c r="BW252" i="1"/>
  <c r="BD252" i="1"/>
  <c r="F198" i="14"/>
  <c r="BQ333" i="2"/>
  <c r="BR333" i="2"/>
  <c r="BN331" i="2"/>
  <c r="H198" i="14"/>
  <c r="BR334" i="2"/>
  <c r="BQ334" i="2"/>
  <c r="AK210" i="1" l="1"/>
  <c r="BT331" i="1"/>
  <c r="R105" i="1"/>
  <c r="AH105" i="1" s="1"/>
  <c r="F210" i="14"/>
  <c r="F154" i="14"/>
  <c r="BX154" i="1"/>
  <c r="F95" i="14"/>
  <c r="BD210" i="1"/>
  <c r="G210" i="14" s="1"/>
  <c r="BW95" i="1"/>
  <c r="H95" i="14" s="1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X198" i="1"/>
  <c r="BY198" i="1" s="1"/>
  <c r="BZ198" i="1" s="1"/>
  <c r="BX252" i="1"/>
  <c r="BY252" i="1" s="1"/>
  <c r="BT332" i="1"/>
  <c r="BQ336" i="2"/>
  <c r="BR336" i="2"/>
  <c r="BQ335" i="2"/>
  <c r="Q334" i="1" s="1"/>
  <c r="AG334" i="1" s="1"/>
  <c r="BR335" i="2"/>
  <c r="R334" i="1" s="1"/>
  <c r="AH334" i="1" s="1"/>
  <c r="AZ105" i="1" l="1"/>
  <c r="BS105" i="1"/>
  <c r="BY154" i="1"/>
  <c r="CA154" i="1"/>
  <c r="J154" i="14" s="1"/>
  <c r="CB154" i="1"/>
  <c r="K154" i="14" s="1"/>
  <c r="BZ154" i="1"/>
  <c r="CC154" i="1"/>
  <c r="L154" i="14" s="1"/>
  <c r="BX210" i="1"/>
  <c r="R335" i="1"/>
  <c r="AH335" i="1" s="1"/>
  <c r="BA335" i="1" s="1"/>
  <c r="R317" i="1"/>
  <c r="AH317" i="1" s="1"/>
  <c r="Q335" i="1"/>
  <c r="AG335" i="1" s="1"/>
  <c r="Q317" i="1"/>
  <c r="AG317" i="1" s="1"/>
  <c r="BX95" i="1"/>
  <c r="BT105" i="1"/>
  <c r="BA105" i="1"/>
  <c r="BS332" i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I198" i="14"/>
  <c r="BS335" i="1"/>
  <c r="AZ335" i="1"/>
  <c r="BT335" i="1"/>
  <c r="BQ337" i="2"/>
  <c r="BR337" i="2"/>
  <c r="BQ338" i="2"/>
  <c r="BR338" i="2"/>
  <c r="CA95" i="1" l="1"/>
  <c r="J95" i="14" s="1"/>
  <c r="BY95" i="1"/>
  <c r="CB95" i="1" s="1"/>
  <c r="K95" i="14" s="1"/>
  <c r="CC95" i="1"/>
  <c r="L95" i="14" s="1"/>
  <c r="BZ95" i="1"/>
  <c r="I154" i="14"/>
  <c r="CD154" i="1"/>
  <c r="BA317" i="1"/>
  <c r="BT317" i="1"/>
  <c r="R233" i="1"/>
  <c r="AH233" i="1" s="1"/>
  <c r="Q233" i="1"/>
  <c r="AG233" i="1" s="1"/>
  <c r="BS317" i="1"/>
  <c r="AZ317" i="1"/>
  <c r="BY210" i="1"/>
  <c r="BZ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CC210" i="1" l="1"/>
  <c r="L210" i="14" s="1"/>
  <c r="CA210" i="1"/>
  <c r="J210" i="14" s="1"/>
  <c r="CB210" i="1"/>
  <c r="K210" i="14" s="1"/>
  <c r="BA82" i="1"/>
  <c r="BT82" i="1"/>
  <c r="AZ82" i="1"/>
  <c r="BS82" i="1"/>
  <c r="I210" i="14"/>
  <c r="CD210" i="1"/>
  <c r="CJ154" i="1"/>
  <c r="N154" i="14" s="1"/>
  <c r="M154" i="14"/>
  <c r="BS89" i="1"/>
  <c r="AZ89" i="1"/>
  <c r="AZ233" i="1"/>
  <c r="BS233" i="1"/>
  <c r="I95" i="14"/>
  <c r="CD95" i="1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BT94" i="1" l="1"/>
  <c r="BA94" i="1"/>
  <c r="AZ94" i="1"/>
  <c r="BS94" i="1"/>
  <c r="BA2" i="1"/>
  <c r="BT2" i="1"/>
  <c r="CJ210" i="1"/>
  <c r="N210" i="14" s="1"/>
  <c r="M210" i="14"/>
  <c r="CJ95" i="1"/>
  <c r="N95" i="14" s="1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Q175" i="1"/>
  <c r="BA341" i="1"/>
  <c r="BT341" i="1"/>
  <c r="BQ353" i="2"/>
  <c r="Q50" i="1" s="1"/>
  <c r="AG50" i="1" s="1"/>
  <c r="BR353" i="2"/>
  <c r="R50" i="1" s="1"/>
  <c r="AH50" i="1" s="1"/>
  <c r="BQ354" i="2"/>
  <c r="BR354" i="2"/>
  <c r="BT50" i="1" l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BR360" i="2"/>
  <c r="R191" i="1" s="1"/>
  <c r="BQ362" i="2" l="1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BR368" i="2"/>
  <c r="R172" i="1" s="1"/>
  <c r="Q257" i="1" l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BA78" i="1" l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O220" i="1"/>
  <c r="BW220" i="1" s="1"/>
  <c r="H220" i="14" s="1"/>
  <c r="AW328" i="1"/>
  <c r="AD328" i="1"/>
  <c r="BP328" i="1"/>
  <c r="R355" i="1"/>
  <c r="BN328" i="1"/>
  <c r="AU328" i="1"/>
  <c r="AB328" i="1"/>
  <c r="Q355" i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BT216" i="1" l="1"/>
  <c r="BA216" i="1"/>
  <c r="BS216" i="1"/>
  <c r="AZ216" i="1"/>
  <c r="BP216" i="1"/>
  <c r="AW216" i="1"/>
  <c r="AD216" i="1"/>
  <c r="BO216" i="1"/>
  <c r="AC216" i="1"/>
  <c r="AV216" i="1"/>
  <c r="F220" i="14"/>
  <c r="BX220" i="1"/>
  <c r="AB294" i="1"/>
  <c r="BN294" i="1"/>
  <c r="AK328" i="1"/>
  <c r="BD328" i="1"/>
  <c r="G328" i="14" s="1"/>
  <c r="R264" i="1"/>
  <c r="AH264" i="1" s="1"/>
  <c r="Q264" i="1"/>
  <c r="AG264" i="1" s="1"/>
  <c r="BW328" i="1"/>
  <c r="H328" i="14" s="1"/>
  <c r="BQ408" i="2"/>
  <c r="BR408" i="2"/>
  <c r="BQ407" i="2"/>
  <c r="BR407" i="2"/>
  <c r="BN405" i="2"/>
  <c r="N216" i="1" s="1"/>
  <c r="AB216" i="1" l="1"/>
  <c r="AK216" i="1" s="1"/>
  <c r="BN216" i="1"/>
  <c r="BW216" i="1" s="1"/>
  <c r="H216" i="14" s="1"/>
  <c r="AU216" i="1"/>
  <c r="BD216" i="1" s="1"/>
  <c r="G216" i="14" s="1"/>
  <c r="BY220" i="1"/>
  <c r="CA220" i="1" s="1"/>
  <c r="J220" i="14" s="1"/>
  <c r="CC220" i="1"/>
  <c r="L220" i="14" s="1"/>
  <c r="CB220" i="1"/>
  <c r="K220" i="14" s="1"/>
  <c r="BZ220" i="1"/>
  <c r="BT264" i="1"/>
  <c r="BA264" i="1"/>
  <c r="F328" i="14"/>
  <c r="BX328" i="1"/>
  <c r="BS264" i="1"/>
  <c r="AZ264" i="1"/>
  <c r="BR410" i="2"/>
  <c r="R324" i="1" s="1"/>
  <c r="BQ410" i="2"/>
  <c r="Q324" i="1" s="1"/>
  <c r="BQ409" i="2"/>
  <c r="Q297" i="1" s="1"/>
  <c r="AG297" i="1" s="1"/>
  <c r="BR409" i="2"/>
  <c r="R297" i="1" s="1"/>
  <c r="AH297" i="1" s="1"/>
  <c r="I220" i="14" l="1"/>
  <c r="CD220" i="1"/>
  <c r="BT297" i="1"/>
  <c r="BA297" i="1"/>
  <c r="BS297" i="1"/>
  <c r="AZ297" i="1"/>
  <c r="F216" i="14"/>
  <c r="BX216" i="1"/>
  <c r="Q266" i="1"/>
  <c r="AG266" i="1" s="1"/>
  <c r="BY328" i="1"/>
  <c r="CB328" i="1" s="1"/>
  <c r="K328" i="14" s="1"/>
  <c r="R266" i="1"/>
  <c r="AH266" i="1" s="1"/>
  <c r="BQ411" i="2"/>
  <c r="Q410" i="1" s="1"/>
  <c r="BR411" i="2"/>
  <c r="R410" i="1" s="1"/>
  <c r="BQ412" i="2"/>
  <c r="BR412" i="2"/>
  <c r="BY216" i="1" l="1"/>
  <c r="CC216" i="1" s="1"/>
  <c r="L216" i="14" s="1"/>
  <c r="CB216" i="1"/>
  <c r="K216" i="14" s="1"/>
  <c r="CA216" i="1"/>
  <c r="J216" i="14" s="1"/>
  <c r="BZ216" i="1"/>
  <c r="BS266" i="1"/>
  <c r="AZ266" i="1"/>
  <c r="CJ220" i="1"/>
  <c r="N220" i="14" s="1"/>
  <c r="M220" i="14"/>
  <c r="BA266" i="1"/>
  <c r="BT266" i="1"/>
  <c r="CC328" i="1"/>
  <c r="L328" i="14" s="1"/>
  <c r="CA328" i="1"/>
  <c r="J328" i="14" s="1"/>
  <c r="BZ328" i="1"/>
  <c r="I328" i="14" s="1"/>
  <c r="R411" i="1"/>
  <c r="AH411" i="1" s="1"/>
  <c r="BA411" i="1" s="1"/>
  <c r="Q411" i="1"/>
  <c r="AG411" i="1" s="1"/>
  <c r="BS411" i="1" s="1"/>
  <c r="BT411" i="1"/>
  <c r="BR414" i="2"/>
  <c r="BQ414" i="2"/>
  <c r="BR413" i="2"/>
  <c r="BQ413" i="2"/>
  <c r="I216" i="14" l="1"/>
  <c r="CD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M216" i="14"/>
  <c r="CJ216" i="1"/>
  <c r="N216" i="14" s="1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Q359" i="1"/>
  <c r="BQ423" i="2"/>
  <c r="Q187" i="1" s="1"/>
  <c r="AG187" i="1" s="1"/>
  <c r="BR423" i="2"/>
  <c r="R187" i="1" s="1"/>
  <c r="AH187" i="1" s="1"/>
  <c r="BQ424" i="2"/>
  <c r="BR424" i="2"/>
  <c r="Q423" i="1" l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R361" i="1"/>
  <c r="AH361" i="1" s="1"/>
  <c r="BA428" i="1"/>
  <c r="BT428" i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A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W425" i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A440" i="1" l="1"/>
  <c r="BS440" i="1"/>
  <c r="AB84" i="1"/>
  <c r="AK84" i="1" s="1"/>
  <c r="BN84" i="1"/>
  <c r="AU84" i="1"/>
  <c r="AZ84" i="1"/>
  <c r="BS84" i="1"/>
  <c r="AK296" i="1"/>
  <c r="BT84" i="1"/>
  <c r="BA84" i="1"/>
  <c r="BW296" i="1"/>
  <c r="H296" i="14" s="1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F425" i="14"/>
  <c r="BQ445" i="2"/>
  <c r="BR445" i="2"/>
  <c r="BN443" i="2"/>
  <c r="BR446" i="2"/>
  <c r="BQ446" i="2"/>
  <c r="BD84" i="1" l="1"/>
  <c r="G84" i="14" s="1"/>
  <c r="Q92" i="1"/>
  <c r="AG92" i="1" s="1"/>
  <c r="BX296" i="1"/>
  <c r="F296" i="14"/>
  <c r="R92" i="1"/>
  <c r="AH92" i="1" s="1"/>
  <c r="R444" i="1"/>
  <c r="AH444" i="1" s="1"/>
  <c r="R329" i="1"/>
  <c r="AH329" i="1" s="1"/>
  <c r="Q444" i="1"/>
  <c r="AG444" i="1" s="1"/>
  <c r="Q329" i="1"/>
  <c r="AG329" i="1" s="1"/>
  <c r="BW84" i="1"/>
  <c r="H84" i="14" s="1"/>
  <c r="F84" i="14"/>
  <c r="AZ443" i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444" i="1"/>
  <c r="AZ444" i="1"/>
  <c r="BS367" i="1"/>
  <c r="AZ367" i="1"/>
  <c r="BR448" i="2"/>
  <c r="BQ448" i="2"/>
  <c r="BQ447" i="2"/>
  <c r="BR447" i="2"/>
  <c r="BA92" i="1" l="1"/>
  <c r="BT92" i="1"/>
  <c r="R446" i="1"/>
  <c r="AH446" i="1" s="1"/>
  <c r="R66" i="1"/>
  <c r="AH66" i="1" s="1"/>
  <c r="Q446" i="1"/>
  <c r="AG446" i="1" s="1"/>
  <c r="BS446" i="1" s="1"/>
  <c r="Q66" i="1"/>
  <c r="AG66" i="1" s="1"/>
  <c r="BX84" i="1"/>
  <c r="Q204" i="1"/>
  <c r="AG204" i="1" s="1"/>
  <c r="BS329" i="1"/>
  <c r="AZ329" i="1"/>
  <c r="BY296" i="1"/>
  <c r="BZ296" i="1" s="1"/>
  <c r="CC296" i="1"/>
  <c r="L296" i="14" s="1"/>
  <c r="CB296" i="1"/>
  <c r="K296" i="14" s="1"/>
  <c r="CA296" i="1"/>
  <c r="J296" i="14" s="1"/>
  <c r="BS92" i="1"/>
  <c r="AZ92" i="1"/>
  <c r="R204" i="1"/>
  <c r="AH204" i="1" s="1"/>
  <c r="BA329" i="1"/>
  <c r="BT329" i="1"/>
  <c r="CD425" i="1"/>
  <c r="BT446" i="1"/>
  <c r="BA446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Y84" i="1" l="1"/>
  <c r="CB84" i="1" s="1"/>
  <c r="K84" i="14" s="1"/>
  <c r="BZ84" i="1"/>
  <c r="CA84" i="1"/>
  <c r="J84" i="14" s="1"/>
  <c r="CC84" i="1"/>
  <c r="L84" i="14" s="1"/>
  <c r="AZ66" i="1"/>
  <c r="BS66" i="1"/>
  <c r="I296" i="14"/>
  <c r="CD29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J296" i="1" l="1"/>
  <c r="N296" i="14" s="1"/>
  <c r="M296" i="14"/>
  <c r="BT265" i="1"/>
  <c r="BA265" i="1"/>
  <c r="BA25" i="1"/>
  <c r="BT25" i="1"/>
  <c r="AZ25" i="1"/>
  <c r="BS25" i="1"/>
  <c r="BS265" i="1"/>
  <c r="AZ265" i="1"/>
  <c r="I84" i="14"/>
  <c r="CD84" i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BT451" i="1" l="1"/>
  <c r="R452" i="1"/>
  <c r="AH452" i="1" s="1"/>
  <c r="BT452" i="1" s="1"/>
  <c r="R287" i="1"/>
  <c r="CJ84" i="1"/>
  <c r="N84" i="14" s="1"/>
  <c r="M84" i="14"/>
  <c r="Q452" i="1"/>
  <c r="AG452" i="1" s="1"/>
  <c r="AZ452" i="1" s="1"/>
  <c r="Q287" i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BA452" i="1" l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A460" i="1" l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F306" i="14" s="1"/>
  <c r="BD306" i="1"/>
  <c r="G306" i="14" s="1"/>
  <c r="BW306" i="1"/>
  <c r="H306" i="14" s="1"/>
  <c r="BR467" i="2"/>
  <c r="BQ467" i="2"/>
  <c r="BQ468" i="2"/>
  <c r="BR468" i="2"/>
  <c r="BT464" i="1" l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BW100" i="1"/>
  <c r="H100" i="14" s="1"/>
  <c r="AK100" i="1"/>
  <c r="BA130" i="1"/>
  <c r="BT130" i="1"/>
  <c r="BT173" i="1"/>
  <c r="BA173" i="1"/>
  <c r="BW437" i="1"/>
  <c r="BD437" i="1"/>
  <c r="AK437" i="1"/>
  <c r="BT467" i="1"/>
  <c r="BA467" i="1"/>
  <c r="BX306" i="1"/>
  <c r="BR470" i="2"/>
  <c r="BQ470" i="2"/>
  <c r="BQ469" i="2"/>
  <c r="Q225" i="1" s="1"/>
  <c r="AG225" i="1" s="1"/>
  <c r="BR469" i="2"/>
  <c r="R225" i="1" s="1"/>
  <c r="AH225" i="1" s="1"/>
  <c r="BS467" i="1" l="1"/>
  <c r="BT81" i="1"/>
  <c r="BA81" i="1"/>
  <c r="AZ225" i="1"/>
  <c r="BS225" i="1"/>
  <c r="BA225" i="1"/>
  <c r="BT225" i="1"/>
  <c r="BX100" i="1"/>
  <c r="F100" i="14"/>
  <c r="AZ81" i="1"/>
  <c r="BS81" i="1"/>
  <c r="R468" i="1"/>
  <c r="AH468" i="1" s="1"/>
  <c r="R375" i="1"/>
  <c r="AH375" i="1" s="1"/>
  <c r="Q468" i="1"/>
  <c r="AG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BY306" i="1"/>
  <c r="CB306" i="1" s="1"/>
  <c r="K306" i="14" s="1"/>
  <c r="BA468" i="1"/>
  <c r="BT468" i="1"/>
  <c r="AZ468" i="1"/>
  <c r="BS468" i="1"/>
  <c r="BQ472" i="2"/>
  <c r="Q298" i="1" s="1"/>
  <c r="AG298" i="1" s="1"/>
  <c r="BR472" i="2"/>
  <c r="R298" i="1" s="1"/>
  <c r="AH298" i="1" s="1"/>
  <c r="BR471" i="2"/>
  <c r="BQ471" i="2"/>
  <c r="BA298" i="1" l="1"/>
  <c r="BT298" i="1"/>
  <c r="AZ298" i="1"/>
  <c r="BS298" i="1"/>
  <c r="BY100" i="1"/>
  <c r="BZ100" i="1"/>
  <c r="CC100" i="1"/>
  <c r="L100" i="14" s="1"/>
  <c r="CB100" i="1"/>
  <c r="K100" i="14" s="1"/>
  <c r="CA100" i="1"/>
  <c r="J100" i="14" s="1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CA306" i="1"/>
  <c r="J306" i="14" s="1"/>
  <c r="BZ306" i="1"/>
  <c r="I306" i="14" s="1"/>
  <c r="CC306" i="1"/>
  <c r="L306" i="14" s="1"/>
  <c r="BT471" i="1"/>
  <c r="BA471" i="1"/>
  <c r="BR473" i="2"/>
  <c r="BQ473" i="2"/>
  <c r="BR474" i="2"/>
  <c r="BQ474" i="2"/>
  <c r="R62" i="1" l="1"/>
  <c r="AH62" i="1" s="1"/>
  <c r="Q473" i="1"/>
  <c r="AG473" i="1" s="1"/>
  <c r="Q441" i="1"/>
  <c r="AG441" i="1" s="1"/>
  <c r="I100" i="14"/>
  <c r="CD100" i="1"/>
  <c r="BS132" i="1"/>
  <c r="AZ132" i="1"/>
  <c r="R473" i="1"/>
  <c r="AH473" i="1" s="1"/>
  <c r="R441" i="1"/>
  <c r="AH441" i="1" s="1"/>
  <c r="BT132" i="1"/>
  <c r="BA132" i="1"/>
  <c r="Q62" i="1"/>
  <c r="AG62" i="1" s="1"/>
  <c r="AZ471" i="1"/>
  <c r="BZ437" i="1"/>
  <c r="CB437" i="1"/>
  <c r="CC437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R54" i="1" l="1"/>
  <c r="AH54" i="1" s="1"/>
  <c r="BS62" i="1"/>
  <c r="AZ62" i="1"/>
  <c r="CJ100" i="1"/>
  <c r="N100" i="14" s="1"/>
  <c r="M100" i="14"/>
  <c r="Q181" i="1"/>
  <c r="R181" i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S54" i="1" l="1"/>
  <c r="AZ54" i="1"/>
  <c r="BA54" i="1"/>
  <c r="BT54" i="1"/>
  <c r="R378" i="1"/>
  <c r="AH378" i="1" s="1"/>
  <c r="Q476" i="1"/>
  <c r="Q378" i="1"/>
  <c r="AG378" i="1" s="1"/>
  <c r="R476" i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A477" i="1" l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BN473" i="1"/>
  <c r="AU473" i="1"/>
  <c r="AB473" i="1"/>
  <c r="AU479" i="1"/>
  <c r="AB479" i="1"/>
  <c r="BN479" i="1"/>
  <c r="AD473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V473" i="1" l="1"/>
  <c r="BO473" i="1"/>
  <c r="BD129" i="1"/>
  <c r="G129" i="14" s="1"/>
  <c r="AZ482" i="1"/>
  <c r="AW473" i="1"/>
  <c r="BW129" i="1"/>
  <c r="H129" i="14" s="1"/>
  <c r="N481" i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Q484" i="1"/>
  <c r="AC250" i="1"/>
  <c r="AV250" i="1"/>
  <c r="BO250" i="1"/>
  <c r="O484" i="1"/>
  <c r="BT482" i="1"/>
  <c r="BA482" i="1"/>
  <c r="P484" i="1"/>
  <c r="AD481" i="1"/>
  <c r="BP481" i="1"/>
  <c r="AB481" i="1"/>
  <c r="BN481" i="1"/>
  <c r="AU481" i="1"/>
  <c r="BO481" i="1"/>
  <c r="AK473" i="1"/>
  <c r="BD473" i="1"/>
  <c r="G473" i="14" s="1"/>
  <c r="BW473" i="1"/>
  <c r="H473" i="14" s="1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AK62" i="1" l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BW133" i="1"/>
  <c r="H133" i="14" s="1"/>
  <c r="BD441" i="1"/>
  <c r="G441" i="14" s="1"/>
  <c r="BA197" i="1"/>
  <c r="BT197" i="1"/>
  <c r="BS108" i="1"/>
  <c r="AZ108" i="1"/>
  <c r="F133" i="14"/>
  <c r="BX133" i="1"/>
  <c r="BW441" i="1"/>
  <c r="F62" i="14"/>
  <c r="AC310" i="1"/>
  <c r="BO310" i="1"/>
  <c r="AV310" i="1"/>
  <c r="AK441" i="1"/>
  <c r="AD310" i="1"/>
  <c r="AW310" i="1"/>
  <c r="BP310" i="1"/>
  <c r="BW62" i="1"/>
  <c r="H62" i="14" s="1"/>
  <c r="F129" i="14"/>
  <c r="BX129" i="1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BD481" i="1"/>
  <c r="G481" i="14" s="1"/>
  <c r="BW481" i="1"/>
  <c r="H481" i="14" s="1"/>
  <c r="AK481" i="1"/>
  <c r="F481" i="14" s="1"/>
  <c r="BX473" i="1"/>
  <c r="F473" i="14"/>
  <c r="BQ492" i="2"/>
  <c r="BR492" i="2"/>
  <c r="BR491" i="2"/>
  <c r="BN489" i="2"/>
  <c r="N108" i="1" s="1"/>
  <c r="BQ491" i="2"/>
  <c r="BD310" i="1" l="1"/>
  <c r="G310" i="14" s="1"/>
  <c r="BW310" i="1"/>
  <c r="H310" i="14" s="1"/>
  <c r="BY129" i="1"/>
  <c r="BZ129" i="1" s="1"/>
  <c r="CA129" i="1"/>
  <c r="J129" i="14" s="1"/>
  <c r="CB129" i="1"/>
  <c r="K129" i="14" s="1"/>
  <c r="CC129" i="1"/>
  <c r="L129" i="14" s="1"/>
  <c r="BN108" i="1"/>
  <c r="BW108" i="1" s="1"/>
  <c r="H108" i="14" s="1"/>
  <c r="AB108" i="1"/>
  <c r="AK108" i="1" s="1"/>
  <c r="AU108" i="1"/>
  <c r="BD108" i="1" s="1"/>
  <c r="G108" i="14" s="1"/>
  <c r="BX62" i="1"/>
  <c r="AK310" i="1"/>
  <c r="BD212" i="1"/>
  <c r="G212" i="14" s="1"/>
  <c r="BX441" i="1"/>
  <c r="H441" i="14"/>
  <c r="AK212" i="1"/>
  <c r="F441" i="14"/>
  <c r="BW212" i="1"/>
  <c r="H212" i="14" s="1"/>
  <c r="BY133" i="1"/>
  <c r="CB133" i="1" s="1"/>
  <c r="K133" i="14" s="1"/>
  <c r="BZ133" i="1"/>
  <c r="CA133" i="1"/>
  <c r="J133" i="14" s="1"/>
  <c r="CC133" i="1"/>
  <c r="L133" i="14" s="1"/>
  <c r="R275" i="1"/>
  <c r="AH275" i="1" s="1"/>
  <c r="Q275" i="1"/>
  <c r="AG275" i="1" s="1"/>
  <c r="BD484" i="1"/>
  <c r="G484" i="14" s="1"/>
  <c r="BW484" i="1"/>
  <c r="H484" i="14" s="1"/>
  <c r="AK484" i="1"/>
  <c r="BX481" i="1"/>
  <c r="BY481" i="1" s="1"/>
  <c r="CA481" i="1" s="1"/>
  <c r="BY473" i="1"/>
  <c r="BZ473" i="1" s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S315" i="1" l="1"/>
  <c r="AZ315" i="1"/>
  <c r="BT474" i="1"/>
  <c r="BA474" i="1"/>
  <c r="AZ474" i="1"/>
  <c r="BS474" i="1"/>
  <c r="F108" i="14"/>
  <c r="BX108" i="1"/>
  <c r="BX212" i="1"/>
  <c r="F212" i="14"/>
  <c r="BA315" i="1"/>
  <c r="BT315" i="1"/>
  <c r="BY441" i="1"/>
  <c r="CB441" i="1" s="1"/>
  <c r="K441" i="14" s="1"/>
  <c r="I133" i="14"/>
  <c r="CD133" i="1"/>
  <c r="F310" i="14"/>
  <c r="BX310" i="1"/>
  <c r="BY62" i="1"/>
  <c r="BZ62" i="1" s="1"/>
  <c r="I129" i="14"/>
  <c r="CD129" i="1"/>
  <c r="R276" i="1"/>
  <c r="AH276" i="1" s="1"/>
  <c r="AZ275" i="1"/>
  <c r="BS275" i="1"/>
  <c r="R486" i="1"/>
  <c r="AH486" i="1" s="1"/>
  <c r="F484" i="14"/>
  <c r="BX484" i="1"/>
  <c r="BY484" i="1" s="1"/>
  <c r="Q276" i="1"/>
  <c r="AG276" i="1" s="1"/>
  <c r="BT275" i="1"/>
  <c r="BA275" i="1"/>
  <c r="Q486" i="1"/>
  <c r="AG486" i="1" s="1"/>
  <c r="CC473" i="1"/>
  <c r="L473" i="14" s="1"/>
  <c r="CA473" i="1"/>
  <c r="J473" i="14" s="1"/>
  <c r="CB473" i="1"/>
  <c r="K473" i="14" s="1"/>
  <c r="I473" i="14"/>
  <c r="CC484" i="1"/>
  <c r="L484" i="14" s="1"/>
  <c r="CC481" i="1"/>
  <c r="L481" i="14" s="1"/>
  <c r="CB484" i="1"/>
  <c r="K484" i="14" s="1"/>
  <c r="CB481" i="1"/>
  <c r="K481" i="14" s="1"/>
  <c r="CA484" i="1"/>
  <c r="J484" i="14" s="1"/>
  <c r="BZ484" i="1"/>
  <c r="I484" i="14" s="1"/>
  <c r="BZ481" i="1"/>
  <c r="I481" i="14" s="1"/>
  <c r="J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C62" i="1" l="1"/>
  <c r="L62" i="14" s="1"/>
  <c r="I62" i="14"/>
  <c r="CC441" i="1"/>
  <c r="L441" i="14" s="1"/>
  <c r="BY108" i="1"/>
  <c r="CA108" i="1"/>
  <c r="J108" i="14" s="1"/>
  <c r="BZ108" i="1"/>
  <c r="CB108" i="1"/>
  <c r="K108" i="14" s="1"/>
  <c r="CC108" i="1"/>
  <c r="L108" i="14" s="1"/>
  <c r="AZ472" i="1"/>
  <c r="BS472" i="1"/>
  <c r="CJ129" i="1"/>
  <c r="N129" i="14" s="1"/>
  <c r="M129" i="14"/>
  <c r="BY310" i="1"/>
  <c r="CC310" i="1" s="1"/>
  <c r="L310" i="14" s="1"/>
  <c r="CB62" i="1"/>
  <c r="K62" i="14" s="1"/>
  <c r="CJ133" i="1"/>
  <c r="N133" i="14" s="1"/>
  <c r="M133" i="14"/>
  <c r="CA62" i="1"/>
  <c r="J62" i="14" s="1"/>
  <c r="CA441" i="1"/>
  <c r="J441" i="14" s="1"/>
  <c r="BY212" i="1"/>
  <c r="CC212" i="1" s="1"/>
  <c r="L212" i="14" s="1"/>
  <c r="BT472" i="1"/>
  <c r="BA472" i="1"/>
  <c r="BZ441" i="1"/>
  <c r="R487" i="1"/>
  <c r="BS276" i="1"/>
  <c r="AZ276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73" i="1"/>
  <c r="CJ473" i="1" s="1"/>
  <c r="N473" i="14" s="1"/>
  <c r="CD481" i="1"/>
  <c r="CJ481" i="1" s="1"/>
  <c r="CD484" i="1"/>
  <c r="CJ484" i="1" s="1"/>
  <c r="BQ498" i="2"/>
  <c r="Q364" i="1" s="1"/>
  <c r="BR498" i="2"/>
  <c r="R364" i="1" s="1"/>
  <c r="BQ497" i="2"/>
  <c r="BR497" i="2"/>
  <c r="N481" i="14"/>
  <c r="M481" i="14" l="1"/>
  <c r="CB310" i="1"/>
  <c r="K310" i="14" s="1"/>
  <c r="BZ212" i="1"/>
  <c r="BZ310" i="1"/>
  <c r="I212" i="14"/>
  <c r="I310" i="14"/>
  <c r="CA310" i="1"/>
  <c r="J310" i="14" s="1"/>
  <c r="I108" i="14"/>
  <c r="CD108" i="1"/>
  <c r="I441" i="14"/>
  <c r="CD441" i="1"/>
  <c r="CB212" i="1"/>
  <c r="K212" i="14" s="1"/>
  <c r="CD62" i="1"/>
  <c r="CA212" i="1"/>
  <c r="J212" i="14" s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BS90" i="1" l="1"/>
  <c r="AZ90" i="1"/>
  <c r="CJ108" i="1"/>
  <c r="N108" i="14" s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N438" i="1"/>
  <c r="N151" i="1"/>
  <c r="O192" i="1"/>
  <c r="AV192" i="1" s="1"/>
  <c r="N194" i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AB318" i="1"/>
  <c r="BN318" i="1"/>
  <c r="AU318" i="1"/>
  <c r="BO248" i="1"/>
  <c r="AC248" i="1"/>
  <c r="AV248" i="1"/>
  <c r="AB248" i="1"/>
  <c r="BN248" i="1"/>
  <c r="AU248" i="1"/>
  <c r="AV194" i="1"/>
  <c r="BO194" i="1"/>
  <c r="AU194" i="1"/>
  <c r="BN194" i="1"/>
  <c r="AB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BO192" i="1" l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BW295" i="1"/>
  <c r="H295" i="14" s="1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BW194" i="1"/>
  <c r="H194" i="14" s="1"/>
  <c r="BD248" i="1"/>
  <c r="BW248" i="1"/>
  <c r="H248" i="14" s="1"/>
  <c r="AK248" i="1"/>
  <c r="F248" i="14" s="1"/>
  <c r="BD318" i="1"/>
  <c r="G318" i="14" s="1"/>
  <c r="BW318" i="1"/>
  <c r="H318" i="14" s="1"/>
  <c r="AK194" i="1"/>
  <c r="F194" i="14" s="1"/>
  <c r="AK318" i="1"/>
  <c r="F318" i="14" s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BW221" i="1" l="1"/>
  <c r="H221" i="14" s="1"/>
  <c r="BD221" i="1"/>
  <c r="G221" i="14" s="1"/>
  <c r="AK221" i="1"/>
  <c r="BS14" i="1"/>
  <c r="AZ14" i="1"/>
  <c r="BX221" i="1"/>
  <c r="F221" i="14"/>
  <c r="BA427" i="1"/>
  <c r="BT427" i="1"/>
  <c r="AZ427" i="1"/>
  <c r="BS427" i="1"/>
  <c r="BX295" i="1"/>
  <c r="BA14" i="1"/>
  <c r="BT14" i="1"/>
  <c r="BD170" i="1"/>
  <c r="G170" i="14" s="1"/>
  <c r="AK170" i="1"/>
  <c r="BD153" i="1"/>
  <c r="G153" i="14" s="1"/>
  <c r="BD110" i="1"/>
  <c r="G110" i="14" s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F170" i="14"/>
  <c r="BW438" i="1"/>
  <c r="H438" i="14" s="1"/>
  <c r="AK110" i="1"/>
  <c r="BX248" i="1"/>
  <c r="BY248" i="1" s="1"/>
  <c r="BX318" i="1"/>
  <c r="BX194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BR509" i="2"/>
  <c r="R260" i="1" s="1"/>
  <c r="BN507" i="2"/>
  <c r="AU182" i="1" l="1"/>
  <c r="BN182" i="1"/>
  <c r="AB182" i="1"/>
  <c r="O335" i="1"/>
  <c r="O317" i="1"/>
  <c r="AC182" i="1"/>
  <c r="BO182" i="1"/>
  <c r="AV182" i="1"/>
  <c r="AC94" i="1"/>
  <c r="AV94" i="1"/>
  <c r="BO94" i="1"/>
  <c r="AW94" i="1"/>
  <c r="BP94" i="1"/>
  <c r="AD94" i="1"/>
  <c r="O338" i="1"/>
  <c r="O89" i="1"/>
  <c r="BY295" i="1"/>
  <c r="CA295" i="1"/>
  <c r="J295" i="14" s="1"/>
  <c r="CC295" i="1"/>
  <c r="L295" i="14" s="1"/>
  <c r="BZ295" i="1"/>
  <c r="CB295" i="1"/>
  <c r="K295" i="14" s="1"/>
  <c r="AB94" i="1"/>
  <c r="AK94" i="1" s="1"/>
  <c r="BN94" i="1"/>
  <c r="BW94" i="1" s="1"/>
  <c r="H94" i="14" s="1"/>
  <c r="AU94" i="1"/>
  <c r="BD94" i="1" s="1"/>
  <c r="G94" i="14" s="1"/>
  <c r="O269" i="1"/>
  <c r="N105" i="1"/>
  <c r="P338" i="1"/>
  <c r="AD338" i="1" s="1"/>
  <c r="P89" i="1"/>
  <c r="BP182" i="1"/>
  <c r="AW182" i="1"/>
  <c r="AD182" i="1"/>
  <c r="BY221" i="1"/>
  <c r="CA221" i="1" s="1"/>
  <c r="J221" i="14" s="1"/>
  <c r="N335" i="1"/>
  <c r="N317" i="1"/>
  <c r="P335" i="1"/>
  <c r="AW335" i="1" s="1"/>
  <c r="P317" i="1"/>
  <c r="BN89" i="1"/>
  <c r="AB89" i="1"/>
  <c r="AU89" i="1"/>
  <c r="BX170" i="1"/>
  <c r="BY170" i="1" s="1"/>
  <c r="BZ170" i="1" s="1"/>
  <c r="N332" i="1"/>
  <c r="AB332" i="1" s="1"/>
  <c r="P428" i="1"/>
  <c r="BT492" i="1"/>
  <c r="BA492" i="1"/>
  <c r="BX438" i="1"/>
  <c r="BX153" i="1"/>
  <c r="F153" i="14"/>
  <c r="P233" i="1"/>
  <c r="AD233" i="1" s="1"/>
  <c r="P158" i="1"/>
  <c r="BX110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AU332" i="1"/>
  <c r="BN332" i="1"/>
  <c r="CB248" i="1"/>
  <c r="K248" i="14" s="1"/>
  <c r="CC248" i="1"/>
  <c r="L248" i="14" s="1"/>
  <c r="CA248" i="1"/>
  <c r="J248" i="14" s="1"/>
  <c r="BZ248" i="1"/>
  <c r="I248" i="14" s="1"/>
  <c r="BN336" i="1"/>
  <c r="AB336" i="1"/>
  <c r="AU336" i="1"/>
  <c r="AW231" i="1"/>
  <c r="AD231" i="1"/>
  <c r="BP231" i="1"/>
  <c r="AW338" i="1"/>
  <c r="BP338" i="1"/>
  <c r="BY194" i="1"/>
  <c r="CA194" i="1" s="1"/>
  <c r="BY318" i="1"/>
  <c r="CA318" i="1" s="1"/>
  <c r="BP269" i="1"/>
  <c r="AW269" i="1"/>
  <c r="AD269" i="1"/>
  <c r="AC335" i="1"/>
  <c r="BO335" i="1"/>
  <c r="AV335" i="1"/>
  <c r="AD331" i="1"/>
  <c r="AW331" i="1"/>
  <c r="AB335" i="1"/>
  <c r="AU335" i="1"/>
  <c r="BN335" i="1"/>
  <c r="AC338" i="1"/>
  <c r="AV338" i="1"/>
  <c r="BO338" i="1"/>
  <c r="BP335" i="1"/>
  <c r="BP336" i="1"/>
  <c r="AD336" i="1"/>
  <c r="AW336" i="1"/>
  <c r="AC336" i="1"/>
  <c r="BO336" i="1"/>
  <c r="AV336" i="1"/>
  <c r="AC269" i="1"/>
  <c r="BO269" i="1"/>
  <c r="AV269" i="1"/>
  <c r="AW232" i="1"/>
  <c r="AD232" i="1"/>
  <c r="BP232" i="1"/>
  <c r="AD3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D335" i="1" l="1"/>
  <c r="BP332" i="1"/>
  <c r="BZ221" i="1"/>
  <c r="BS201" i="1"/>
  <c r="AZ201" i="1"/>
  <c r="BT77" i="1"/>
  <c r="BA77" i="1"/>
  <c r="AD89" i="1"/>
  <c r="AW89" i="1"/>
  <c r="BP89" i="1"/>
  <c r="AC89" i="1"/>
  <c r="AK89" i="1" s="1"/>
  <c r="BO89" i="1"/>
  <c r="AV89" i="1"/>
  <c r="BA201" i="1"/>
  <c r="BT201" i="1"/>
  <c r="CB221" i="1"/>
  <c r="K221" i="14" s="1"/>
  <c r="F94" i="14"/>
  <c r="BX94" i="1"/>
  <c r="I221" i="14"/>
  <c r="CC221" i="1"/>
  <c r="L221" i="14" s="1"/>
  <c r="AU105" i="1"/>
  <c r="BN105" i="1"/>
  <c r="AB105" i="1"/>
  <c r="I295" i="14"/>
  <c r="CD295" i="1"/>
  <c r="BO317" i="1"/>
  <c r="AC317" i="1"/>
  <c r="AV317" i="1"/>
  <c r="BP317" i="1"/>
  <c r="AW317" i="1"/>
  <c r="AD317" i="1"/>
  <c r="AK182" i="1"/>
  <c r="AZ77" i="1"/>
  <c r="BS77" i="1"/>
  <c r="BW182" i="1"/>
  <c r="H182" i="14" s="1"/>
  <c r="AB317" i="1"/>
  <c r="AK317" i="1" s="1"/>
  <c r="BN317" i="1"/>
  <c r="AU317" i="1"/>
  <c r="BD182" i="1"/>
  <c r="G182" i="14" s="1"/>
  <c r="AW233" i="1"/>
  <c r="BP233" i="1"/>
  <c r="BN338" i="1"/>
  <c r="AB338" i="1"/>
  <c r="CA170" i="1"/>
  <c r="J170" i="14" s="1"/>
  <c r="CC170" i="1"/>
  <c r="L170" i="14" s="1"/>
  <c r="CB170" i="1"/>
  <c r="K170" i="14" s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Q494" i="1"/>
  <c r="AG494" i="1" s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CC153" i="1" s="1"/>
  <c r="L153" i="14" s="1"/>
  <c r="BZ318" i="1"/>
  <c r="I318" i="14" s="1"/>
  <c r="CC318" i="1"/>
  <c r="L318" i="14" s="1"/>
  <c r="CC194" i="1"/>
  <c r="L194" i="14" s="1"/>
  <c r="CB318" i="1"/>
  <c r="K318" i="14" s="1"/>
  <c r="CB194" i="1"/>
  <c r="K194" i="14" s="1"/>
  <c r="BZ194" i="1"/>
  <c r="I194" i="14" s="1"/>
  <c r="CD248" i="1"/>
  <c r="CJ248" i="1" s="1"/>
  <c r="AK338" i="1"/>
  <c r="J318" i="14"/>
  <c r="J194" i="14"/>
  <c r="BW338" i="1"/>
  <c r="AK335" i="1"/>
  <c r="F335" i="14" s="1"/>
  <c r="BD336" i="1"/>
  <c r="BW335" i="1"/>
  <c r="H335" i="14" s="1"/>
  <c r="AK336" i="1"/>
  <c r="BD338" i="1"/>
  <c r="BD335" i="1"/>
  <c r="G335" i="14" s="1"/>
  <c r="BW336" i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BW89" i="1" l="1"/>
  <c r="H89" i="14" s="1"/>
  <c r="BD89" i="1"/>
  <c r="G89" i="14" s="1"/>
  <c r="AB223" i="1"/>
  <c r="BN223" i="1"/>
  <c r="AU223" i="1"/>
  <c r="BW317" i="1"/>
  <c r="H317" i="14" s="1"/>
  <c r="N272" i="1"/>
  <c r="N161" i="1"/>
  <c r="BD317" i="1"/>
  <c r="G317" i="14" s="1"/>
  <c r="BO263" i="1"/>
  <c r="AC263" i="1"/>
  <c r="AV263" i="1"/>
  <c r="F317" i="14"/>
  <c r="F89" i="14"/>
  <c r="BX89" i="1"/>
  <c r="CD221" i="1"/>
  <c r="BN263" i="1"/>
  <c r="AU263" i="1"/>
  <c r="AB263" i="1"/>
  <c r="CJ295" i="1"/>
  <c r="N295" i="14" s="1"/>
  <c r="M295" i="14"/>
  <c r="F182" i="14"/>
  <c r="BX182" i="1"/>
  <c r="AB201" i="1"/>
  <c r="AU201" i="1"/>
  <c r="BN201" i="1"/>
  <c r="BP223" i="1"/>
  <c r="AW223" i="1"/>
  <c r="AD223" i="1"/>
  <c r="BY94" i="1"/>
  <c r="CA94" i="1" s="1"/>
  <c r="J94" i="14" s="1"/>
  <c r="CD170" i="1"/>
  <c r="CB110" i="1"/>
  <c r="K110" i="14" s="1"/>
  <c r="CA153" i="1"/>
  <c r="J153" i="14" s="1"/>
  <c r="CB153" i="1"/>
  <c r="K153" i="14" s="1"/>
  <c r="BZ110" i="1"/>
  <c r="I110" i="14" s="1"/>
  <c r="CC110" i="1"/>
  <c r="L110" i="14" s="1"/>
  <c r="Q390" i="1"/>
  <c r="AG390" i="1" s="1"/>
  <c r="CC438" i="1"/>
  <c r="L438" i="14" s="1"/>
  <c r="P175" i="1"/>
  <c r="BS493" i="1"/>
  <c r="AZ493" i="1"/>
  <c r="CJ170" i="1"/>
  <c r="N170" i="14" s="1"/>
  <c r="M170" i="14"/>
  <c r="N340" i="1"/>
  <c r="R390" i="1"/>
  <c r="AH390" i="1" s="1"/>
  <c r="N175" i="1"/>
  <c r="O342" i="1"/>
  <c r="N339" i="1"/>
  <c r="P339" i="1"/>
  <c r="CA438" i="1"/>
  <c r="J438" i="14" s="1"/>
  <c r="AZ494" i="1"/>
  <c r="BS494" i="1"/>
  <c r="BA494" i="1"/>
  <c r="BT494" i="1"/>
  <c r="N342" i="1"/>
  <c r="BZ153" i="1"/>
  <c r="BA493" i="1"/>
  <c r="BT493" i="1"/>
  <c r="BZ438" i="1"/>
  <c r="M248" i="14"/>
  <c r="N248" i="14"/>
  <c r="CD318" i="1"/>
  <c r="CJ318" i="1" s="1"/>
  <c r="BX338" i="1"/>
  <c r="BY338" i="1" s="1"/>
  <c r="CD194" i="1"/>
  <c r="CJ194" i="1" s="1"/>
  <c r="AB272" i="1"/>
  <c r="BN272" i="1"/>
  <c r="AU272" i="1"/>
  <c r="BX336" i="1"/>
  <c r="AD272" i="1"/>
  <c r="AW272" i="1"/>
  <c r="BP272" i="1"/>
  <c r="BX335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BZ94" i="1" l="1"/>
  <c r="CC94" i="1"/>
  <c r="L94" i="14" s="1"/>
  <c r="AU161" i="1"/>
  <c r="AB161" i="1"/>
  <c r="BN161" i="1"/>
  <c r="CB94" i="1"/>
  <c r="K94" i="14" s="1"/>
  <c r="AB77" i="1"/>
  <c r="BN77" i="1"/>
  <c r="AU77" i="1"/>
  <c r="AC223" i="1"/>
  <c r="AK223" i="1" s="1"/>
  <c r="AV223" i="1"/>
  <c r="BD223" i="1" s="1"/>
  <c r="G223" i="14" s="1"/>
  <c r="BO223" i="1"/>
  <c r="BW223" i="1" s="1"/>
  <c r="H223" i="14" s="1"/>
  <c r="AC201" i="1"/>
  <c r="AV201" i="1"/>
  <c r="BD201" i="1" s="1"/>
  <c r="G201" i="14" s="1"/>
  <c r="BO201" i="1"/>
  <c r="AD201" i="1"/>
  <c r="BP201" i="1"/>
  <c r="BW201" i="1" s="1"/>
  <c r="H201" i="14" s="1"/>
  <c r="AW201" i="1"/>
  <c r="BY182" i="1"/>
  <c r="CC182" i="1" s="1"/>
  <c r="L182" i="14" s="1"/>
  <c r="CJ221" i="1"/>
  <c r="N221" i="14" s="1"/>
  <c r="M221" i="14"/>
  <c r="BY89" i="1"/>
  <c r="BZ89" i="1" s="1"/>
  <c r="BA439" i="1"/>
  <c r="BT439" i="1"/>
  <c r="BS439" i="1"/>
  <c r="AZ439" i="1"/>
  <c r="BX317" i="1"/>
  <c r="AW263" i="1"/>
  <c r="BD263" i="1" s="1"/>
  <c r="G263" i="14" s="1"/>
  <c r="BP263" i="1"/>
  <c r="BW263" i="1" s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CC338" i="1"/>
  <c r="BZ338" i="1"/>
  <c r="CA338" i="1"/>
  <c r="CB338" i="1"/>
  <c r="BY336" i="1"/>
  <c r="BY335" i="1"/>
  <c r="BZ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CD94" i="1" l="1"/>
  <c r="CJ110" i="1"/>
  <c r="N110" i="14" s="1"/>
  <c r="CA89" i="1"/>
  <c r="J89" i="14" s="1"/>
  <c r="CB89" i="1"/>
  <c r="K89" i="14" s="1"/>
  <c r="BZ182" i="1"/>
  <c r="AK201" i="1"/>
  <c r="BX201" i="1" s="1"/>
  <c r="CA182" i="1"/>
  <c r="J182" i="14" s="1"/>
  <c r="CB182" i="1"/>
  <c r="K182" i="14" s="1"/>
  <c r="F201" i="14"/>
  <c r="F263" i="14"/>
  <c r="BX263" i="1"/>
  <c r="AZ56" i="1"/>
  <c r="BS56" i="1"/>
  <c r="BA495" i="1"/>
  <c r="BT495" i="1"/>
  <c r="I182" i="14"/>
  <c r="CD182" i="1"/>
  <c r="AZ447" i="1"/>
  <c r="BS447" i="1"/>
  <c r="AZ495" i="1"/>
  <c r="BS495" i="1"/>
  <c r="BY317" i="1"/>
  <c r="CA317" i="1" s="1"/>
  <c r="J317" i="14" s="1"/>
  <c r="CB317" i="1"/>
  <c r="K317" i="14" s="1"/>
  <c r="BA447" i="1"/>
  <c r="BT447" i="1"/>
  <c r="CC89" i="1"/>
  <c r="L89" i="14" s="1"/>
  <c r="I89" i="14"/>
  <c r="BT56" i="1"/>
  <c r="BA56" i="1"/>
  <c r="CJ94" i="1"/>
  <c r="N94" i="14" s="1"/>
  <c r="M94" i="14"/>
  <c r="F223" i="14"/>
  <c r="BX223" i="1"/>
  <c r="BP342" i="1"/>
  <c r="AD342" i="1"/>
  <c r="AK342" i="1" s="1"/>
  <c r="AW342" i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W342" i="1"/>
  <c r="H342" i="14" s="1"/>
  <c r="BO339" i="1"/>
  <c r="BW339" i="1" s="1"/>
  <c r="AV339" i="1"/>
  <c r="BD339" i="1" s="1"/>
  <c r="AC339" i="1"/>
  <c r="AK339" i="1" s="1"/>
  <c r="CJ438" i="1"/>
  <c r="N438" i="14" s="1"/>
  <c r="M438" i="14"/>
  <c r="BD342" i="1"/>
  <c r="G342" i="14" s="1"/>
  <c r="CB335" i="1"/>
  <c r="K335" i="14" s="1"/>
  <c r="CA335" i="1"/>
  <c r="J335" i="14" s="1"/>
  <c r="CC336" i="1"/>
  <c r="CB336" i="1"/>
  <c r="CA336" i="1"/>
  <c r="BZ336" i="1"/>
  <c r="CC335" i="1"/>
  <c r="L335" i="14" s="1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BZ317" i="1" l="1"/>
  <c r="CD89" i="1"/>
  <c r="AK340" i="1"/>
  <c r="CC317" i="1"/>
  <c r="L317" i="14" s="1"/>
  <c r="BT434" i="1"/>
  <c r="BA434" i="1"/>
  <c r="BA271" i="1"/>
  <c r="BT271" i="1"/>
  <c r="BY223" i="1"/>
  <c r="BZ223" i="1" s="1"/>
  <c r="CC223" i="1"/>
  <c r="L223" i="14" s="1"/>
  <c r="CA223" i="1"/>
  <c r="J223" i="14" s="1"/>
  <c r="CB223" i="1"/>
  <c r="K223" i="14" s="1"/>
  <c r="BS434" i="1"/>
  <c r="AZ434" i="1"/>
  <c r="BS497" i="1"/>
  <c r="AZ497" i="1"/>
  <c r="BY263" i="1"/>
  <c r="BZ263" i="1" s="1"/>
  <c r="CB263" i="1"/>
  <c r="K263" i="14" s="1"/>
  <c r="CC263" i="1"/>
  <c r="L263" i="14" s="1"/>
  <c r="CA263" i="1"/>
  <c r="J263" i="14" s="1"/>
  <c r="I317" i="14"/>
  <c r="M182" i="14"/>
  <c r="CJ182" i="1"/>
  <c r="N182" i="14" s="1"/>
  <c r="BA497" i="1"/>
  <c r="BT497" i="1"/>
  <c r="BS271" i="1"/>
  <c r="AZ271" i="1"/>
  <c r="BP271" i="1"/>
  <c r="AD271" i="1"/>
  <c r="AW271" i="1"/>
  <c r="CJ89" i="1"/>
  <c r="N89" i="14" s="1"/>
  <c r="M89" i="14"/>
  <c r="BY201" i="1"/>
  <c r="CA201" i="1" s="1"/>
  <c r="J201" i="14" s="1"/>
  <c r="CC201" i="1"/>
  <c r="L201" i="14" s="1"/>
  <c r="BZ201" i="1"/>
  <c r="BW340" i="1"/>
  <c r="BD340" i="1"/>
  <c r="BX339" i="1"/>
  <c r="F342" i="14"/>
  <c r="BX342" i="1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BX175" i="1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BX340" i="1" l="1"/>
  <c r="CD317" i="1"/>
  <c r="I201" i="14"/>
  <c r="I263" i="14"/>
  <c r="CD263" i="1"/>
  <c r="I223" i="14"/>
  <c r="CD223" i="1"/>
  <c r="BA498" i="1"/>
  <c r="BT498" i="1"/>
  <c r="AZ498" i="1"/>
  <c r="BS498" i="1"/>
  <c r="CB201" i="1"/>
  <c r="K201" i="14" s="1"/>
  <c r="CJ317" i="1"/>
  <c r="N317" i="14" s="1"/>
  <c r="M317" i="14"/>
  <c r="AB497" i="1"/>
  <c r="AK497" i="1" s="1"/>
  <c r="BN497" i="1"/>
  <c r="BW497" i="1" s="1"/>
  <c r="AU497" i="1"/>
  <c r="BD497" i="1" s="1"/>
  <c r="BY342" i="1"/>
  <c r="CC342" i="1" s="1"/>
  <c r="L342" i="14" s="1"/>
  <c r="BZ342" i="1"/>
  <c r="BY340" i="1"/>
  <c r="CA340" i="1" s="1"/>
  <c r="Q391" i="1"/>
  <c r="AG391" i="1" s="1"/>
  <c r="BY175" i="1"/>
  <c r="CC175" i="1" s="1"/>
  <c r="L175" i="14" s="1"/>
  <c r="R391" i="1"/>
  <c r="AH391" i="1" s="1"/>
  <c r="R279" i="1"/>
  <c r="AH279" i="1" s="1"/>
  <c r="Q279" i="1"/>
  <c r="AG279" i="1" s="1"/>
  <c r="BY339" i="1"/>
  <c r="BZ339" i="1" s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J223" i="1" l="1"/>
  <c r="N223" i="14" s="1"/>
  <c r="M223" i="14"/>
  <c r="BS352" i="1"/>
  <c r="AZ352" i="1"/>
  <c r="BT352" i="1"/>
  <c r="BA352" i="1"/>
  <c r="CJ263" i="1"/>
  <c r="N263" i="14" s="1"/>
  <c r="M263" i="14"/>
  <c r="CD201" i="1"/>
  <c r="CA342" i="1"/>
  <c r="J342" i="14" s="1"/>
  <c r="CB342" i="1"/>
  <c r="K342" i="14" s="1"/>
  <c r="CB340" i="1"/>
  <c r="CC339" i="1"/>
  <c r="CB175" i="1"/>
  <c r="K175" i="14" s="1"/>
  <c r="BZ340" i="1"/>
  <c r="CC340" i="1"/>
  <c r="CB339" i="1"/>
  <c r="CA175" i="1"/>
  <c r="J175" i="14" s="1"/>
  <c r="BZ175" i="1"/>
  <c r="BT279" i="1"/>
  <c r="BA279" i="1"/>
  <c r="AZ391" i="1"/>
  <c r="BS391" i="1"/>
  <c r="CA339" i="1"/>
  <c r="I342" i="14"/>
  <c r="CD342" i="1"/>
  <c r="BT391" i="1"/>
  <c r="BA391" i="1"/>
  <c r="BX497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BT354" i="1" l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I175" i="14"/>
  <c r="BY497" i="1"/>
  <c r="CC497" i="1" s="1"/>
  <c r="R392" i="1"/>
  <c r="AH392" i="1" s="1"/>
  <c r="Q392" i="1"/>
  <c r="AG392" i="1" s="1"/>
  <c r="R499" i="1"/>
  <c r="AH499" i="1" s="1"/>
  <c r="Q499" i="1"/>
  <c r="AG499" i="1" s="1"/>
  <c r="CJ175" i="1"/>
  <c r="N175" i="14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AV199" i="1" l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CA497" i="1"/>
  <c r="BZ497" i="1"/>
  <c r="CB497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N199" i="1"/>
  <c r="BW199" i="1" s="1"/>
  <c r="H199" i="14" s="1"/>
  <c r="BD199" i="1"/>
  <c r="G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BN242" i="1"/>
  <c r="AB242" i="1"/>
  <c r="AU242" i="1"/>
  <c r="Q501" i="1"/>
  <c r="AG501" i="1" s="1"/>
  <c r="P500" i="1"/>
  <c r="O109" i="1"/>
  <c r="BT500" i="1"/>
  <c r="BA500" i="1"/>
  <c r="R502" i="1"/>
  <c r="N364" i="1"/>
  <c r="N451" i="1"/>
  <c r="Q502" i="1"/>
  <c r="AU364" i="1"/>
  <c r="AB364" i="1"/>
  <c r="BN364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AD360" i="1" l="1"/>
  <c r="AW360" i="1"/>
  <c r="BN196" i="1"/>
  <c r="AU196" i="1"/>
  <c r="AB196" i="1"/>
  <c r="AB146" i="1"/>
  <c r="BN146" i="1"/>
  <c r="AU146" i="1"/>
  <c r="BA15" i="1"/>
  <c r="BT15" i="1"/>
  <c r="BS15" i="1"/>
  <c r="AZ15" i="1"/>
  <c r="BX199" i="1"/>
  <c r="F199" i="14"/>
  <c r="AB333" i="1"/>
  <c r="BN333" i="1"/>
  <c r="AU333" i="1"/>
  <c r="AC196" i="1"/>
  <c r="BO196" i="1"/>
  <c r="BW196" i="1" s="1"/>
  <c r="H196" i="14" s="1"/>
  <c r="AV196" i="1"/>
  <c r="BD196" i="1" s="1"/>
  <c r="G196" i="14" s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AB369" i="1"/>
  <c r="BN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AK196" i="1" l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CB199" i="1"/>
  <c r="K199" i="14" s="1"/>
  <c r="BZ199" i="1"/>
  <c r="CA199" i="1"/>
  <c r="J199" i="14" s="1"/>
  <c r="CC199" i="1"/>
  <c r="L199" i="14" s="1"/>
  <c r="AU172" i="1"/>
  <c r="AB172" i="1"/>
  <c r="BN172" i="1"/>
  <c r="F196" i="14"/>
  <c r="BX196" i="1"/>
  <c r="BO238" i="1"/>
  <c r="AV238" i="1"/>
  <c r="AC238" i="1"/>
  <c r="BP345" i="1"/>
  <c r="AD345" i="1"/>
  <c r="AW345" i="1"/>
  <c r="O213" i="1"/>
  <c r="AD146" i="1"/>
  <c r="AK146" i="1" s="1"/>
  <c r="BP146" i="1"/>
  <c r="AW146" i="1"/>
  <c r="BO146" i="1"/>
  <c r="BW146" i="1" s="1"/>
  <c r="H146" i="14" s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W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BO536" i="2"/>
  <c r="BR536" i="2"/>
  <c r="R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O378" i="1" l="1"/>
  <c r="BD146" i="1"/>
  <c r="G146" i="14" s="1"/>
  <c r="F146" i="14"/>
  <c r="BX146" i="1"/>
  <c r="N123" i="1"/>
  <c r="BT239" i="1"/>
  <c r="BA239" i="1"/>
  <c r="AZ239" i="1"/>
  <c r="BS239" i="1"/>
  <c r="BA533" i="1"/>
  <c r="AC213" i="1"/>
  <c r="BO213" i="1"/>
  <c r="AV213" i="1"/>
  <c r="I199" i="14"/>
  <c r="CD199" i="1"/>
  <c r="BY196" i="1"/>
  <c r="BZ196" i="1"/>
  <c r="CC196" i="1"/>
  <c r="L196" i="14" s="1"/>
  <c r="CB196" i="1"/>
  <c r="K196" i="14" s="1"/>
  <c r="CA196" i="1"/>
  <c r="J196" i="14" s="1"/>
  <c r="AV378" i="1"/>
  <c r="BX500" i="1"/>
  <c r="BY500" i="1" s="1"/>
  <c r="BZ500" i="1" s="1"/>
  <c r="BS533" i="1"/>
  <c r="BO369" i="1"/>
  <c r="BW369" i="1" s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BW347" i="1" s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AB393" i="1"/>
  <c r="BN393" i="1"/>
  <c r="BT534" i="1"/>
  <c r="BO534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O379" i="1" l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I196" i="14"/>
  <c r="CD196" i="1"/>
  <c r="AU123" i="1"/>
  <c r="AB123" i="1"/>
  <c r="BN123" i="1"/>
  <c r="BO123" i="1"/>
  <c r="AC123" i="1"/>
  <c r="AV123" i="1"/>
  <c r="AB314" i="1"/>
  <c r="AU314" i="1"/>
  <c r="BN314" i="1"/>
  <c r="AW534" i="1"/>
  <c r="BO455" i="1"/>
  <c r="BW455" i="1" s="1"/>
  <c r="H455" i="14" s="1"/>
  <c r="AC482" i="1"/>
  <c r="BO482" i="1"/>
  <c r="AV482" i="1"/>
  <c r="BS291" i="1"/>
  <c r="AZ291" i="1"/>
  <c r="AV455" i="1"/>
  <c r="CJ199" i="1"/>
  <c r="N199" i="14" s="1"/>
  <c r="M199" i="14"/>
  <c r="BP123" i="1"/>
  <c r="AW123" i="1"/>
  <c r="AD123" i="1"/>
  <c r="BY146" i="1"/>
  <c r="BZ146" i="1" s="1"/>
  <c r="N379" i="1"/>
  <c r="AW482" i="1"/>
  <c r="BP482" i="1"/>
  <c r="AD482" i="1"/>
  <c r="AK259" i="1"/>
  <c r="AU383" i="1"/>
  <c r="BD348" i="1"/>
  <c r="G348" i="14" s="1"/>
  <c r="BW259" i="1"/>
  <c r="BS534" i="1"/>
  <c r="AK348" i="1"/>
  <c r="BD259" i="1"/>
  <c r="BD347" i="1"/>
  <c r="G347" i="14" s="1"/>
  <c r="CC500" i="1"/>
  <c r="BX369" i="1"/>
  <c r="BY369" i="1" s="1"/>
  <c r="AK179" i="1"/>
  <c r="F179" i="14" s="1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AK347" i="1"/>
  <c r="BX347" i="1" s="1"/>
  <c r="BW258" i="1"/>
  <c r="CB500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BX260" i="1"/>
  <c r="AB534" i="1"/>
  <c r="AU534" i="1"/>
  <c r="BD534" i="1" s="1"/>
  <c r="BN534" i="1"/>
  <c r="BW534" i="1" s="1"/>
  <c r="AB392" i="1"/>
  <c r="AW291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BP392" i="1"/>
  <c r="AD392" i="1"/>
  <c r="AD382" i="1"/>
  <c r="BP382" i="1"/>
  <c r="AV393" i="1"/>
  <c r="AC393" i="1"/>
  <c r="BO393" i="1"/>
  <c r="AW236" i="1"/>
  <c r="AD536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BP236" i="1" l="1"/>
  <c r="BN392" i="1"/>
  <c r="AD288" i="1"/>
  <c r="AW383" i="1"/>
  <c r="BN288" i="1"/>
  <c r="AU288" i="1"/>
  <c r="BP291" i="1"/>
  <c r="CC146" i="1"/>
  <c r="L146" i="14" s="1"/>
  <c r="CA146" i="1"/>
  <c r="J146" i="14" s="1"/>
  <c r="BW482" i="1"/>
  <c r="H482" i="14" s="1"/>
  <c r="AW288" i="1"/>
  <c r="AK534" i="1"/>
  <c r="AW536" i="1"/>
  <c r="AB287" i="1"/>
  <c r="CD500" i="1"/>
  <c r="CJ500" i="1" s="1"/>
  <c r="BD482" i="1"/>
  <c r="G482" i="14" s="1"/>
  <c r="AB382" i="1"/>
  <c r="AK123" i="1"/>
  <c r="AD383" i="1"/>
  <c r="CB146" i="1"/>
  <c r="K146" i="14" s="1"/>
  <c r="BD455" i="1"/>
  <c r="G455" i="14" s="1"/>
  <c r="BD123" i="1"/>
  <c r="G123" i="14" s="1"/>
  <c r="AK455" i="1"/>
  <c r="BX455" i="1"/>
  <c r="BY455" i="1" s="1"/>
  <c r="CB455" i="1" s="1"/>
  <c r="K455" i="14" s="1"/>
  <c r="F455" i="14"/>
  <c r="BW123" i="1"/>
  <c r="H123" i="14" s="1"/>
  <c r="AK482" i="1"/>
  <c r="F123" i="14"/>
  <c r="R538" i="1"/>
  <c r="AH538" i="1" s="1"/>
  <c r="BA538" i="1" s="1"/>
  <c r="R412" i="1"/>
  <c r="AH412" i="1" s="1"/>
  <c r="AD379" i="1"/>
  <c r="AW379" i="1"/>
  <c r="BP379" i="1"/>
  <c r="BN391" i="1"/>
  <c r="AU382" i="1"/>
  <c r="I146" i="14"/>
  <c r="CJ196" i="1"/>
  <c r="N196" i="14" s="1"/>
  <c r="M196" i="14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BX259" i="1"/>
  <c r="BY259" i="1" s="1"/>
  <c r="CB259" i="1" s="1"/>
  <c r="BX179" i="1"/>
  <c r="AV382" i="1"/>
  <c r="BD382" i="1" s="1"/>
  <c r="G382" i="14" s="1"/>
  <c r="F347" i="14"/>
  <c r="BX258" i="1"/>
  <c r="BY258" i="1" s="1"/>
  <c r="CA258" i="1" s="1"/>
  <c r="BP391" i="1"/>
  <c r="BN287" i="1"/>
  <c r="AW391" i="1"/>
  <c r="BX348" i="1"/>
  <c r="BY348" i="1" s="1"/>
  <c r="CA348" i="1" s="1"/>
  <c r="J348" i="14" s="1"/>
  <c r="AU458" i="1"/>
  <c r="AB458" i="1"/>
  <c r="BN458" i="1"/>
  <c r="BO382" i="1"/>
  <c r="BW382" i="1" s="1"/>
  <c r="H382" i="14" s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BT536" i="1"/>
  <c r="BA536" i="1"/>
  <c r="BT538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BY179" i="1"/>
  <c r="BZ179" i="1" s="1"/>
  <c r="AK393" i="1"/>
  <c r="F393" i="14" s="1"/>
  <c r="CB369" i="1"/>
  <c r="K369" i="14" s="1"/>
  <c r="CA369" i="1"/>
  <c r="J369" i="14" s="1"/>
  <c r="BZ369" i="1"/>
  <c r="I369" i="14" s="1"/>
  <c r="CC369" i="1"/>
  <c r="L369" i="14" s="1"/>
  <c r="BD393" i="1"/>
  <c r="G393" i="14" s="1"/>
  <c r="BX534" i="1"/>
  <c r="BY534" i="1" s="1"/>
  <c r="BW393" i="1"/>
  <c r="BD388" i="1"/>
  <c r="G388" i="14" s="1"/>
  <c r="AK388" i="1"/>
  <c r="F388" i="14" s="1"/>
  <c r="AD538" i="1"/>
  <c r="BP538" i="1"/>
  <c r="AW538" i="1"/>
  <c r="AW539" i="1"/>
  <c r="AD539" i="1"/>
  <c r="BP539" i="1"/>
  <c r="AK382" i="1"/>
  <c r="F382" i="14" s="1"/>
  <c r="AC539" i="1"/>
  <c r="AV539" i="1"/>
  <c r="BO539" i="1"/>
  <c r="BW388" i="1"/>
  <c r="H388" i="14" s="1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CD146" i="1" l="1"/>
  <c r="AZ538" i="1"/>
  <c r="AK379" i="1"/>
  <c r="BX123" i="1"/>
  <c r="O106" i="1"/>
  <c r="BY123" i="1"/>
  <c r="CB123" i="1" s="1"/>
  <c r="K123" i="14" s="1"/>
  <c r="CC123" i="1"/>
  <c r="L123" i="14" s="1"/>
  <c r="CA123" i="1"/>
  <c r="J123" i="14" s="1"/>
  <c r="BZ123" i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X482" i="1"/>
  <c r="BS504" i="1"/>
  <c r="AZ504" i="1"/>
  <c r="F379" i="14"/>
  <c r="BA412" i="1"/>
  <c r="BT412" i="1"/>
  <c r="BA504" i="1"/>
  <c r="BT504" i="1"/>
  <c r="BS539" i="1"/>
  <c r="AZ539" i="1"/>
  <c r="BW379" i="1"/>
  <c r="H379" i="14" s="1"/>
  <c r="CJ146" i="1"/>
  <c r="N146" i="14" s="1"/>
  <c r="M146" i="14"/>
  <c r="BD379" i="1"/>
  <c r="G379" i="14" s="1"/>
  <c r="BT539" i="1"/>
  <c r="BA539" i="1"/>
  <c r="BT106" i="1"/>
  <c r="BA106" i="1"/>
  <c r="AK352" i="1"/>
  <c r="F352" i="14" s="1"/>
  <c r="CA179" i="1"/>
  <c r="J179" i="14" s="1"/>
  <c r="CC348" i="1"/>
  <c r="L348" i="14" s="1"/>
  <c r="CB260" i="1"/>
  <c r="K260" i="14" s="1"/>
  <c r="CC179" i="1"/>
  <c r="L179" i="14" s="1"/>
  <c r="BW262" i="1"/>
  <c r="H262" i="14" s="1"/>
  <c r="BW352" i="1"/>
  <c r="H352" i="14" s="1"/>
  <c r="BZ347" i="1"/>
  <c r="I347" i="14" s="1"/>
  <c r="CB179" i="1"/>
  <c r="K179" i="14" s="1"/>
  <c r="CB258" i="1"/>
  <c r="BZ348" i="1"/>
  <c r="I348" i="14" s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A260" i="1"/>
  <c r="J260" i="14" s="1"/>
  <c r="AK262" i="1"/>
  <c r="F262" i="14" s="1"/>
  <c r="AK456" i="1"/>
  <c r="F456" i="14" s="1"/>
  <c r="CC260" i="1"/>
  <c r="L260" i="14" s="1"/>
  <c r="BD456" i="1"/>
  <c r="G456" i="14" s="1"/>
  <c r="CC455" i="1"/>
  <c r="L455" i="14" s="1"/>
  <c r="CC259" i="1"/>
  <c r="BW351" i="1"/>
  <c r="H351" i="14" s="1"/>
  <c r="F394" i="14"/>
  <c r="BX394" i="1"/>
  <c r="BD352" i="1"/>
  <c r="G352" i="14" s="1"/>
  <c r="I260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Q541" i="1"/>
  <c r="Q505" i="1"/>
  <c r="BZ455" i="1"/>
  <c r="CA259" i="1"/>
  <c r="BD351" i="1"/>
  <c r="G351" i="14" s="1"/>
  <c r="BZ259" i="1"/>
  <c r="AK351" i="1"/>
  <c r="BX393" i="1"/>
  <c r="BY393" i="1" s="1"/>
  <c r="CC534" i="1"/>
  <c r="BZ534" i="1"/>
  <c r="CA534" i="1"/>
  <c r="CB534" i="1"/>
  <c r="H393" i="14"/>
  <c r="CD369" i="1"/>
  <c r="CJ369" i="1" s="1"/>
  <c r="BX382" i="1"/>
  <c r="AB539" i="1"/>
  <c r="AK539" i="1" s="1"/>
  <c r="BN539" i="1"/>
  <c r="BW539" i="1" s="1"/>
  <c r="AU539" i="1"/>
  <c r="BD539" i="1" s="1"/>
  <c r="BX388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X379" i="1" l="1"/>
  <c r="BA540" i="1"/>
  <c r="BT540" i="1"/>
  <c r="BS366" i="1"/>
  <c r="AZ366" i="1"/>
  <c r="I123" i="14"/>
  <c r="CD123" i="1"/>
  <c r="BY482" i="1"/>
  <c r="CB482" i="1" s="1"/>
  <c r="K482" i="14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Y379" i="1"/>
  <c r="BZ379" i="1" s="1"/>
  <c r="CC379" i="1"/>
  <c r="L379" i="14" s="1"/>
  <c r="CA379" i="1"/>
  <c r="J379" i="14" s="1"/>
  <c r="CB379" i="1"/>
  <c r="K379" i="14" s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BX352" i="1"/>
  <c r="CD258" i="1"/>
  <c r="CJ258" i="1" s="1"/>
  <c r="BX262" i="1"/>
  <c r="BY262" i="1" s="1"/>
  <c r="BZ262" i="1" s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CD179" i="1"/>
  <c r="CJ179" i="1" s="1"/>
  <c r="N179" i="14" s="1"/>
  <c r="R543" i="1"/>
  <c r="AH543" i="1" s="1"/>
  <c r="CJ260" i="1"/>
  <c r="N260" i="14" s="1"/>
  <c r="M260" i="14"/>
  <c r="BY394" i="1"/>
  <c r="BZ394" i="1" s="1"/>
  <c r="BX351" i="1"/>
  <c r="F351" i="14"/>
  <c r="F395" i="14"/>
  <c r="BX395" i="1"/>
  <c r="I455" i="14"/>
  <c r="CD455" i="1"/>
  <c r="M179" i="14"/>
  <c r="O543" i="1"/>
  <c r="AV543" i="1" s="1"/>
  <c r="CD259" i="1"/>
  <c r="CJ259" i="1" s="1"/>
  <c r="Q543" i="1"/>
  <c r="AG543" i="1" s="1"/>
  <c r="P543" i="1"/>
  <c r="AD543" i="1" s="1"/>
  <c r="BY352" i="1"/>
  <c r="CC352" i="1" s="1"/>
  <c r="L352" i="14" s="1"/>
  <c r="BA542" i="1"/>
  <c r="BT542" i="1"/>
  <c r="CB393" i="1"/>
  <c r="K393" i="14" s="1"/>
  <c r="CA393" i="1"/>
  <c r="J393" i="14" s="1"/>
  <c r="BY382" i="1"/>
  <c r="CC382" i="1" s="1"/>
  <c r="L382" i="14" s="1"/>
  <c r="BZ393" i="1"/>
  <c r="I393" i="14" s="1"/>
  <c r="CC393" i="1"/>
  <c r="L393" i="14" s="1"/>
  <c r="M369" i="14"/>
  <c r="N369" i="14"/>
  <c r="CD534" i="1"/>
  <c r="CJ534" i="1" s="1"/>
  <c r="BX539" i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N540" i="1" l="1"/>
  <c r="AU540" i="1"/>
  <c r="CA482" i="1"/>
  <c r="J482" i="14" s="1"/>
  <c r="BZ482" i="1"/>
  <c r="M348" i="14"/>
  <c r="BS542" i="1"/>
  <c r="AB300" i="1"/>
  <c r="BN300" i="1"/>
  <c r="AU300" i="1"/>
  <c r="I482" i="14"/>
  <c r="AB106" i="1"/>
  <c r="AK106" i="1" s="1"/>
  <c r="AU106" i="1"/>
  <c r="BD106" i="1" s="1"/>
  <c r="G106" i="14" s="1"/>
  <c r="BN106" i="1"/>
  <c r="BW106" i="1" s="1"/>
  <c r="H106" i="14" s="1"/>
  <c r="I379" i="14"/>
  <c r="CD379" i="1"/>
  <c r="CJ123" i="1"/>
  <c r="N123" i="14" s="1"/>
  <c r="M123" i="14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CC482" i="1"/>
  <c r="L482" i="14" s="1"/>
  <c r="BO543" i="1"/>
  <c r="BP543" i="1"/>
  <c r="AW543" i="1"/>
  <c r="M347" i="14"/>
  <c r="CC394" i="1"/>
  <c r="L394" i="14" s="1"/>
  <c r="CA394" i="1"/>
  <c r="J394" i="14" s="1"/>
  <c r="CB394" i="1"/>
  <c r="K394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B352" i="1"/>
  <c r="K352" i="14" s="1"/>
  <c r="I262" i="14"/>
  <c r="BZ352" i="1"/>
  <c r="N543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Q544" i="1"/>
  <c r="Q282" i="1"/>
  <c r="AG282" i="1" s="1"/>
  <c r="BA543" i="1"/>
  <c r="BT543" i="1"/>
  <c r="CJ455" i="1"/>
  <c r="N455" i="14" s="1"/>
  <c r="M455" i="14"/>
  <c r="R544" i="1"/>
  <c r="R282" i="1"/>
  <c r="AH282" i="1" s="1"/>
  <c r="CA352" i="1"/>
  <c r="J352" i="14" s="1"/>
  <c r="BY351" i="1"/>
  <c r="BZ351" i="1" s="1"/>
  <c r="CB382" i="1"/>
  <c r="K382" i="14" s="1"/>
  <c r="BZ382" i="1"/>
  <c r="I382" i="14" s="1"/>
  <c r="CA382" i="1"/>
  <c r="J382" i="14" s="1"/>
  <c r="BY539" i="1"/>
  <c r="CB539" i="1" s="1"/>
  <c r="CC388" i="1"/>
  <c r="L388" i="14" s="1"/>
  <c r="CB388" i="1"/>
  <c r="K388" i="14" s="1"/>
  <c r="CA388" i="1"/>
  <c r="J388" i="14" s="1"/>
  <c r="I388" i="14"/>
  <c r="CD393" i="1"/>
  <c r="CJ393" i="1" s="1"/>
  <c r="AB543" i="1"/>
  <c r="AK543" i="1" s="1"/>
  <c r="BN543" i="1"/>
  <c r="AU543" i="1"/>
  <c r="BT545" i="1"/>
  <c r="BA545" i="1"/>
  <c r="BS545" i="1"/>
  <c r="AB542" i="1"/>
  <c r="AK542" i="1" s="1"/>
  <c r="BN542" i="1"/>
  <c r="BW542" i="1" s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CD394" i="1" l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M379" i="14"/>
  <c r="O541" i="1"/>
  <c r="BP424" i="1"/>
  <c r="AW424" i="1"/>
  <c r="AD424" i="1"/>
  <c r="BN424" i="1"/>
  <c r="AU424" i="1"/>
  <c r="AB424" i="1"/>
  <c r="AK424" i="1" s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BX106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BW543" i="1"/>
  <c r="H543" i="14" s="1"/>
  <c r="CD382" i="1"/>
  <c r="CJ382" i="1" s="1"/>
  <c r="N382" i="14" s="1"/>
  <c r="CD456" i="1"/>
  <c r="CJ456" i="1" s="1"/>
  <c r="N456" i="14" s="1"/>
  <c r="BD543" i="1"/>
  <c r="G543" i="14" s="1"/>
  <c r="CB351" i="1"/>
  <c r="K351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CJ394" i="1"/>
  <c r="N394" i="14" s="1"/>
  <c r="M394" i="14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BZ395" i="1"/>
  <c r="P396" i="1"/>
  <c r="P246" i="1"/>
  <c r="P416" i="1"/>
  <c r="BP416" i="1" s="1"/>
  <c r="P358" i="1"/>
  <c r="CC395" i="1"/>
  <c r="L395" i="14" s="1"/>
  <c r="I352" i="14"/>
  <c r="CD352" i="1"/>
  <c r="N359" i="1"/>
  <c r="N246" i="1"/>
  <c r="O298" i="1"/>
  <c r="BO298" i="1" s="1"/>
  <c r="O165" i="1"/>
  <c r="P265" i="1"/>
  <c r="P266" i="1"/>
  <c r="P112" i="1"/>
  <c r="CA351" i="1"/>
  <c r="J351" i="14" s="1"/>
  <c r="CA395" i="1"/>
  <c r="J395" i="14" s="1"/>
  <c r="N421" i="1"/>
  <c r="N181" i="1"/>
  <c r="N416" i="1"/>
  <c r="AB416" i="1" s="1"/>
  <c r="N358" i="1"/>
  <c r="O462" i="1"/>
  <c r="CD262" i="1"/>
  <c r="N265" i="1"/>
  <c r="P359" i="1"/>
  <c r="P111" i="1"/>
  <c r="CC351" i="1"/>
  <c r="L351" i="14" s="1"/>
  <c r="BS282" i="1"/>
  <c r="AZ282" i="1"/>
  <c r="BZ539" i="1"/>
  <c r="CC539" i="1"/>
  <c r="CA539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D416" i="1"/>
  <c r="AW416" i="1"/>
  <c r="AB412" i="1"/>
  <c r="AU412" i="1"/>
  <c r="BN412" i="1"/>
  <c r="AU421" i="1"/>
  <c r="BN421" i="1"/>
  <c r="AB421" i="1"/>
  <c r="AU416" i="1"/>
  <c r="AD412" i="1"/>
  <c r="BP412" i="1"/>
  <c r="AW412" i="1"/>
  <c r="AB413" i="1"/>
  <c r="BN413" i="1"/>
  <c r="AU413" i="1"/>
  <c r="BN417" i="1"/>
  <c r="AB417" i="1"/>
  <c r="AU417" i="1"/>
  <c r="BP421" i="1"/>
  <c r="AW421" i="1"/>
  <c r="AB410" i="1"/>
  <c r="BN410" i="1"/>
  <c r="AU410" i="1"/>
  <c r="BP410" i="1"/>
  <c r="AW410" i="1"/>
  <c r="AD410" i="1"/>
  <c r="BX542" i="1"/>
  <c r="AC421" i="1"/>
  <c r="AD240" i="1"/>
  <c r="AW240" i="1"/>
  <c r="AV412" i="1"/>
  <c r="BO412" i="1"/>
  <c r="AC412" i="1"/>
  <c r="AC298" i="1"/>
  <c r="AV298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BD174" i="1" l="1"/>
  <c r="G174" i="14" s="1"/>
  <c r="BD459" i="1"/>
  <c r="G459" i="14" s="1"/>
  <c r="AW298" i="1"/>
  <c r="BP298" i="1"/>
  <c r="BW85" i="1"/>
  <c r="H85" i="14" s="1"/>
  <c r="BW459" i="1"/>
  <c r="H459" i="14" s="1"/>
  <c r="BO421" i="1"/>
  <c r="BW297" i="1"/>
  <c r="H297" i="14" s="1"/>
  <c r="BD85" i="1"/>
  <c r="G85" i="14" s="1"/>
  <c r="BD424" i="1"/>
  <c r="G424" i="14" s="1"/>
  <c r="AK85" i="1"/>
  <c r="BW424" i="1"/>
  <c r="H424" i="14" s="1"/>
  <c r="BW86" i="1"/>
  <c r="H86" i="14" s="1"/>
  <c r="AK86" i="1"/>
  <c r="BW174" i="1"/>
  <c r="H174" i="14" s="1"/>
  <c r="AK297" i="1"/>
  <c r="BD86" i="1"/>
  <c r="G86" i="14" s="1"/>
  <c r="AK174" i="1"/>
  <c r="BD297" i="1"/>
  <c r="G297" i="14" s="1"/>
  <c r="AZ483" i="1"/>
  <c r="BS483" i="1"/>
  <c r="AZ466" i="1"/>
  <c r="BS466" i="1"/>
  <c r="F86" i="14"/>
  <c r="BX86" i="1"/>
  <c r="AB165" i="1"/>
  <c r="AU165" i="1"/>
  <c r="BN165" i="1"/>
  <c r="AV541" i="1"/>
  <c r="BO541" i="1"/>
  <c r="AC541" i="1"/>
  <c r="F297" i="14"/>
  <c r="BX297" i="1"/>
  <c r="BP541" i="1"/>
  <c r="AD541" i="1"/>
  <c r="AW541" i="1"/>
  <c r="AB541" i="1"/>
  <c r="AK541" i="1" s="1"/>
  <c r="AU541" i="1"/>
  <c r="BN541" i="1"/>
  <c r="BX424" i="1"/>
  <c r="F424" i="14"/>
  <c r="BA370" i="1"/>
  <c r="BT370" i="1"/>
  <c r="BY106" i="1"/>
  <c r="CC106" i="1" s="1"/>
  <c r="L106" i="14" s="1"/>
  <c r="CB106" i="1"/>
  <c r="K106" i="14" s="1"/>
  <c r="CA106" i="1"/>
  <c r="J106" i="14" s="1"/>
  <c r="BX85" i="1"/>
  <c r="F85" i="14"/>
  <c r="BO370" i="1"/>
  <c r="AC370" i="1"/>
  <c r="AV370" i="1"/>
  <c r="AZ547" i="1"/>
  <c r="BS547" i="1"/>
  <c r="BT547" i="1"/>
  <c r="BA547" i="1"/>
  <c r="CJ482" i="1"/>
  <c r="N482" i="14" s="1"/>
  <c r="M482" i="14"/>
  <c r="AK459" i="1"/>
  <c r="BS370" i="1"/>
  <c r="AZ370" i="1"/>
  <c r="BT483" i="1"/>
  <c r="BA483" i="1"/>
  <c r="BA466" i="1"/>
  <c r="BT466" i="1"/>
  <c r="F174" i="14"/>
  <c r="BX174" i="1"/>
  <c r="BX543" i="1"/>
  <c r="BN416" i="1"/>
  <c r="M456" i="14"/>
  <c r="AD417" i="1"/>
  <c r="BN298" i="1"/>
  <c r="AB298" i="1"/>
  <c r="AW417" i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F418" i="14" s="1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D416" i="1"/>
  <c r="BW417" i="1"/>
  <c r="H417" i="14" s="1"/>
  <c r="AC548" i="1"/>
  <c r="BO548" i="1"/>
  <c r="AK421" i="1"/>
  <c r="F421" i="14" s="1"/>
  <c r="BD421" i="1"/>
  <c r="G421" i="14" s="1"/>
  <c r="BW412" i="1"/>
  <c r="H412" i="14" s="1"/>
  <c r="BY543" i="1"/>
  <c r="CA543" i="1" s="1"/>
  <c r="BD412" i="1"/>
  <c r="BW298" i="1"/>
  <c r="H298" i="14" s="1"/>
  <c r="AK298" i="1"/>
  <c r="F298" i="14" s="1"/>
  <c r="BD298" i="1"/>
  <c r="AB546" i="1"/>
  <c r="AU546" i="1"/>
  <c r="BN546" i="1"/>
  <c r="BY542" i="1"/>
  <c r="BD417" i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BW541" i="1" l="1"/>
  <c r="H541" i="14" s="1"/>
  <c r="BZ106" i="1"/>
  <c r="BD541" i="1"/>
  <c r="G541" i="14" s="1"/>
  <c r="CA85" i="1"/>
  <c r="J85" i="14" s="1"/>
  <c r="CB85" i="1"/>
  <c r="K85" i="14" s="1"/>
  <c r="BZ85" i="1"/>
  <c r="BY85" i="1"/>
  <c r="CC85" i="1" s="1"/>
  <c r="L85" i="14" s="1"/>
  <c r="BS162" i="1"/>
  <c r="AZ162" i="1"/>
  <c r="BY424" i="1"/>
  <c r="CA424" i="1" s="1"/>
  <c r="J424" i="14" s="1"/>
  <c r="CC424" i="1"/>
  <c r="L424" i="14" s="1"/>
  <c r="CB424" i="1"/>
  <c r="K424" i="14" s="1"/>
  <c r="BZ424" i="1"/>
  <c r="BY297" i="1"/>
  <c r="CB297" i="1" s="1"/>
  <c r="K297" i="14" s="1"/>
  <c r="CC297" i="1"/>
  <c r="L297" i="14" s="1"/>
  <c r="BZ297" i="1"/>
  <c r="BA162" i="1"/>
  <c r="BT162" i="1"/>
  <c r="I106" i="14"/>
  <c r="CD106" i="1"/>
  <c r="BY86" i="1"/>
  <c r="BZ86" i="1" s="1"/>
  <c r="CC86" i="1"/>
  <c r="L86" i="14" s="1"/>
  <c r="BY174" i="1"/>
  <c r="BZ174" i="1" s="1"/>
  <c r="F459" i="14"/>
  <c r="BX459" i="1"/>
  <c r="F541" i="14"/>
  <c r="BX541" i="1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BW462" i="1"/>
  <c r="AK462" i="1"/>
  <c r="BD181" i="1"/>
  <c r="G181" i="14" s="1"/>
  <c r="AK112" i="1"/>
  <c r="F112" i="14" s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BW181" i="1"/>
  <c r="H181" i="14" s="1"/>
  <c r="BW165" i="1"/>
  <c r="H165" i="14" s="1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Z543" i="1"/>
  <c r="BX418" i="1"/>
  <c r="BY418" i="1" s="1"/>
  <c r="CC543" i="1"/>
  <c r="L543" i="14" s="1"/>
  <c r="CB543" i="1"/>
  <c r="K543" i="14" s="1"/>
  <c r="BX416" i="1"/>
  <c r="BY416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J543" i="14"/>
  <c r="G417" i="14"/>
  <c r="BX412" i="1"/>
  <c r="BY412" i="1" s="1"/>
  <c r="BA550" i="1"/>
  <c r="AZ550" i="1"/>
  <c r="BX421" i="1"/>
  <c r="G412" i="14"/>
  <c r="BX298" i="1"/>
  <c r="G298" i="14"/>
  <c r="BR553" i="2"/>
  <c r="BQ553" i="2"/>
  <c r="BQ554" i="2"/>
  <c r="BR554" i="2"/>
  <c r="BX462" i="1" l="1"/>
  <c r="CC174" i="1"/>
  <c r="L174" i="14" s="1"/>
  <c r="BS551" i="1"/>
  <c r="CA174" i="1"/>
  <c r="J174" i="14" s="1"/>
  <c r="BT551" i="1"/>
  <c r="CB174" i="1"/>
  <c r="K174" i="14" s="1"/>
  <c r="Q235" i="1"/>
  <c r="AG235" i="1" s="1"/>
  <c r="R235" i="1"/>
  <c r="AH235" i="1" s="1"/>
  <c r="Q552" i="1"/>
  <c r="AG552" i="1" s="1"/>
  <c r="Q12" i="1"/>
  <c r="AG12" i="1" s="1"/>
  <c r="BY541" i="1"/>
  <c r="BZ541" i="1" s="1"/>
  <c r="CA541" i="1"/>
  <c r="J541" i="14" s="1"/>
  <c r="CB541" i="1"/>
  <c r="K541" i="14" s="1"/>
  <c r="I174" i="14"/>
  <c r="CB86" i="1"/>
  <c r="K86" i="14" s="1"/>
  <c r="I297" i="14"/>
  <c r="R552" i="1"/>
  <c r="AH552" i="1" s="1"/>
  <c r="R12" i="1"/>
  <c r="AH12" i="1" s="1"/>
  <c r="CA86" i="1"/>
  <c r="J86" i="14" s="1"/>
  <c r="CA297" i="1"/>
  <c r="J297" i="14" s="1"/>
  <c r="BY459" i="1"/>
  <c r="CA459" i="1" s="1"/>
  <c r="J459" i="14" s="1"/>
  <c r="CB459" i="1"/>
  <c r="K459" i="14" s="1"/>
  <c r="I86" i="14"/>
  <c r="CD86" i="1"/>
  <c r="I85" i="14"/>
  <c r="CD85" i="1"/>
  <c r="CJ106" i="1"/>
  <c r="N106" i="14" s="1"/>
  <c r="M106" i="14"/>
  <c r="I424" i="14"/>
  <c r="CD424" i="1"/>
  <c r="BS552" i="1"/>
  <c r="AZ552" i="1"/>
  <c r="BS398" i="1"/>
  <c r="AZ398" i="1"/>
  <c r="F396" i="14"/>
  <c r="BX396" i="1"/>
  <c r="BY462" i="1"/>
  <c r="BZ462" i="1" s="1"/>
  <c r="CC462" i="1"/>
  <c r="BX181" i="1"/>
  <c r="F181" i="14"/>
  <c r="BT398" i="1"/>
  <c r="BA398" i="1"/>
  <c r="F265" i="14"/>
  <c r="BX265" i="1"/>
  <c r="BA552" i="1"/>
  <c r="BT552" i="1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CD543" i="1"/>
  <c r="CJ543" i="1" s="1"/>
  <c r="I543" i="14"/>
  <c r="BZ416" i="1"/>
  <c r="CA416" i="1"/>
  <c r="CC416" i="1"/>
  <c r="CB416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21" i="1"/>
  <c r="CA421" i="1" s="1"/>
  <c r="BQ555" i="2"/>
  <c r="BR555" i="2"/>
  <c r="BQ556" i="2"/>
  <c r="BR556" i="2"/>
  <c r="N543" i="14"/>
  <c r="CC459" i="1" l="1"/>
  <c r="L459" i="14" s="1"/>
  <c r="BZ459" i="1"/>
  <c r="CD174" i="1"/>
  <c r="CA462" i="1"/>
  <c r="CB462" i="1"/>
  <c r="CJ424" i="1"/>
  <c r="N424" i="14" s="1"/>
  <c r="M424" i="14"/>
  <c r="CD297" i="1"/>
  <c r="I541" i="14"/>
  <c r="BS12" i="1"/>
  <c r="AZ12" i="1"/>
  <c r="I459" i="14"/>
  <c r="CD459" i="1"/>
  <c r="CJ85" i="1"/>
  <c r="N85" i="14" s="1"/>
  <c r="M85" i="14"/>
  <c r="M174" i="14"/>
  <c r="CJ174" i="1"/>
  <c r="N174" i="14" s="1"/>
  <c r="BA235" i="1"/>
  <c r="BT235" i="1"/>
  <c r="Q149" i="1"/>
  <c r="AG149" i="1" s="1"/>
  <c r="CJ86" i="1"/>
  <c r="N86" i="14" s="1"/>
  <c r="M86" i="14"/>
  <c r="BS235" i="1"/>
  <c r="AZ235" i="1"/>
  <c r="R149" i="1"/>
  <c r="AH149" i="1" s="1"/>
  <c r="BA12" i="1"/>
  <c r="BT12" i="1"/>
  <c r="CC541" i="1"/>
  <c r="L541" i="14" s="1"/>
  <c r="BX548" i="1"/>
  <c r="BY548" i="1" s="1"/>
  <c r="CB548" i="1" s="1"/>
  <c r="F397" i="14"/>
  <c r="BX397" i="1"/>
  <c r="BY265" i="1"/>
  <c r="CC265" i="1" s="1"/>
  <c r="L265" i="14" s="1"/>
  <c r="BZ265" i="1"/>
  <c r="BY181" i="1"/>
  <c r="BZ181" i="1" s="1"/>
  <c r="BY396" i="1"/>
  <c r="CB396" i="1" s="1"/>
  <c r="K396" i="14" s="1"/>
  <c r="BY112" i="1"/>
  <c r="CC112" i="1" s="1"/>
  <c r="L112" i="14" s="1"/>
  <c r="BY165" i="1"/>
  <c r="CB165" i="1" s="1"/>
  <c r="K165" i="14" s="1"/>
  <c r="CD462" i="1"/>
  <c r="CJ462" i="1" s="1"/>
  <c r="R554" i="1"/>
  <c r="AH554" i="1" s="1"/>
  <c r="BT554" i="1" s="1"/>
  <c r="R509" i="1"/>
  <c r="AH509" i="1" s="1"/>
  <c r="Q554" i="1"/>
  <c r="AG554" i="1" s="1"/>
  <c r="BS554" i="1" s="1"/>
  <c r="Q509" i="1"/>
  <c r="AG509" i="1" s="1"/>
  <c r="CB421" i="1"/>
  <c r="K421" i="14" s="1"/>
  <c r="BZ421" i="1"/>
  <c r="I421" i="14" s="1"/>
  <c r="BZ548" i="1"/>
  <c r="I548" i="14" s="1"/>
  <c r="CC298" i="1"/>
  <c r="L298" i="14" s="1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CA265" i="1" l="1"/>
  <c r="J265" i="14" s="1"/>
  <c r="CB265" i="1"/>
  <c r="K265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CA548" i="1"/>
  <c r="J548" i="14" s="1"/>
  <c r="BA149" i="1"/>
  <c r="BT149" i="1"/>
  <c r="BN102" i="1"/>
  <c r="AU102" i="1"/>
  <c r="AB102" i="1"/>
  <c r="N448" i="1"/>
  <c r="N214" i="1"/>
  <c r="N444" i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M459" i="14"/>
  <c r="CJ459" i="1"/>
  <c r="N459" i="14" s="1"/>
  <c r="AZ554" i="1"/>
  <c r="CA165" i="1"/>
  <c r="J165" i="14" s="1"/>
  <c r="CB112" i="1"/>
  <c r="K112" i="14" s="1"/>
  <c r="BZ112" i="1"/>
  <c r="BA554" i="1"/>
  <c r="CA396" i="1"/>
  <c r="J396" i="14" s="1"/>
  <c r="CC165" i="1"/>
  <c r="L165" i="14" s="1"/>
  <c r="CA112" i="1"/>
  <c r="J112" i="14" s="1"/>
  <c r="BZ165" i="1"/>
  <c r="I165" i="14" s="1"/>
  <c r="BZ396" i="1"/>
  <c r="I396" i="14" s="1"/>
  <c r="N304" i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CC396" i="1"/>
  <c r="L396" i="14" s="1"/>
  <c r="I265" i="14"/>
  <c r="CD265" i="1"/>
  <c r="N443" i="1"/>
  <c r="AU443" i="1" s="1"/>
  <c r="N367" i="1"/>
  <c r="N551" i="1"/>
  <c r="BN551" i="1" s="1"/>
  <c r="N303" i="1"/>
  <c r="N436" i="1"/>
  <c r="R557" i="1"/>
  <c r="AH557" i="1" s="1"/>
  <c r="BT557" i="1" s="1"/>
  <c r="R511" i="1"/>
  <c r="AH511" i="1" s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AB554" i="1" s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CD548" i="1"/>
  <c r="CJ548" i="1" s="1"/>
  <c r="AD444" i="1"/>
  <c r="BP444" i="1"/>
  <c r="AW444" i="1"/>
  <c r="BN304" i="1"/>
  <c r="AU304" i="1"/>
  <c r="AB304" i="1"/>
  <c r="AZ556" i="1"/>
  <c r="AZ557" i="1"/>
  <c r="AB448" i="1"/>
  <c r="BN448" i="1"/>
  <c r="AU448" i="1"/>
  <c r="AD447" i="1"/>
  <c r="BP447" i="1"/>
  <c r="AW447" i="1"/>
  <c r="AD557" i="1"/>
  <c r="BN446" i="1"/>
  <c r="AU446" i="1"/>
  <c r="AB446" i="1"/>
  <c r="BN303" i="1"/>
  <c r="AB303" i="1"/>
  <c r="AU303" i="1"/>
  <c r="BN554" i="1"/>
  <c r="AU554" i="1"/>
  <c r="AB444" i="1"/>
  <c r="AU444" i="1"/>
  <c r="BN44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BA557" i="1" l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D483" i="1" s="1"/>
  <c r="G483" i="14" s="1"/>
  <c r="BS511" i="1"/>
  <c r="AZ511" i="1"/>
  <c r="AW329" i="1"/>
  <c r="BP329" i="1"/>
  <c r="AD329" i="1"/>
  <c r="AV204" i="1"/>
  <c r="BD204" i="1" s="1"/>
  <c r="G204" i="14" s="1"/>
  <c r="AC204" i="1"/>
  <c r="AK204" i="1" s="1"/>
  <c r="BO204" i="1"/>
  <c r="BW204" i="1" s="1"/>
  <c r="H204" i="14" s="1"/>
  <c r="O444" i="1"/>
  <c r="O329" i="1"/>
  <c r="O169" i="1"/>
  <c r="Q559" i="1"/>
  <c r="Q169" i="1"/>
  <c r="AG169" i="1" s="1"/>
  <c r="AB506" i="1"/>
  <c r="AU506" i="1"/>
  <c r="BN506" i="1"/>
  <c r="BW506" i="1" s="1"/>
  <c r="AV214" i="1"/>
  <c r="BO214" i="1"/>
  <c r="AC214" i="1"/>
  <c r="AD214" i="1"/>
  <c r="BP214" i="1"/>
  <c r="AW214" i="1"/>
  <c r="BN92" i="1"/>
  <c r="AB92" i="1"/>
  <c r="AU92" i="1"/>
  <c r="AV162" i="1"/>
  <c r="BO162" i="1"/>
  <c r="BW162" i="1" s="1"/>
  <c r="H162" i="14" s="1"/>
  <c r="AC162" i="1"/>
  <c r="AK162" i="1" s="1"/>
  <c r="R559" i="1"/>
  <c r="R169" i="1"/>
  <c r="AH169" i="1" s="1"/>
  <c r="AB550" i="1"/>
  <c r="AU550" i="1"/>
  <c r="BN550" i="1"/>
  <c r="BD162" i="1"/>
  <c r="G162" i="14" s="1"/>
  <c r="BW483" i="1"/>
  <c r="H483" i="14" s="1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CJ265" i="1"/>
  <c r="N265" i="14" s="1"/>
  <c r="M265" i="14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CA397" i="1"/>
  <c r="J397" i="14" s="1"/>
  <c r="BN507" i="1"/>
  <c r="AU507" i="1"/>
  <c r="AB507" i="1"/>
  <c r="N557" i="1"/>
  <c r="BN557" i="1" s="1"/>
  <c r="N511" i="1"/>
  <c r="O551" i="1"/>
  <c r="AC551" i="1" s="1"/>
  <c r="P302" i="1"/>
  <c r="AW302" i="1" s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CB397" i="1"/>
  <c r="K397" i="14" s="1"/>
  <c r="CD396" i="1"/>
  <c r="AU367" i="1"/>
  <c r="BN367" i="1"/>
  <c r="AB367" i="1"/>
  <c r="M298" i="14"/>
  <c r="N298" i="14"/>
  <c r="M548" i="14"/>
  <c r="N548" i="14"/>
  <c r="BO549" i="1"/>
  <c r="AV549" i="1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AD303" i="1"/>
  <c r="AW303" i="1"/>
  <c r="BP303" i="1"/>
  <c r="AB302" i="1"/>
  <c r="BN302" i="1"/>
  <c r="AU302" i="1"/>
  <c r="AC552" i="1"/>
  <c r="AV552" i="1"/>
  <c r="BO552" i="1"/>
  <c r="AB557" i="1"/>
  <c r="AU557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K483" i="1" l="1"/>
  <c r="AV557" i="1"/>
  <c r="AV447" i="1"/>
  <c r="AD554" i="1"/>
  <c r="AW554" i="1"/>
  <c r="BP302" i="1"/>
  <c r="AD302" i="1"/>
  <c r="AC447" i="1"/>
  <c r="AK447" i="1" s="1"/>
  <c r="BW214" i="1"/>
  <c r="F204" i="14"/>
  <c r="BX204" i="1"/>
  <c r="F162" i="14"/>
  <c r="BX162" i="1"/>
  <c r="F483" i="14"/>
  <c r="BX483" i="1"/>
  <c r="BO169" i="1"/>
  <c r="AC169" i="1"/>
  <c r="AV169" i="1"/>
  <c r="BA169" i="1"/>
  <c r="BT169" i="1"/>
  <c r="M165" i="14"/>
  <c r="O224" i="1"/>
  <c r="BD506" i="1"/>
  <c r="BO329" i="1"/>
  <c r="BW329" i="1" s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V303" i="1"/>
  <c r="BD303" i="1" s="1"/>
  <c r="AD304" i="1"/>
  <c r="BP304" i="1"/>
  <c r="BD447" i="1"/>
  <c r="G447" i="14" s="1"/>
  <c r="AV551" i="1"/>
  <c r="BO551" i="1"/>
  <c r="M112" i="14"/>
  <c r="BW447" i="1"/>
  <c r="H447" i="14" s="1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BW443" i="1"/>
  <c r="H443" i="14" s="1"/>
  <c r="BW303" i="1"/>
  <c r="BW552" i="1"/>
  <c r="BD552" i="1"/>
  <c r="AK443" i="1"/>
  <c r="BD557" i="1"/>
  <c r="G557" i="14" s="1"/>
  <c r="AK303" i="1"/>
  <c r="AK552" i="1"/>
  <c r="AW561" i="1"/>
  <c r="AD561" i="1"/>
  <c r="BX444" i="1"/>
  <c r="AK557" i="1"/>
  <c r="F557" i="14" s="1"/>
  <c r="BW557" i="1"/>
  <c r="H557" i="14" s="1"/>
  <c r="F44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AK509" i="1" l="1"/>
  <c r="BW436" i="1"/>
  <c r="H436" i="14" s="1"/>
  <c r="BD509" i="1"/>
  <c r="G509" i="14" s="1"/>
  <c r="BX329" i="1"/>
  <c r="N224" i="1"/>
  <c r="BY483" i="1"/>
  <c r="CB483" i="1" s="1"/>
  <c r="K483" i="14" s="1"/>
  <c r="CA483" i="1"/>
  <c r="J483" i="14" s="1"/>
  <c r="CC483" i="1"/>
  <c r="L483" i="14" s="1"/>
  <c r="BZ483" i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CA162" i="1" s="1"/>
  <c r="J162" i="14" s="1"/>
  <c r="BX506" i="1"/>
  <c r="BO96" i="1"/>
  <c r="AC96" i="1"/>
  <c r="AV96" i="1"/>
  <c r="R563" i="1"/>
  <c r="R281" i="1"/>
  <c r="AH281" i="1" s="1"/>
  <c r="BX214" i="1"/>
  <c r="BY204" i="1"/>
  <c r="BZ204" i="1" s="1"/>
  <c r="Q563" i="1"/>
  <c r="Q281" i="1"/>
  <c r="AG281" i="1" s="1"/>
  <c r="BS224" i="1"/>
  <c r="AZ224" i="1"/>
  <c r="AZ561" i="1"/>
  <c r="AV561" i="1"/>
  <c r="BX447" i="1"/>
  <c r="AC561" i="1"/>
  <c r="BW509" i="1"/>
  <c r="H509" i="14" s="1"/>
  <c r="AK436" i="1"/>
  <c r="F436" i="14" s="1"/>
  <c r="BW398" i="1"/>
  <c r="BD398" i="1"/>
  <c r="BD436" i="1"/>
  <c r="G436" i="14" s="1"/>
  <c r="BW507" i="1"/>
  <c r="H507" i="14" s="1"/>
  <c r="AK507" i="1"/>
  <c r="F507" i="14" s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X443" i="1"/>
  <c r="BY443" i="1" s="1"/>
  <c r="BX303" i="1"/>
  <c r="BY303" i="1" s="1"/>
  <c r="CB303" i="1" s="1"/>
  <c r="F443" i="14"/>
  <c r="BX557" i="1"/>
  <c r="BY447" i="1"/>
  <c r="BY444" i="1"/>
  <c r="CC444" i="1" s="1"/>
  <c r="BX552" i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CC204" i="1" l="1"/>
  <c r="L204" i="14" s="1"/>
  <c r="AU96" i="1"/>
  <c r="BN96" i="1"/>
  <c r="BW96" i="1" s="1"/>
  <c r="H96" i="14" s="1"/>
  <c r="AB96" i="1"/>
  <c r="AK96" i="1" s="1"/>
  <c r="F96" i="14" s="1"/>
  <c r="BN224" i="1"/>
  <c r="BW224" i="1" s="1"/>
  <c r="H224" i="14" s="1"/>
  <c r="AU224" i="1"/>
  <c r="BD224" i="1" s="1"/>
  <c r="AB224" i="1"/>
  <c r="AK224" i="1" s="1"/>
  <c r="F224" i="14" s="1"/>
  <c r="BX398" i="1"/>
  <c r="CB204" i="1"/>
  <c r="K204" i="14" s="1"/>
  <c r="I483" i="14"/>
  <c r="CD483" i="1"/>
  <c r="I204" i="14"/>
  <c r="P215" i="1"/>
  <c r="R564" i="1"/>
  <c r="R356" i="1"/>
  <c r="AH356" i="1" s="1"/>
  <c r="Q564" i="1"/>
  <c r="Q356" i="1"/>
  <c r="AG356" i="1" s="1"/>
  <c r="BY506" i="1"/>
  <c r="BZ506" i="1" s="1"/>
  <c r="BD561" i="1"/>
  <c r="G561" i="14" s="1"/>
  <c r="BY214" i="1"/>
  <c r="CB214" i="1" s="1"/>
  <c r="AZ281" i="1"/>
  <c r="BS281" i="1"/>
  <c r="BT281" i="1"/>
  <c r="BA281" i="1"/>
  <c r="CC162" i="1"/>
  <c r="L162" i="14" s="1"/>
  <c r="Q565" i="1"/>
  <c r="Q215" i="1"/>
  <c r="AG215" i="1" s="1"/>
  <c r="R565" i="1"/>
  <c r="R215" i="1"/>
  <c r="AH215" i="1" s="1"/>
  <c r="BZ162" i="1"/>
  <c r="O215" i="1"/>
  <c r="CA204" i="1"/>
  <c r="J204" i="14" s="1"/>
  <c r="BD96" i="1"/>
  <c r="G96" i="14" s="1"/>
  <c r="CB162" i="1"/>
  <c r="K162" i="14" s="1"/>
  <c r="BY329" i="1"/>
  <c r="CB329" i="1" s="1"/>
  <c r="CA329" i="1"/>
  <c r="BX509" i="1"/>
  <c r="AB561" i="1"/>
  <c r="AK561" i="1" s="1"/>
  <c r="BP562" i="1"/>
  <c r="BN561" i="1"/>
  <c r="BW561" i="1" s="1"/>
  <c r="H561" i="14" s="1"/>
  <c r="AW562" i="1"/>
  <c r="BO562" i="1"/>
  <c r="AC562" i="1"/>
  <c r="BX507" i="1"/>
  <c r="BY507" i="1" s="1"/>
  <c r="CC507" i="1" s="1"/>
  <c r="L507" i="14" s="1"/>
  <c r="BX436" i="1"/>
  <c r="BY436" i="1" s="1"/>
  <c r="CA436" i="1" s="1"/>
  <c r="J436" i="14" s="1"/>
  <c r="BA513" i="1"/>
  <c r="BT513" i="1"/>
  <c r="F510" i="14"/>
  <c r="BX510" i="1"/>
  <c r="AB512" i="1"/>
  <c r="AU512" i="1"/>
  <c r="BN512" i="1"/>
  <c r="BP513" i="1"/>
  <c r="AW513" i="1"/>
  <c r="AD513" i="1"/>
  <c r="N562" i="1"/>
  <c r="BN562" i="1" s="1"/>
  <c r="BW562" i="1" s="1"/>
  <c r="H562" i="14" s="1"/>
  <c r="N513" i="1"/>
  <c r="AV513" i="1"/>
  <c r="AC513" i="1"/>
  <c r="BO513" i="1"/>
  <c r="BY509" i="1"/>
  <c r="CC509" i="1" s="1"/>
  <c r="L509" i="14" s="1"/>
  <c r="AZ513" i="1"/>
  <c r="BS513" i="1"/>
  <c r="BY398" i="1"/>
  <c r="BZ398" i="1" s="1"/>
  <c r="CB444" i="1"/>
  <c r="CA444" i="1"/>
  <c r="BZ444" i="1"/>
  <c r="CA303" i="1"/>
  <c r="CC303" i="1"/>
  <c r="BZ443" i="1"/>
  <c r="I443" i="14" s="1"/>
  <c r="BZ447" i="1"/>
  <c r="I447" i="14" s="1"/>
  <c r="CA443" i="1"/>
  <c r="J443" i="14" s="1"/>
  <c r="CB447" i="1"/>
  <c r="K447" i="14" s="1"/>
  <c r="BZ303" i="1"/>
  <c r="CC443" i="1"/>
  <c r="L443" i="14" s="1"/>
  <c r="CA447" i="1"/>
  <c r="J447" i="14" s="1"/>
  <c r="CB443" i="1"/>
  <c r="K443" i="14" s="1"/>
  <c r="CC447" i="1"/>
  <c r="L447" i="14" s="1"/>
  <c r="BY552" i="1"/>
  <c r="CC552" i="1" s="1"/>
  <c r="BY557" i="1"/>
  <c r="CA557" i="1" s="1"/>
  <c r="AW564" i="1"/>
  <c r="BP564" i="1"/>
  <c r="AD564" i="1"/>
  <c r="BR568" i="2"/>
  <c r="R560" i="1" s="1"/>
  <c r="BN566" i="2"/>
  <c r="BQ568" i="2"/>
  <c r="Q560" i="1" s="1"/>
  <c r="F561" i="14"/>
  <c r="BO567" i="2"/>
  <c r="O566" i="1" s="1"/>
  <c r="BP567" i="2"/>
  <c r="P566" i="1" s="1"/>
  <c r="BQ567" i="2"/>
  <c r="BR567" i="2"/>
  <c r="BN565" i="2"/>
  <c r="BZ329" i="1" l="1"/>
  <c r="CC214" i="1"/>
  <c r="CA214" i="1"/>
  <c r="BZ214" i="1"/>
  <c r="CD214" i="1" s="1"/>
  <c r="CJ214" i="1" s="1"/>
  <c r="BX561" i="1"/>
  <c r="CC329" i="1"/>
  <c r="CD329" i="1" s="1"/>
  <c r="CJ329" i="1" s="1"/>
  <c r="G224" i="14"/>
  <c r="BX224" i="1"/>
  <c r="BY224" i="1" s="1"/>
  <c r="AB562" i="1"/>
  <c r="AK562" i="1" s="1"/>
  <c r="AU562" i="1"/>
  <c r="BD562" i="1" s="1"/>
  <c r="G562" i="14" s="1"/>
  <c r="CA506" i="1"/>
  <c r="Q566" i="1"/>
  <c r="AG566" i="1" s="1"/>
  <c r="BS566" i="1" s="1"/>
  <c r="Q415" i="1"/>
  <c r="AG415" i="1" s="1"/>
  <c r="AC215" i="1"/>
  <c r="AV215" i="1"/>
  <c r="BO215" i="1"/>
  <c r="CC506" i="1"/>
  <c r="CD204" i="1"/>
  <c r="AZ356" i="1"/>
  <c r="BS356" i="1"/>
  <c r="CJ483" i="1"/>
  <c r="N483" i="14" s="1"/>
  <c r="M483" i="14"/>
  <c r="I162" i="14"/>
  <c r="CD162" i="1"/>
  <c r="N215" i="1"/>
  <c r="BT215" i="1"/>
  <c r="BA215" i="1"/>
  <c r="BT356" i="1"/>
  <c r="BA356" i="1"/>
  <c r="BX96" i="1"/>
  <c r="N356" i="1"/>
  <c r="R566" i="1"/>
  <c r="AH566" i="1" s="1"/>
  <c r="R415" i="1"/>
  <c r="AH415" i="1" s="1"/>
  <c r="AZ215" i="1"/>
  <c r="BS215" i="1"/>
  <c r="CB506" i="1"/>
  <c r="AD215" i="1"/>
  <c r="AW215" i="1"/>
  <c r="BP215" i="1"/>
  <c r="CC436" i="1"/>
  <c r="L436" i="14" s="1"/>
  <c r="CB436" i="1"/>
  <c r="K436" i="14" s="1"/>
  <c r="CD444" i="1"/>
  <c r="CJ444" i="1" s="1"/>
  <c r="BZ509" i="1"/>
  <c r="I509" i="14" s="1"/>
  <c r="CB509" i="1"/>
  <c r="K509" i="14" s="1"/>
  <c r="CB398" i="1"/>
  <c r="CC398" i="1"/>
  <c r="BZ436" i="1"/>
  <c r="I436" i="14" s="1"/>
  <c r="CA509" i="1"/>
  <c r="J509" i="14" s="1"/>
  <c r="CB507" i="1"/>
  <c r="K507" i="14" s="1"/>
  <c r="CA507" i="1"/>
  <c r="J507" i="14" s="1"/>
  <c r="R567" i="1"/>
  <c r="AH567" i="1" s="1"/>
  <c r="BA567" i="1" s="1"/>
  <c r="R399" i="1"/>
  <c r="AH399" i="1" s="1"/>
  <c r="CA398" i="1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AZ567" i="1" s="1"/>
  <c r="Q399" i="1"/>
  <c r="AG399" i="1" s="1"/>
  <c r="BT566" i="1"/>
  <c r="BA566" i="1"/>
  <c r="CC557" i="1"/>
  <c r="L557" i="14" s="1"/>
  <c r="BZ557" i="1"/>
  <c r="I557" i="14" s="1"/>
  <c r="CB552" i="1"/>
  <c r="CB557" i="1"/>
  <c r="K557" i="14" s="1"/>
  <c r="CA552" i="1"/>
  <c r="BZ552" i="1"/>
  <c r="CD303" i="1"/>
  <c r="CJ303" i="1" s="1"/>
  <c r="CD447" i="1"/>
  <c r="CJ447" i="1" s="1"/>
  <c r="J557" i="14"/>
  <c r="CD443" i="1"/>
  <c r="CJ443" i="1" s="1"/>
  <c r="BX562" i="1"/>
  <c r="BY562" i="1" s="1"/>
  <c r="BS567" i="1"/>
  <c r="BT567" i="1"/>
  <c r="AD566" i="1"/>
  <c r="BP566" i="1"/>
  <c r="AW566" i="1"/>
  <c r="BY561" i="1"/>
  <c r="CA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BQ570" i="2"/>
  <c r="Q558" i="1" s="1"/>
  <c r="BZ224" i="1" l="1"/>
  <c r="CA224" i="1"/>
  <c r="J224" i="14" s="1"/>
  <c r="AZ566" i="1"/>
  <c r="CD506" i="1"/>
  <c r="CJ506" i="1" s="1"/>
  <c r="CD398" i="1"/>
  <c r="CJ398" i="1" s="1"/>
  <c r="CC224" i="1"/>
  <c r="L224" i="14" s="1"/>
  <c r="I224" i="14"/>
  <c r="BN215" i="1"/>
  <c r="BW215" i="1" s="1"/>
  <c r="AU215" i="1"/>
  <c r="BD215" i="1" s="1"/>
  <c r="AB215" i="1"/>
  <c r="AK215" i="1" s="1"/>
  <c r="BT485" i="1"/>
  <c r="BA485" i="1"/>
  <c r="BT415" i="1"/>
  <c r="BA415" i="1"/>
  <c r="CB224" i="1"/>
  <c r="K224" i="14" s="1"/>
  <c r="BS415" i="1"/>
  <c r="AZ415" i="1"/>
  <c r="N566" i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B96" i="1" s="1"/>
  <c r="K96" i="14" s="1"/>
  <c r="CD436" i="1"/>
  <c r="CD509" i="1"/>
  <c r="CJ509" i="1" s="1"/>
  <c r="N509" i="14" s="1"/>
  <c r="CB510" i="1"/>
  <c r="K510" i="14" s="1"/>
  <c r="CA510" i="1"/>
  <c r="J510" i="14" s="1"/>
  <c r="Q568" i="1"/>
  <c r="AG568" i="1" s="1"/>
  <c r="Q514" i="1"/>
  <c r="R569" i="1"/>
  <c r="R400" i="1"/>
  <c r="AH400" i="1" s="1"/>
  <c r="CJ436" i="1"/>
  <c r="N436" i="14" s="1"/>
  <c r="M436" i="14"/>
  <c r="I507" i="14"/>
  <c r="CD507" i="1"/>
  <c r="BZ510" i="1"/>
  <c r="R568" i="1"/>
  <c r="AH568" i="1" s="1"/>
  <c r="R514" i="1"/>
  <c r="BA399" i="1"/>
  <c r="BT399" i="1"/>
  <c r="F513" i="14"/>
  <c r="BX513" i="1"/>
  <c r="Q569" i="1"/>
  <c r="Q400" i="1"/>
  <c r="AG400" i="1" s="1"/>
  <c r="AZ399" i="1"/>
  <c r="BS399" i="1"/>
  <c r="BZ561" i="1"/>
  <c r="I561" i="14" s="1"/>
  <c r="CB561" i="1"/>
  <c r="K561" i="14" s="1"/>
  <c r="CC561" i="1"/>
  <c r="M447" i="14"/>
  <c r="N447" i="14"/>
  <c r="M443" i="14"/>
  <c r="N443" i="14"/>
  <c r="CB562" i="1"/>
  <c r="K562" i="14" s="1"/>
  <c r="CC562" i="1"/>
  <c r="L562" i="14" s="1"/>
  <c r="BZ562" i="1"/>
  <c r="I562" i="14" s="1"/>
  <c r="CA562" i="1"/>
  <c r="J562" i="14" s="1"/>
  <c r="CD557" i="1"/>
  <c r="CJ557" i="1" s="1"/>
  <c r="CD552" i="1"/>
  <c r="CJ552" i="1" s="1"/>
  <c r="J561" i="14"/>
  <c r="BN566" i="1"/>
  <c r="BW566" i="1" s="1"/>
  <c r="AB566" i="1"/>
  <c r="AK566" i="1" s="1"/>
  <c r="AU566" i="1"/>
  <c r="BD566" i="1" s="1"/>
  <c r="G566" i="14" s="1"/>
  <c r="BQ572" i="2"/>
  <c r="Q285" i="1" s="1"/>
  <c r="AG285" i="1" s="1"/>
  <c r="BR572" i="2"/>
  <c r="R285" i="1" s="1"/>
  <c r="AH285" i="1" s="1"/>
  <c r="BQ571" i="2"/>
  <c r="BR571" i="2"/>
  <c r="H566" i="14"/>
  <c r="M509" i="14" l="1"/>
  <c r="BS285" i="1"/>
  <c r="AZ285" i="1"/>
  <c r="AB415" i="1"/>
  <c r="BN415" i="1"/>
  <c r="AU415" i="1"/>
  <c r="BX215" i="1"/>
  <c r="R570" i="1"/>
  <c r="AH570" i="1" s="1"/>
  <c r="BT570" i="1" s="1"/>
  <c r="R211" i="1"/>
  <c r="AH211" i="1" s="1"/>
  <c r="CA96" i="1"/>
  <c r="J96" i="14" s="1"/>
  <c r="BZ96" i="1"/>
  <c r="CD224" i="1"/>
  <c r="Q570" i="1"/>
  <c r="AG570" i="1" s="1"/>
  <c r="Q211" i="1"/>
  <c r="AG211" i="1" s="1"/>
  <c r="BA285" i="1"/>
  <c r="BT285" i="1"/>
  <c r="CC96" i="1"/>
  <c r="L96" i="14" s="1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CD561" i="1"/>
  <c r="CJ561" i="1" s="1"/>
  <c r="BA570" i="1"/>
  <c r="BS570" i="1"/>
  <c r="AZ570" i="1"/>
  <c r="M561" i="14"/>
  <c r="L561" i="14"/>
  <c r="M557" i="14"/>
  <c r="N557" i="14"/>
  <c r="CD562" i="1"/>
  <c r="CJ562" i="1" s="1"/>
  <c r="BX566" i="1"/>
  <c r="AZ571" i="1"/>
  <c r="F566" i="14"/>
  <c r="BR573" i="2"/>
  <c r="BQ573" i="2"/>
  <c r="BQ574" i="2"/>
  <c r="Q555" i="1" s="1"/>
  <c r="AG555" i="1" s="1"/>
  <c r="BR574" i="2"/>
  <c r="R555" i="1" s="1"/>
  <c r="AH555" i="1" s="1"/>
  <c r="N561" i="14"/>
  <c r="BT571" i="1" l="1"/>
  <c r="BA555" i="1"/>
  <c r="BT555" i="1"/>
  <c r="BS555" i="1"/>
  <c r="AZ555" i="1"/>
  <c r="BS211" i="1"/>
  <c r="AZ211" i="1"/>
  <c r="BY215" i="1"/>
  <c r="CA215" i="1" s="1"/>
  <c r="CJ224" i="1"/>
  <c r="N224" i="14" s="1"/>
  <c r="M224" i="14"/>
  <c r="I96" i="14"/>
  <c r="CD96" i="1"/>
  <c r="BA211" i="1"/>
  <c r="BT211" i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M562" i="14"/>
  <c r="BS572" i="1"/>
  <c r="BS573" i="1"/>
  <c r="AZ573" i="1"/>
  <c r="BT573" i="1"/>
  <c r="BA573" i="1"/>
  <c r="BY566" i="1"/>
  <c r="CA566" i="1" s="1"/>
  <c r="BQ575" i="2"/>
  <c r="BR575" i="2"/>
  <c r="BQ576" i="2"/>
  <c r="BR576" i="2"/>
  <c r="N562" i="14"/>
  <c r="BZ215" i="1" l="1"/>
  <c r="CB215" i="1"/>
  <c r="R575" i="1"/>
  <c r="AH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CC215" i="1"/>
  <c r="CD215" i="1" s="1"/>
  <c r="CJ215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BZ566" i="1"/>
  <c r="CC566" i="1"/>
  <c r="L566" i="14" s="1"/>
  <c r="I566" i="14"/>
  <c r="CB566" i="1"/>
  <c r="K566" i="14" s="1"/>
  <c r="J566" i="14"/>
  <c r="BT575" i="1"/>
  <c r="BA575" i="1"/>
  <c r="BR578" i="2"/>
  <c r="R435" i="1" s="1"/>
  <c r="AH435" i="1" s="1"/>
  <c r="BQ578" i="2"/>
  <c r="Q435" i="1" s="1"/>
  <c r="AG435" i="1" s="1"/>
  <c r="BQ577" i="2"/>
  <c r="BR577" i="2"/>
  <c r="AZ575" i="1" l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Q517" i="1"/>
  <c r="R577" i="1"/>
  <c r="AH577" i="1" s="1"/>
  <c r="BA577" i="1" s="1"/>
  <c r="R517" i="1"/>
  <c r="CD566" i="1"/>
  <c r="CJ566" i="1" s="1"/>
  <c r="BT577" i="1"/>
  <c r="AZ577" i="1"/>
  <c r="BS577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144" i="1" l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BS579" i="1"/>
  <c r="AZ579" i="1"/>
  <c r="BQ581" i="2"/>
  <c r="Q508" i="1" s="1"/>
  <c r="AG508" i="1" s="1"/>
  <c r="BR581" i="2"/>
  <c r="R508" i="1" s="1"/>
  <c r="AH508" i="1" s="1"/>
  <c r="BR582" i="2"/>
  <c r="BQ582" i="2"/>
  <c r="Q581" i="1" l="1"/>
  <c r="AG581" i="1" s="1"/>
  <c r="Q137" i="1"/>
  <c r="AG137" i="1" s="1"/>
  <c r="R581" i="1"/>
  <c r="AH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T581" i="1"/>
  <c r="BA581" i="1"/>
  <c r="BS581" i="1"/>
  <c r="AZ581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S116" i="1" l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A583" i="1"/>
  <c r="BT583" i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AB343" i="1" l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O516" i="1"/>
  <c r="N572" i="1"/>
  <c r="AB572" i="1" s="1"/>
  <c r="O399" i="1"/>
  <c r="N521" i="1"/>
  <c r="N567" i="1"/>
  <c r="N399" i="1"/>
  <c r="R585" i="1"/>
  <c r="AH585" i="1" s="1"/>
  <c r="R402" i="1"/>
  <c r="BS583" i="1"/>
  <c r="O519" i="1"/>
  <c r="Q585" i="1"/>
  <c r="AG585" i="1" s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V573" i="1"/>
  <c r="AC573" i="1"/>
  <c r="BO573" i="1"/>
  <c r="AB579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AC579" i="1" l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BW316" i="1" s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BW560" i="1" s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AK453" i="1" s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BW508" i="1" s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AZ586" i="1"/>
  <c r="BW579" i="1"/>
  <c r="BD579" i="1"/>
  <c r="AK579" i="1"/>
  <c r="BP469" i="1"/>
  <c r="AD584" i="1"/>
  <c r="AW584" i="1"/>
  <c r="AB573" i="1"/>
  <c r="BP470" i="1"/>
  <c r="AW470" i="1"/>
  <c r="AD470" i="1"/>
  <c r="AW464" i="1"/>
  <c r="AD464" i="1"/>
  <c r="BO581" i="1"/>
  <c r="AV581" i="1"/>
  <c r="AC581" i="1"/>
  <c r="AU580" i="1"/>
  <c r="AD567" i="1"/>
  <c r="BO572" i="1"/>
  <c r="AB584" i="1"/>
  <c r="AU584" i="1"/>
  <c r="BN584" i="1"/>
  <c r="BQ590" i="2"/>
  <c r="BR590" i="2"/>
  <c r="BQ589" i="2"/>
  <c r="Q330" i="1" s="1"/>
  <c r="AG330" i="1" s="1"/>
  <c r="BR589" i="2"/>
  <c r="R330" i="1" s="1"/>
  <c r="AH330" i="1" s="1"/>
  <c r="AD578" i="1" l="1"/>
  <c r="BP567" i="1"/>
  <c r="AW465" i="1"/>
  <c r="BS587" i="1"/>
  <c r="BP582" i="1"/>
  <c r="AW469" i="1"/>
  <c r="AW578" i="1"/>
  <c r="AW582" i="1"/>
  <c r="AK555" i="1"/>
  <c r="BW555" i="1"/>
  <c r="AD465" i="1"/>
  <c r="AC572" i="1"/>
  <c r="BP466" i="1"/>
  <c r="BW453" i="1"/>
  <c r="F508" i="14"/>
  <c r="BX508" i="1"/>
  <c r="AZ330" i="1"/>
  <c r="BS330" i="1"/>
  <c r="AD211" i="1"/>
  <c r="AW211" i="1"/>
  <c r="BP211" i="1"/>
  <c r="BW211" i="1" s="1"/>
  <c r="H211" i="14" s="1"/>
  <c r="R589" i="1"/>
  <c r="R43" i="1"/>
  <c r="AH43" i="1" s="1"/>
  <c r="BD453" i="1"/>
  <c r="BX453" i="1" s="1"/>
  <c r="F316" i="14"/>
  <c r="BX316" i="1"/>
  <c r="BX560" i="1"/>
  <c r="AK211" i="1"/>
  <c r="BW337" i="1"/>
  <c r="H337" i="14" s="1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O577" i="1"/>
  <c r="AC577" i="1"/>
  <c r="BN573" i="1"/>
  <c r="AB577" i="1"/>
  <c r="AU577" i="1"/>
  <c r="AU582" i="1"/>
  <c r="BD582" i="1" s="1"/>
  <c r="BN582" i="1"/>
  <c r="BW582" i="1" s="1"/>
  <c r="AV578" i="1"/>
  <c r="BP568" i="1"/>
  <c r="AW568" i="1"/>
  <c r="BA586" i="1"/>
  <c r="BN580" i="1"/>
  <c r="AW466" i="1"/>
  <c r="BP572" i="1"/>
  <c r="AW572" i="1"/>
  <c r="BD572" i="1" s="1"/>
  <c r="AD573" i="1"/>
  <c r="AW577" i="1"/>
  <c r="AK572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BW399" i="1" s="1"/>
  <c r="H399" i="14" s="1"/>
  <c r="BX579" i="1"/>
  <c r="BY579" i="1" s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AK521" i="1" s="1"/>
  <c r="BO521" i="1"/>
  <c r="BP519" i="1"/>
  <c r="AD519" i="1"/>
  <c r="AW519" i="1"/>
  <c r="AU516" i="1"/>
  <c r="BN516" i="1"/>
  <c r="AB516" i="1"/>
  <c r="AK516" i="1" s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BW585" i="1" s="1"/>
  <c r="BD578" i="1"/>
  <c r="G578" i="14" s="1"/>
  <c r="BW572" i="1"/>
  <c r="BW578" i="1"/>
  <c r="H578" i="14" s="1"/>
  <c r="BD573" i="1"/>
  <c r="G573" i="14" s="1"/>
  <c r="AK573" i="1"/>
  <c r="AK582" i="1"/>
  <c r="BW584" i="1"/>
  <c r="H584" i="14" s="1"/>
  <c r="BD584" i="1"/>
  <c r="G584" i="14" s="1"/>
  <c r="AK584" i="1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BX555" i="1" l="1"/>
  <c r="AZ138" i="1"/>
  <c r="BS138" i="1"/>
  <c r="BY453" i="1"/>
  <c r="CA453" i="1" s="1"/>
  <c r="CB453" i="1"/>
  <c r="BZ453" i="1"/>
  <c r="CC453" i="1"/>
  <c r="BT138" i="1"/>
  <c r="BA138" i="1"/>
  <c r="R405" i="1"/>
  <c r="BX211" i="1"/>
  <c r="F211" i="14"/>
  <c r="BY316" i="1"/>
  <c r="BZ316" i="1" s="1"/>
  <c r="BT588" i="1"/>
  <c r="BA588" i="1"/>
  <c r="Q405" i="1"/>
  <c r="AK577" i="1"/>
  <c r="F577" i="14" s="1"/>
  <c r="BS43" i="1"/>
  <c r="AZ43" i="1"/>
  <c r="BY560" i="1"/>
  <c r="CB560" i="1" s="1"/>
  <c r="BS588" i="1"/>
  <c r="AZ588" i="1"/>
  <c r="F337" i="14"/>
  <c r="BX337" i="1"/>
  <c r="BA43" i="1"/>
  <c r="BT43" i="1"/>
  <c r="BY508" i="1"/>
  <c r="CA508" i="1" s="1"/>
  <c r="J508" i="14" s="1"/>
  <c r="CB508" i="1"/>
  <c r="K508" i="14" s="1"/>
  <c r="BZ508" i="1"/>
  <c r="BW577" i="1"/>
  <c r="H577" i="14" s="1"/>
  <c r="BY555" i="1"/>
  <c r="CC555" i="1" s="1"/>
  <c r="BD577" i="1"/>
  <c r="G577" i="14" s="1"/>
  <c r="BW573" i="1"/>
  <c r="H573" i="14" s="1"/>
  <c r="BD518" i="1"/>
  <c r="G518" i="14" s="1"/>
  <c r="BW516" i="1"/>
  <c r="H516" i="14" s="1"/>
  <c r="BW520" i="1"/>
  <c r="H520" i="14" s="1"/>
  <c r="BD516" i="1"/>
  <c r="G516" i="14" s="1"/>
  <c r="BD520" i="1"/>
  <c r="G520" i="14" s="1"/>
  <c r="BD521" i="1"/>
  <c r="G521" i="14" s="1"/>
  <c r="BW517" i="1"/>
  <c r="H517" i="14" s="1"/>
  <c r="AK520" i="1"/>
  <c r="F520" i="14" s="1"/>
  <c r="BW518" i="1"/>
  <c r="H518" i="14" s="1"/>
  <c r="BW521" i="1"/>
  <c r="H521" i="14" s="1"/>
  <c r="AK518" i="1"/>
  <c r="BX585" i="1"/>
  <c r="BX572" i="1"/>
  <c r="BY572" i="1" s="1"/>
  <c r="BZ572" i="1" s="1"/>
  <c r="F578" i="14"/>
  <c r="BX578" i="1"/>
  <c r="BY578" i="1" s="1"/>
  <c r="BX402" i="1"/>
  <c r="F402" i="14"/>
  <c r="F521" i="14"/>
  <c r="BT590" i="1"/>
  <c r="BA590" i="1"/>
  <c r="R591" i="1"/>
  <c r="AH591" i="1" s="1"/>
  <c r="BT591" i="1" s="1"/>
  <c r="R523" i="1"/>
  <c r="AH523" i="1" s="1"/>
  <c r="BX516" i="1"/>
  <c r="F516" i="14"/>
  <c r="AK519" i="1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CC579" i="1"/>
  <c r="CA579" i="1"/>
  <c r="CB579" i="1"/>
  <c r="BZ579" i="1"/>
  <c r="CC578" i="1"/>
  <c r="BY577" i="1"/>
  <c r="BZ577" i="1" s="1"/>
  <c r="I577" i="14" s="1"/>
  <c r="BX582" i="1"/>
  <c r="BY585" i="1"/>
  <c r="BX584" i="1"/>
  <c r="BX573" i="1"/>
  <c r="F573" i="14"/>
  <c r="F584" i="14"/>
  <c r="BQ593" i="2"/>
  <c r="BR593" i="2"/>
  <c r="BQ594" i="2"/>
  <c r="BR594" i="2"/>
  <c r="BA591" i="1" l="1"/>
  <c r="BX520" i="1"/>
  <c r="CA555" i="1"/>
  <c r="CB555" i="1"/>
  <c r="BZ555" i="1"/>
  <c r="CD555" i="1" s="1"/>
  <c r="CJ555" i="1" s="1"/>
  <c r="CC508" i="1"/>
  <c r="L508" i="14" s="1"/>
  <c r="CA560" i="1"/>
  <c r="BZ560" i="1"/>
  <c r="CD453" i="1"/>
  <c r="CJ453" i="1" s="1"/>
  <c r="CB578" i="1"/>
  <c r="K578" i="14" s="1"/>
  <c r="CC560" i="1"/>
  <c r="BY337" i="1"/>
  <c r="BZ337" i="1"/>
  <c r="CA337" i="1"/>
  <c r="J337" i="14" s="1"/>
  <c r="CB337" i="1"/>
  <c r="K337" i="14" s="1"/>
  <c r="CC337" i="1"/>
  <c r="L337" i="14" s="1"/>
  <c r="CA316" i="1"/>
  <c r="J316" i="14" s="1"/>
  <c r="I508" i="14"/>
  <c r="CD508" i="1"/>
  <c r="I316" i="14"/>
  <c r="R593" i="1"/>
  <c r="AH593" i="1" s="1"/>
  <c r="R48" i="1"/>
  <c r="AH48" i="1" s="1"/>
  <c r="Q593" i="1"/>
  <c r="AG593" i="1" s="1"/>
  <c r="Q48" i="1"/>
  <c r="AG48" i="1" s="1"/>
  <c r="R592" i="1"/>
  <c r="AH592" i="1" s="1"/>
  <c r="R384" i="1"/>
  <c r="AH384" i="1" s="1"/>
  <c r="Q592" i="1"/>
  <c r="AG592" i="1" s="1"/>
  <c r="Q384" i="1"/>
  <c r="AG384" i="1" s="1"/>
  <c r="BY211" i="1"/>
  <c r="BZ211" i="1" s="1"/>
  <c r="CB211" i="1"/>
  <c r="K211" i="14" s="1"/>
  <c r="CA211" i="1"/>
  <c r="J211" i="14" s="1"/>
  <c r="CC211" i="1"/>
  <c r="L211" i="14" s="1"/>
  <c r="CD560" i="1"/>
  <c r="CJ560" i="1" s="1"/>
  <c r="CB316" i="1"/>
  <c r="K316" i="14" s="1"/>
  <c r="CC316" i="1"/>
  <c r="L316" i="14" s="1"/>
  <c r="BX518" i="1"/>
  <c r="BZ578" i="1"/>
  <c r="I578" i="14" s="1"/>
  <c r="F518" i="14"/>
  <c r="CA578" i="1"/>
  <c r="J578" i="14" s="1"/>
  <c r="BX521" i="1"/>
  <c r="BY521" i="1" s="1"/>
  <c r="CB521" i="1" s="1"/>
  <c r="K521" i="14" s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402" i="1"/>
  <c r="CA402" i="1" s="1"/>
  <c r="J402" i="14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CC577" i="1"/>
  <c r="L577" i="14" s="1"/>
  <c r="CA577" i="1"/>
  <c r="J577" i="14" s="1"/>
  <c r="CB577" i="1"/>
  <c r="K577" i="14" s="1"/>
  <c r="CA572" i="1"/>
  <c r="CC572" i="1"/>
  <c r="CB572" i="1"/>
  <c r="L578" i="14"/>
  <c r="CC585" i="1"/>
  <c r="CA585" i="1"/>
  <c r="CB585" i="1"/>
  <c r="BZ585" i="1"/>
  <c r="CD579" i="1"/>
  <c r="CJ579" i="1" s="1"/>
  <c r="BY582" i="1"/>
  <c r="BZ582" i="1" s="1"/>
  <c r="BA593" i="1"/>
  <c r="BT593" i="1"/>
  <c r="AZ593" i="1"/>
  <c r="BS593" i="1"/>
  <c r="BT592" i="1"/>
  <c r="BA592" i="1"/>
  <c r="BS592" i="1"/>
  <c r="AZ592" i="1"/>
  <c r="BY573" i="1"/>
  <c r="BZ573" i="1" s="1"/>
  <c r="BY584" i="1"/>
  <c r="CB584" i="1" s="1"/>
  <c r="BR596" i="2"/>
  <c r="BQ596" i="2"/>
  <c r="BQ595" i="2"/>
  <c r="BR595" i="2"/>
  <c r="Q594" i="1" l="1"/>
  <c r="AG594" i="1" s="1"/>
  <c r="Q386" i="1"/>
  <c r="AG386" i="1" s="1"/>
  <c r="Q595" i="1"/>
  <c r="AG595" i="1" s="1"/>
  <c r="Q574" i="1"/>
  <c r="BT384" i="1"/>
  <c r="BA384" i="1"/>
  <c r="M508" i="14"/>
  <c r="CJ508" i="1"/>
  <c r="N508" i="14" s="1"/>
  <c r="R595" i="1"/>
  <c r="AH595" i="1" s="1"/>
  <c r="R574" i="1"/>
  <c r="BS48" i="1"/>
  <c r="AZ48" i="1"/>
  <c r="BT48" i="1"/>
  <c r="BA48" i="1"/>
  <c r="I211" i="14"/>
  <c r="CD211" i="1"/>
  <c r="R594" i="1"/>
  <c r="AH594" i="1" s="1"/>
  <c r="R386" i="1"/>
  <c r="AH386" i="1" s="1"/>
  <c r="BS384" i="1"/>
  <c r="AZ384" i="1"/>
  <c r="CD316" i="1"/>
  <c r="I337" i="14"/>
  <c r="CD337" i="1"/>
  <c r="CD578" i="1"/>
  <c r="M578" i="14" s="1"/>
  <c r="BZ402" i="1"/>
  <c r="CA521" i="1"/>
  <c r="J521" i="14" s="1"/>
  <c r="CA520" i="1"/>
  <c r="J520" i="14" s="1"/>
  <c r="CC521" i="1"/>
  <c r="L521" i="14" s="1"/>
  <c r="BZ518" i="1"/>
  <c r="CB518" i="1"/>
  <c r="K518" i="14" s="1"/>
  <c r="CB399" i="1"/>
  <c r="K399" i="14" s="1"/>
  <c r="CC399" i="1"/>
  <c r="L399" i="14" s="1"/>
  <c r="CA399" i="1"/>
  <c r="J399" i="14" s="1"/>
  <c r="CA518" i="1"/>
  <c r="J518" i="14" s="1"/>
  <c r="BZ520" i="1"/>
  <c r="I520" i="14" s="1"/>
  <c r="CB402" i="1"/>
  <c r="K402" i="14" s="1"/>
  <c r="BY522" i="1"/>
  <c r="BZ522" i="1" s="1"/>
  <c r="CC402" i="1"/>
  <c r="L402" i="14" s="1"/>
  <c r="I516" i="14"/>
  <c r="CD516" i="1"/>
  <c r="BY519" i="1"/>
  <c r="CC519" i="1" s="1"/>
  <c r="L519" i="14" s="1"/>
  <c r="BZ521" i="1"/>
  <c r="I402" i="14"/>
  <c r="I518" i="14"/>
  <c r="I399" i="14"/>
  <c r="CB520" i="1"/>
  <c r="K520" i="14" s="1"/>
  <c r="BY517" i="1"/>
  <c r="CC517" i="1" s="1"/>
  <c r="L517" i="14" s="1"/>
  <c r="CJ578" i="1"/>
  <c r="N578" i="14" s="1"/>
  <c r="CC584" i="1"/>
  <c r="L584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77" i="1"/>
  <c r="CJ577" i="1" s="1"/>
  <c r="BR598" i="2"/>
  <c r="R403" i="1" s="1"/>
  <c r="AH403" i="1" s="1"/>
  <c r="BQ598" i="2"/>
  <c r="Q403" i="1" s="1"/>
  <c r="AG403" i="1" s="1"/>
  <c r="BR597" i="2"/>
  <c r="BQ597" i="2"/>
  <c r="CJ211" i="1" l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Q28" i="1"/>
  <c r="AG28" i="1" s="1"/>
  <c r="BT386" i="1"/>
  <c r="BA386" i="1"/>
  <c r="BS386" i="1"/>
  <c r="AZ386" i="1"/>
  <c r="R596" i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CA517" i="1"/>
  <c r="J517" i="14" s="1"/>
  <c r="CC522" i="1"/>
  <c r="L522" i="14" s="1"/>
  <c r="CA522" i="1"/>
  <c r="J522" i="14" s="1"/>
  <c r="CD399" i="1"/>
  <c r="CB522" i="1"/>
  <c r="K522" i="14" s="1"/>
  <c r="CD402" i="1"/>
  <c r="M402" i="14" s="1"/>
  <c r="CB519" i="1"/>
  <c r="K519" i="14" s="1"/>
  <c r="BZ519" i="1"/>
  <c r="I519" i="14" s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M518" i="14"/>
  <c r="CJ516" i="1"/>
  <c r="N516" i="14" s="1"/>
  <c r="M516" i="14"/>
  <c r="CB517" i="1"/>
  <c r="K517" i="14" s="1"/>
  <c r="CJ402" i="1"/>
  <c r="N402" i="14" s="1"/>
  <c r="CD584" i="1"/>
  <c r="CJ584" i="1" s="1"/>
  <c r="N584" i="14" s="1"/>
  <c r="CD573" i="1"/>
  <c r="CJ573" i="1" s="1"/>
  <c r="N573" i="14" s="1"/>
  <c r="I584" i="14"/>
  <c r="M577" i="14"/>
  <c r="N577" i="14"/>
  <c r="CD582" i="1"/>
  <c r="CJ582" i="1" s="1"/>
  <c r="BQ600" i="2"/>
  <c r="Q420" i="1" s="1"/>
  <c r="AG420" i="1" s="1"/>
  <c r="BR600" i="2"/>
  <c r="R420" i="1" s="1"/>
  <c r="AH420" i="1" s="1"/>
  <c r="BQ599" i="2"/>
  <c r="BR599" i="2"/>
  <c r="BS420" i="1" l="1"/>
  <c r="AZ420" i="1"/>
  <c r="Q598" i="1"/>
  <c r="AG598" i="1" s="1"/>
  <c r="Q385" i="1"/>
  <c r="AG385" i="1" s="1"/>
  <c r="R598" i="1"/>
  <c r="AH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A598" i="1"/>
  <c r="BS598" i="1"/>
  <c r="AZ598" i="1"/>
  <c r="BR601" i="2"/>
  <c r="R293" i="1" s="1"/>
  <c r="AH293" i="1" s="1"/>
  <c r="BQ601" i="2"/>
  <c r="Q293" i="1" s="1"/>
  <c r="AG293" i="1" s="1"/>
  <c r="BQ602" i="2"/>
  <c r="BR602" i="2"/>
  <c r="BT385" i="1" l="1"/>
  <c r="BA385" i="1"/>
  <c r="R601" i="1"/>
  <c r="AH601" i="1" s="1"/>
  <c r="R87" i="1"/>
  <c r="AH87" i="1" s="1"/>
  <c r="Q601" i="1"/>
  <c r="AG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S601" i="1"/>
  <c r="AZ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B293" i="1" l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O487" i="1"/>
  <c r="N588" i="1"/>
  <c r="AB588" i="1" s="1"/>
  <c r="N405" i="1"/>
  <c r="R406" i="1"/>
  <c r="AH406" i="1" s="1"/>
  <c r="P586" i="1"/>
  <c r="AW586" i="1" s="1"/>
  <c r="O597" i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A602" i="1"/>
  <c r="BO495" i="1"/>
  <c r="AV495" i="1"/>
  <c r="AC495" i="1"/>
  <c r="BO602" i="1"/>
  <c r="AV602" i="1"/>
  <c r="AC602" i="1"/>
  <c r="AW596" i="1"/>
  <c r="AD596" i="1"/>
  <c r="BP596" i="1"/>
  <c r="AB592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D586" i="1"/>
  <c r="AU593" i="1"/>
  <c r="AB593" i="1"/>
  <c r="BN593" i="1"/>
  <c r="AB591" i="1"/>
  <c r="AU591" i="1"/>
  <c r="BN591" i="1"/>
  <c r="BO596" i="1"/>
  <c r="AC596" i="1"/>
  <c r="AV596" i="1"/>
  <c r="AW495" i="1"/>
  <c r="AD495" i="1"/>
  <c r="BP495" i="1"/>
  <c r="AV597" i="1"/>
  <c r="AC597" i="1"/>
  <c r="BO597" i="1"/>
  <c r="AC593" i="1"/>
  <c r="BO593" i="1"/>
  <c r="AV593" i="1"/>
  <c r="AU495" i="1"/>
  <c r="AB495" i="1"/>
  <c r="BN495" i="1"/>
  <c r="AC595" i="1"/>
  <c r="AV595" i="1"/>
  <c r="BO595" i="1"/>
  <c r="AD602" i="1"/>
  <c r="AW602" i="1"/>
  <c r="BP602" i="1"/>
  <c r="AB600" i="1"/>
  <c r="AU600" i="1"/>
  <c r="BN600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P586" i="1" l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N553" i="1"/>
  <c r="AD559" i="1"/>
  <c r="AW559" i="1"/>
  <c r="BD559" i="1" s="1"/>
  <c r="G559" i="14" s="1"/>
  <c r="BP559" i="1"/>
  <c r="BW559" i="1" s="1"/>
  <c r="H559" i="14" s="1"/>
  <c r="P385" i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BW293" i="1" s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BW472" i="1"/>
  <c r="H472" i="14" s="1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P523" i="1"/>
  <c r="P597" i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BP385" i="1"/>
  <c r="AD385" i="1"/>
  <c r="AW385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N586" i="1"/>
  <c r="BW586" i="1" s="1"/>
  <c r="BD495" i="1"/>
  <c r="G495" i="14" s="1"/>
  <c r="BW495" i="1"/>
  <c r="H495" i="14" s="1"/>
  <c r="AK495" i="1"/>
  <c r="BD595" i="1"/>
  <c r="BW595" i="1"/>
  <c r="BD596" i="1"/>
  <c r="AK595" i="1"/>
  <c r="F595" i="14" s="1"/>
  <c r="BW596" i="1"/>
  <c r="H596" i="14" s="1"/>
  <c r="AK596" i="1"/>
  <c r="F596" i="14" s="1"/>
  <c r="BP598" i="1"/>
  <c r="AW598" i="1"/>
  <c r="AD598" i="1"/>
  <c r="BP604" i="1"/>
  <c r="AW604" i="1"/>
  <c r="AD604" i="1"/>
  <c r="BP591" i="1"/>
  <c r="AD591" i="1"/>
  <c r="AK591" i="1" s="1"/>
  <c r="AW591" i="1"/>
  <c r="AB602" i="1"/>
  <c r="AK602" i="1" s="1"/>
  <c r="BN602" i="1"/>
  <c r="BW602" i="1" s="1"/>
  <c r="AU602" i="1"/>
  <c r="BD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C598" i="1"/>
  <c r="AV598" i="1"/>
  <c r="BO598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D599" i="1"/>
  <c r="BP599" i="1"/>
  <c r="G596" i="14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G602" i="14"/>
  <c r="H602" i="14"/>
  <c r="AK155" i="1" l="1"/>
  <c r="BD586" i="1"/>
  <c r="G586" i="14" s="1"/>
  <c r="BD330" i="1"/>
  <c r="BW330" i="1"/>
  <c r="AK559" i="1"/>
  <c r="BX330" i="1"/>
  <c r="BX559" i="1"/>
  <c r="F559" i="14"/>
  <c r="BW155" i="1"/>
  <c r="H155" i="14" s="1"/>
  <c r="BP128" i="1"/>
  <c r="BW128" i="1" s="1"/>
  <c r="H128" i="14" s="1"/>
  <c r="AW128" i="1"/>
  <c r="BD128" i="1" s="1"/>
  <c r="G128" i="14" s="1"/>
  <c r="AD128" i="1"/>
  <c r="AK128" i="1" s="1"/>
  <c r="F155" i="14"/>
  <c r="AD384" i="1"/>
  <c r="AK384" i="1" s="1"/>
  <c r="BP384" i="1"/>
  <c r="BW384" i="1" s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BW87" i="1" s="1"/>
  <c r="H87" i="14" s="1"/>
  <c r="N604" i="1"/>
  <c r="N373" i="1"/>
  <c r="BT362" i="1"/>
  <c r="BA362" i="1"/>
  <c r="BS362" i="1"/>
  <c r="AZ362" i="1"/>
  <c r="AU553" i="1"/>
  <c r="BD553" i="1" s="1"/>
  <c r="AB553" i="1"/>
  <c r="AK553" i="1" s="1"/>
  <c r="BN553" i="1"/>
  <c r="BW553" i="1" s="1"/>
  <c r="F472" i="14"/>
  <c r="BX472" i="1"/>
  <c r="BA308" i="1"/>
  <c r="BT308" i="1"/>
  <c r="F293" i="14"/>
  <c r="BX293" i="1"/>
  <c r="BS308" i="1"/>
  <c r="AZ308" i="1"/>
  <c r="BP386" i="1"/>
  <c r="BW386" i="1" s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BW591" i="1"/>
  <c r="H591" i="14" s="1"/>
  <c r="AU599" i="1"/>
  <c r="AC599" i="1"/>
  <c r="BN599" i="1"/>
  <c r="BW599" i="1" s="1"/>
  <c r="H599" i="14" s="1"/>
  <c r="AV599" i="1"/>
  <c r="BT605" i="1"/>
  <c r="BS527" i="1"/>
  <c r="AZ527" i="1"/>
  <c r="AW488" i="1"/>
  <c r="BP488" i="1"/>
  <c r="AD488" i="1"/>
  <c r="AK404" i="1"/>
  <c r="AB604" i="1"/>
  <c r="AK604" i="1" s="1"/>
  <c r="AU604" i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W406" i="1"/>
  <c r="BP406" i="1"/>
  <c r="AD406" i="1"/>
  <c r="AD525" i="1"/>
  <c r="AW525" i="1"/>
  <c r="BP525" i="1"/>
  <c r="Q606" i="1"/>
  <c r="AG606" i="1" s="1"/>
  <c r="BX495" i="1"/>
  <c r="BY495" i="1" s="1"/>
  <c r="BN406" i="1"/>
  <c r="AU406" i="1"/>
  <c r="AB406" i="1"/>
  <c r="AV488" i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G595" i="14"/>
  <c r="BD604" i="1"/>
  <c r="AK598" i="1"/>
  <c r="F598" i="14" s="1"/>
  <c r="AK599" i="1"/>
  <c r="F599" i="14" s="1"/>
  <c r="BW604" i="1"/>
  <c r="BX596" i="1"/>
  <c r="BX602" i="1"/>
  <c r="BX592" i="1"/>
  <c r="G592" i="14"/>
  <c r="BX597" i="1"/>
  <c r="H597" i="14"/>
  <c r="BX600" i="1"/>
  <c r="BX586" i="1"/>
  <c r="H586" i="14"/>
  <c r="BY595" i="1"/>
  <c r="BZ595" i="1" s="1"/>
  <c r="BW598" i="1"/>
  <c r="H598" i="14" s="1"/>
  <c r="BD598" i="1"/>
  <c r="BA607" i="1"/>
  <c r="BX593" i="1"/>
  <c r="F592" i="14"/>
  <c r="F600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BX591" i="1" l="1"/>
  <c r="BD488" i="1"/>
  <c r="G488" i="14" s="1"/>
  <c r="F386" i="14"/>
  <c r="BX386" i="1"/>
  <c r="BX384" i="1"/>
  <c r="BY472" i="1"/>
  <c r="BZ472" i="1"/>
  <c r="CC472" i="1"/>
  <c r="L472" i="14" s="1"/>
  <c r="CA472" i="1"/>
  <c r="J472" i="14" s="1"/>
  <c r="CB472" i="1"/>
  <c r="K472" i="14" s="1"/>
  <c r="F87" i="14"/>
  <c r="BX87" i="1"/>
  <c r="BY293" i="1"/>
  <c r="CB293" i="1"/>
  <c r="K293" i="14" s="1"/>
  <c r="CC293" i="1"/>
  <c r="L293" i="14" s="1"/>
  <c r="BZ293" i="1"/>
  <c r="CA293" i="1"/>
  <c r="J293" i="14" s="1"/>
  <c r="BX553" i="1"/>
  <c r="AB373" i="1"/>
  <c r="AK373" i="1" s="1"/>
  <c r="BN373" i="1"/>
  <c r="AU373" i="1"/>
  <c r="BD373" i="1" s="1"/>
  <c r="BT608" i="1"/>
  <c r="BA608" i="1"/>
  <c r="BX155" i="1"/>
  <c r="BY559" i="1"/>
  <c r="CA559" i="1" s="1"/>
  <c r="J559" i="14" s="1"/>
  <c r="AZ608" i="1"/>
  <c r="BS608" i="1"/>
  <c r="BW373" i="1"/>
  <c r="F128" i="14"/>
  <c r="BX128" i="1"/>
  <c r="BY330" i="1"/>
  <c r="BZ330" i="1" s="1"/>
  <c r="BD599" i="1"/>
  <c r="G599" i="14" s="1"/>
  <c r="BD525" i="1"/>
  <c r="G525" i="14" s="1"/>
  <c r="AK525" i="1"/>
  <c r="BX488" i="1"/>
  <c r="BY488" i="1" s="1"/>
  <c r="CC488" i="1" s="1"/>
  <c r="L488" i="14" s="1"/>
  <c r="F488" i="14"/>
  <c r="F523" i="14"/>
  <c r="BX523" i="1"/>
  <c r="BT408" i="1"/>
  <c r="BA408" i="1"/>
  <c r="BW525" i="1"/>
  <c r="H525" i="14" s="1"/>
  <c r="F486" i="14"/>
  <c r="BX486" i="1"/>
  <c r="BX404" i="1"/>
  <c r="F404" i="14"/>
  <c r="BS408" i="1"/>
  <c r="AZ408" i="1"/>
  <c r="F525" i="14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Y596" i="1"/>
  <c r="BZ596" i="1" s="1"/>
  <c r="G598" i="14"/>
  <c r="BY593" i="1"/>
  <c r="CB593" i="1" s="1"/>
  <c r="BY591" i="1"/>
  <c r="BZ591" i="1" s="1"/>
  <c r="BY586" i="1"/>
  <c r="CB586" i="1" s="1"/>
  <c r="BY600" i="1"/>
  <c r="BY597" i="1"/>
  <c r="BY592" i="1"/>
  <c r="BZ592" i="1" s="1"/>
  <c r="BR611" i="2"/>
  <c r="BQ611" i="2"/>
  <c r="BR612" i="2"/>
  <c r="BQ612" i="2"/>
  <c r="AZ609" i="1" l="1"/>
  <c r="BT609" i="1"/>
  <c r="CC559" i="1"/>
  <c r="L559" i="14" s="1"/>
  <c r="CB330" i="1"/>
  <c r="BZ559" i="1"/>
  <c r="CB559" i="1"/>
  <c r="K559" i="14" s="1"/>
  <c r="BX373" i="1"/>
  <c r="I472" i="14"/>
  <c r="CD472" i="1"/>
  <c r="I559" i="14"/>
  <c r="CD559" i="1"/>
  <c r="Q611" i="1"/>
  <c r="AG611" i="1" s="1"/>
  <c r="Q209" i="1"/>
  <c r="AG209" i="1" s="1"/>
  <c r="BY128" i="1"/>
  <c r="CB128" i="1" s="1"/>
  <c r="K128" i="14" s="1"/>
  <c r="BY87" i="1"/>
  <c r="CB87" i="1" s="1"/>
  <c r="K87" i="14" s="1"/>
  <c r="BY155" i="1"/>
  <c r="BZ155" i="1" s="1"/>
  <c r="BY553" i="1"/>
  <c r="BZ553" i="1" s="1"/>
  <c r="BY384" i="1"/>
  <c r="CC384" i="1" s="1"/>
  <c r="BZ384" i="1"/>
  <c r="CA384" i="1"/>
  <c r="R611" i="1"/>
  <c r="AH611" i="1" s="1"/>
  <c r="R209" i="1"/>
  <c r="AH209" i="1" s="1"/>
  <c r="Q610" i="1"/>
  <c r="AG610" i="1" s="1"/>
  <c r="Q377" i="1"/>
  <c r="AG377" i="1" s="1"/>
  <c r="R610" i="1"/>
  <c r="AH610" i="1" s="1"/>
  <c r="BT610" i="1" s="1"/>
  <c r="R377" i="1"/>
  <c r="AH377" i="1" s="1"/>
  <c r="CC330" i="1"/>
  <c r="AZ528" i="1"/>
  <c r="BS528" i="1"/>
  <c r="CA330" i="1"/>
  <c r="CD330" i="1" s="1"/>
  <c r="CJ330" i="1" s="1"/>
  <c r="I293" i="14"/>
  <c r="CD293" i="1"/>
  <c r="BY386" i="1"/>
  <c r="BZ386" i="1" s="1"/>
  <c r="CA386" i="1"/>
  <c r="J386" i="14" s="1"/>
  <c r="CB386" i="1"/>
  <c r="K386" i="14" s="1"/>
  <c r="BA528" i="1"/>
  <c r="BT528" i="1"/>
  <c r="BZ488" i="1"/>
  <c r="I488" i="14" s="1"/>
  <c r="CB488" i="1"/>
  <c r="K488" i="14" s="1"/>
  <c r="BX525" i="1"/>
  <c r="BY525" i="1" s="1"/>
  <c r="BZ525" i="1" s="1"/>
  <c r="CA488" i="1"/>
  <c r="J488" i="14" s="1"/>
  <c r="CD595" i="1"/>
  <c r="CJ595" i="1" s="1"/>
  <c r="BY403" i="1"/>
  <c r="BZ403" i="1" s="1"/>
  <c r="BY404" i="1"/>
  <c r="CB404" i="1" s="1"/>
  <c r="K404" i="14" s="1"/>
  <c r="BY523" i="1"/>
  <c r="BZ523" i="1" s="1"/>
  <c r="BY487" i="1"/>
  <c r="BZ487" i="1" s="1"/>
  <c r="AZ610" i="1"/>
  <c r="BS610" i="1"/>
  <c r="BY486" i="1"/>
  <c r="CC486" i="1" s="1"/>
  <c r="L486" i="14" s="1"/>
  <c r="CD495" i="1"/>
  <c r="CJ495" i="1" s="1"/>
  <c r="CA596" i="1"/>
  <c r="J596" i="14" s="1"/>
  <c r="CA592" i="1"/>
  <c r="J592" i="14" s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C596" i="1"/>
  <c r="L596" i="14" s="1"/>
  <c r="CC592" i="1"/>
  <c r="L592" i="14" s="1"/>
  <c r="CA591" i="1"/>
  <c r="J591" i="14" s="1"/>
  <c r="CB592" i="1"/>
  <c r="K592" i="14" s="1"/>
  <c r="CB602" i="1"/>
  <c r="K602" i="14" s="1"/>
  <c r="CA597" i="1"/>
  <c r="J597" i="14" s="1"/>
  <c r="BZ602" i="1"/>
  <c r="CB597" i="1"/>
  <c r="K597" i="14" s="1"/>
  <c r="CC597" i="1"/>
  <c r="L597" i="14" s="1"/>
  <c r="CA600" i="1"/>
  <c r="BZ597" i="1"/>
  <c r="I597" i="14" s="1"/>
  <c r="CB600" i="1"/>
  <c r="K600" i="14" s="1"/>
  <c r="CA604" i="1"/>
  <c r="CC600" i="1"/>
  <c r="L600" i="14" s="1"/>
  <c r="CB599" i="1"/>
  <c r="K599" i="14" s="1"/>
  <c r="I591" i="14"/>
  <c r="CC604" i="1"/>
  <c r="BZ600" i="1"/>
  <c r="I600" i="14" s="1"/>
  <c r="CC599" i="1"/>
  <c r="L599" i="14" s="1"/>
  <c r="CC593" i="1"/>
  <c r="L593" i="14" s="1"/>
  <c r="CA599" i="1"/>
  <c r="J599" i="14" s="1"/>
  <c r="BZ604" i="1"/>
  <c r="CA593" i="1"/>
  <c r="J593" i="14" s="1"/>
  <c r="CC586" i="1"/>
  <c r="L586" i="14" s="1"/>
  <c r="BZ599" i="1"/>
  <c r="I599" i="14" s="1"/>
  <c r="I596" i="14"/>
  <c r="K593" i="14"/>
  <c r="K586" i="14"/>
  <c r="I586" i="14"/>
  <c r="J600" i="14"/>
  <c r="I592" i="14"/>
  <c r="BQ614" i="2"/>
  <c r="Q603" i="1" s="1"/>
  <c r="AG603" i="1" s="1"/>
  <c r="BR614" i="2"/>
  <c r="R603" i="1" s="1"/>
  <c r="AH603" i="1" s="1"/>
  <c r="N595" i="14"/>
  <c r="N495" i="14"/>
  <c r="BQ613" i="2"/>
  <c r="BR613" i="2"/>
  <c r="CA128" i="1" l="1"/>
  <c r="J128" i="14" s="1"/>
  <c r="CC128" i="1"/>
  <c r="L128" i="14" s="1"/>
  <c r="CB155" i="1"/>
  <c r="K155" i="14" s="1"/>
  <c r="CC155" i="1"/>
  <c r="L155" i="14" s="1"/>
  <c r="CB384" i="1"/>
  <c r="BZ128" i="1"/>
  <c r="I386" i="14"/>
  <c r="Q612" i="1"/>
  <c r="AG612" i="1" s="1"/>
  <c r="Q168" i="1"/>
  <c r="AG168" i="1" s="1"/>
  <c r="BA603" i="1"/>
  <c r="BT603" i="1"/>
  <c r="BA610" i="1"/>
  <c r="BT209" i="1"/>
  <c r="BA209" i="1"/>
  <c r="CC553" i="1"/>
  <c r="BZ87" i="1"/>
  <c r="AZ611" i="1"/>
  <c r="BS611" i="1"/>
  <c r="BS603" i="1"/>
  <c r="AZ603" i="1"/>
  <c r="CC386" i="1"/>
  <c r="L386" i="14" s="1"/>
  <c r="BA611" i="1"/>
  <c r="BT611" i="1"/>
  <c r="CA553" i="1"/>
  <c r="CA87" i="1"/>
  <c r="J87" i="14" s="1"/>
  <c r="CJ559" i="1"/>
  <c r="N559" i="14" s="1"/>
  <c r="M559" i="14"/>
  <c r="CA155" i="1"/>
  <c r="J155" i="14" s="1"/>
  <c r="I128" i="14"/>
  <c r="CD128" i="1"/>
  <c r="CJ472" i="1"/>
  <c r="N472" i="14" s="1"/>
  <c r="M472" i="14"/>
  <c r="BT377" i="1"/>
  <c r="BA377" i="1"/>
  <c r="R612" i="1"/>
  <c r="AH612" i="1" s="1"/>
  <c r="R168" i="1"/>
  <c r="AH168" i="1" s="1"/>
  <c r="CD384" i="1"/>
  <c r="CJ384" i="1" s="1"/>
  <c r="CJ293" i="1"/>
  <c r="N293" i="14" s="1"/>
  <c r="M293" i="14"/>
  <c r="AZ377" i="1"/>
  <c r="BS377" i="1"/>
  <c r="I155" i="14"/>
  <c r="CB553" i="1"/>
  <c r="CC87" i="1"/>
  <c r="L87" i="14" s="1"/>
  <c r="BS209" i="1"/>
  <c r="AZ209" i="1"/>
  <c r="BY373" i="1"/>
  <c r="BZ373" i="1" s="1"/>
  <c r="CA403" i="1"/>
  <c r="CB403" i="1"/>
  <c r="CC403" i="1"/>
  <c r="M595" i="14"/>
  <c r="CD488" i="1"/>
  <c r="CJ488" i="1" s="1"/>
  <c r="N488" i="14" s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BZ404" i="1"/>
  <c r="I404" i="14" s="1"/>
  <c r="I525" i="14"/>
  <c r="I523" i="14"/>
  <c r="CA525" i="1"/>
  <c r="J525" i="14" s="1"/>
  <c r="CB525" i="1"/>
  <c r="K525" i="14" s="1"/>
  <c r="M488" i="14"/>
  <c r="BZ486" i="1"/>
  <c r="I487" i="14"/>
  <c r="CC525" i="1"/>
  <c r="L525" i="14" s="1"/>
  <c r="CD403" i="1"/>
  <c r="CJ403" i="1" s="1"/>
  <c r="CC523" i="1"/>
  <c r="L523" i="14" s="1"/>
  <c r="R613" i="1"/>
  <c r="AH613" i="1" s="1"/>
  <c r="BA613" i="1" s="1"/>
  <c r="R529" i="1"/>
  <c r="AH529" i="1" s="1"/>
  <c r="CA523" i="1"/>
  <c r="J523" i="14" s="1"/>
  <c r="Q613" i="1"/>
  <c r="AG613" i="1" s="1"/>
  <c r="AZ613" i="1" s="1"/>
  <c r="Q529" i="1"/>
  <c r="AG529" i="1" s="1"/>
  <c r="M495" i="14"/>
  <c r="CB523" i="1"/>
  <c r="K523" i="14" s="1"/>
  <c r="CA404" i="1"/>
  <c r="J404" i="14" s="1"/>
  <c r="BA612" i="1"/>
  <c r="BT612" i="1"/>
  <c r="AZ612" i="1"/>
  <c r="BS612" i="1"/>
  <c r="CD591" i="1"/>
  <c r="CJ591" i="1" s="1"/>
  <c r="N591" i="14" s="1"/>
  <c r="K591" i="14"/>
  <c r="CD604" i="1"/>
  <c r="CJ604" i="1" s="1"/>
  <c r="CD598" i="1"/>
  <c r="CJ598" i="1" s="1"/>
  <c r="M591" i="14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BT613" i="1" l="1"/>
  <c r="CA373" i="1"/>
  <c r="CD553" i="1"/>
  <c r="CJ553" i="1" s="1"/>
  <c r="BT168" i="1"/>
  <c r="BA168" i="1"/>
  <c r="Q615" i="1"/>
  <c r="AG615" i="1" s="1"/>
  <c r="BS615" i="1" s="1"/>
  <c r="Q70" i="1"/>
  <c r="AG70" i="1" s="1"/>
  <c r="CB373" i="1"/>
  <c r="CD373" i="1" s="1"/>
  <c r="CJ373" i="1" s="1"/>
  <c r="CD155" i="1"/>
  <c r="BA311" i="1"/>
  <c r="BT311" i="1"/>
  <c r="R615" i="1"/>
  <c r="AH615" i="1" s="1"/>
  <c r="R70" i="1"/>
  <c r="AH70" i="1" s="1"/>
  <c r="CC373" i="1"/>
  <c r="AZ311" i="1"/>
  <c r="BS311" i="1"/>
  <c r="BS168" i="1"/>
  <c r="AZ168" i="1"/>
  <c r="I87" i="14"/>
  <c r="CD87" i="1"/>
  <c r="CJ128" i="1"/>
  <c r="N128" i="14" s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BT615" i="1"/>
  <c r="AZ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M487" i="14" l="1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Q344" i="1"/>
  <c r="AG344" i="1" s="1"/>
  <c r="R617" i="1"/>
  <c r="AH617" i="1" s="1"/>
  <c r="R344" i="1"/>
  <c r="AH344" i="1" s="1"/>
  <c r="BA614" i="1"/>
  <c r="AZ617" i="1"/>
  <c r="BS617" i="1"/>
  <c r="CJ523" i="1"/>
  <c r="N523" i="14" s="1"/>
  <c r="M523" i="14"/>
  <c r="Q616" i="1"/>
  <c r="AG616" i="1" s="1"/>
  <c r="AZ616" i="1" s="1"/>
  <c r="Q531" i="1"/>
  <c r="AG531" i="1" s="1"/>
  <c r="BS530" i="1"/>
  <c r="AZ530" i="1"/>
  <c r="BT617" i="1"/>
  <c r="BA617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AZ344" i="1" l="1"/>
  <c r="BS344" i="1"/>
  <c r="R619" i="1"/>
  <c r="AH619" i="1" s="1"/>
  <c r="R98" i="1"/>
  <c r="AH98" i="1" s="1"/>
  <c r="Q619" i="1"/>
  <c r="AG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AZ619" i="1"/>
  <c r="BS619" i="1"/>
  <c r="BT619" i="1"/>
  <c r="BA619" i="1"/>
  <c r="BQ621" i="2"/>
  <c r="BR621" i="2"/>
  <c r="BQ622" i="2"/>
  <c r="Q183" i="1" s="1"/>
  <c r="AG183" i="1" s="1"/>
  <c r="BR622" i="2"/>
  <c r="R183" i="1" s="1"/>
  <c r="AH183" i="1" s="1"/>
  <c r="BA98" i="1" l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AB613" i="1"/>
  <c r="BN613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AU132" i="1" l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P264" i="1"/>
  <c r="BP460" i="1"/>
  <c r="AD460" i="1"/>
  <c r="AW460" i="1"/>
  <c r="BO107" i="1"/>
  <c r="AV107" i="1"/>
  <c r="AC107" i="1"/>
  <c r="AC387" i="1"/>
  <c r="AV387" i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W419" i="1"/>
  <c r="AD419" i="1"/>
  <c r="BP419" i="1"/>
  <c r="AW156" i="1"/>
  <c r="BP156" i="1"/>
  <c r="AD156" i="1"/>
  <c r="AV255" i="1"/>
  <c r="BD255" i="1" s="1"/>
  <c r="G255" i="14" s="1"/>
  <c r="AC255" i="1"/>
  <c r="AK255" i="1" s="1"/>
  <c r="BO255" i="1"/>
  <c r="BW255" i="1" s="1"/>
  <c r="H255" i="14" s="1"/>
  <c r="BO309" i="1"/>
  <c r="BW309" i="1" s="1"/>
  <c r="H309" i="14" s="1"/>
  <c r="AC309" i="1"/>
  <c r="AK309" i="1" s="1"/>
  <c r="AV309" i="1"/>
  <c r="BD309" i="1" s="1"/>
  <c r="G309" i="14" s="1"/>
  <c r="BO492" i="1"/>
  <c r="AC492" i="1"/>
  <c r="AV492" i="1"/>
  <c r="O55" i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X213" i="1" s="1"/>
  <c r="BP213" i="1"/>
  <c r="BW213" i="1" s="1"/>
  <c r="AW213" i="1"/>
  <c r="BD213" i="1" s="1"/>
  <c r="BP540" i="1"/>
  <c r="AW540" i="1"/>
  <c r="AD540" i="1"/>
  <c r="BD387" i="1"/>
  <c r="G387" i="14" s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X345" i="1" s="1"/>
  <c r="BN345" i="1"/>
  <c r="BW345" i="1" s="1"/>
  <c r="AU345" i="1"/>
  <c r="BD345" i="1" s="1"/>
  <c r="AU571" i="1"/>
  <c r="BN571" i="1"/>
  <c r="AB571" i="1"/>
  <c r="N43" i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BW406" i="1" s="1"/>
  <c r="H406" i="14" s="1"/>
  <c r="AC406" i="1"/>
  <c r="AK406" i="1" s="1"/>
  <c r="AC132" i="1"/>
  <c r="AK132" i="1" s="1"/>
  <c r="BO132" i="1"/>
  <c r="BW132" i="1" s="1"/>
  <c r="H132" i="14" s="1"/>
  <c r="AV132" i="1"/>
  <c r="BO413" i="1"/>
  <c r="BW413" i="1" s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AK131" i="1" s="1"/>
  <c r="BO131" i="1"/>
  <c r="BW131" i="1" s="1"/>
  <c r="H131" i="14" s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BW496" i="1" s="1"/>
  <c r="H496" i="14" s="1"/>
  <c r="O58" i="1"/>
  <c r="O533" i="1"/>
  <c r="AV208" i="1"/>
  <c r="AC208" i="1"/>
  <c r="BO208" i="1"/>
  <c r="BP445" i="1"/>
  <c r="AD445" i="1"/>
  <c r="AW445" i="1"/>
  <c r="BP172" i="1"/>
  <c r="AD172" i="1"/>
  <c r="AW172" i="1"/>
  <c r="BW387" i="1"/>
  <c r="H387" i="14" s="1"/>
  <c r="N610" i="1"/>
  <c r="N377" i="1"/>
  <c r="AB389" i="1"/>
  <c r="BN389" i="1"/>
  <c r="AU389" i="1"/>
  <c r="AB157" i="1"/>
  <c r="AK157" i="1" s="1"/>
  <c r="AU157" i="1"/>
  <c r="BD157" i="1" s="1"/>
  <c r="G157" i="14" s="1"/>
  <c r="BN157" i="1"/>
  <c r="BW157" i="1" s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BW551" i="1" s="1"/>
  <c r="AW363" i="1"/>
  <c r="BP363" i="1"/>
  <c r="AD363" i="1"/>
  <c r="BP496" i="1"/>
  <c r="AW496" i="1"/>
  <c r="AD496" i="1"/>
  <c r="P23" i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AK446" i="1" s="1"/>
  <c r="BO446" i="1"/>
  <c r="AV105" i="1"/>
  <c r="AC105" i="1"/>
  <c r="BO105" i="1"/>
  <c r="O145" i="1"/>
  <c r="O554" i="1"/>
  <c r="O47" i="1"/>
  <c r="O594" i="1"/>
  <c r="O68" i="1"/>
  <c r="O550" i="1"/>
  <c r="AC571" i="1"/>
  <c r="AV571" i="1"/>
  <c r="BO571" i="1"/>
  <c r="O31" i="1"/>
  <c r="O457" i="1"/>
  <c r="AD492" i="1"/>
  <c r="AK492" i="1" s="1"/>
  <c r="AW492" i="1"/>
  <c r="BP492" i="1"/>
  <c r="AD468" i="1"/>
  <c r="BP468" i="1"/>
  <c r="AW468" i="1"/>
  <c r="AK387" i="1"/>
  <c r="AB127" i="1"/>
  <c r="AU127" i="1"/>
  <c r="BN127" i="1"/>
  <c r="AB353" i="1"/>
  <c r="AU353" i="1"/>
  <c r="BN353" i="1"/>
  <c r="N184" i="1"/>
  <c r="N590" i="1"/>
  <c r="AU492" i="1"/>
  <c r="BN492" i="1"/>
  <c r="BW492" i="1" s="1"/>
  <c r="AB492" i="1"/>
  <c r="BN494" i="1"/>
  <c r="AU494" i="1"/>
  <c r="AB494" i="1"/>
  <c r="N55" i="1"/>
  <c r="N18" i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BW512" i="1" s="1"/>
  <c r="H512" i="14" s="1"/>
  <c r="AD549" i="1"/>
  <c r="AK549" i="1" s="1"/>
  <c r="BP549" i="1"/>
  <c r="BW549" i="1" s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BW558" i="1" s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P377" i="1"/>
  <c r="AV350" i="1"/>
  <c r="BO350" i="1"/>
  <c r="AC350" i="1"/>
  <c r="AB183" i="1"/>
  <c r="AU183" i="1"/>
  <c r="BN183" i="1"/>
  <c r="N611" i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K556" i="1" s="1"/>
  <c r="AV556" i="1"/>
  <c r="BD556" i="1" s="1"/>
  <c r="BO556" i="1"/>
  <c r="BW556" i="1" s="1"/>
  <c r="AC122" i="1"/>
  <c r="AV122" i="1"/>
  <c r="BO122" i="1"/>
  <c r="BO313" i="1"/>
  <c r="AC313" i="1"/>
  <c r="AV313" i="1"/>
  <c r="AC547" i="1"/>
  <c r="AV547" i="1"/>
  <c r="BO547" i="1"/>
  <c r="AC587" i="1"/>
  <c r="AK587" i="1" s="1"/>
  <c r="AV587" i="1"/>
  <c r="BD587" i="1" s="1"/>
  <c r="BO587" i="1"/>
  <c r="BW587" i="1" s="1"/>
  <c r="O45" i="1"/>
  <c r="O414" i="1"/>
  <c r="O41" i="1"/>
  <c r="O499" i="1"/>
  <c r="O14" i="1"/>
  <c r="O570" i="1"/>
  <c r="O18" i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K107" i="1" s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N203" i="1"/>
  <c r="AU498" i="1"/>
  <c r="BD498" i="1" s="1"/>
  <c r="G498" i="14" s="1"/>
  <c r="BN498" i="1"/>
  <c r="BW498" i="1" s="1"/>
  <c r="H498" i="14" s="1"/>
  <c r="AB498" i="1"/>
  <c r="AK498" i="1" s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K603" i="1" s="1"/>
  <c r="AV603" i="1"/>
  <c r="BD603" i="1" s="1"/>
  <c r="G603" i="14" s="1"/>
  <c r="BO603" i="1"/>
  <c r="BW603" i="1" s="1"/>
  <c r="H603" i="14" s="1"/>
  <c r="AB103" i="1"/>
  <c r="AU103" i="1"/>
  <c r="BN103" i="1"/>
  <c r="AB173" i="1"/>
  <c r="AK173" i="1" s="1"/>
  <c r="BN173" i="1"/>
  <c r="AU173" i="1"/>
  <c r="BN581" i="1"/>
  <c r="BW581" i="1" s="1"/>
  <c r="H581" i="14" s="1"/>
  <c r="AB581" i="1"/>
  <c r="AK581" i="1" s="1"/>
  <c r="AU581" i="1"/>
  <c r="AB429" i="1"/>
  <c r="BN429" i="1"/>
  <c r="AU429" i="1"/>
  <c r="N232" i="1"/>
  <c r="N538" i="1"/>
  <c r="BN327" i="1"/>
  <c r="AB327" i="1"/>
  <c r="AU327" i="1"/>
  <c r="N45" i="1"/>
  <c r="N414" i="1"/>
  <c r="BN193" i="1"/>
  <c r="AB193" i="1"/>
  <c r="AU193" i="1"/>
  <c r="AB426" i="1"/>
  <c r="AK426" i="1" s="1"/>
  <c r="BN426" i="1"/>
  <c r="AU426" i="1"/>
  <c r="BD426" i="1" s="1"/>
  <c r="G426" i="14" s="1"/>
  <c r="N2" i="1"/>
  <c r="N349" i="1"/>
  <c r="N17" i="1"/>
  <c r="N381" i="1"/>
  <c r="AD589" i="1"/>
  <c r="BP589" i="1"/>
  <c r="BW589" i="1" s="1"/>
  <c r="H589" i="14" s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P594" i="1"/>
  <c r="P41" i="1"/>
  <c r="P499" i="1"/>
  <c r="P18" i="1"/>
  <c r="P253" i="1"/>
  <c r="P32" i="1"/>
  <c r="P208" i="1"/>
  <c r="P17" i="1"/>
  <c r="O617" i="1"/>
  <c r="O344" i="1"/>
  <c r="AV389" i="1"/>
  <c r="AC389" i="1"/>
  <c r="BO389" i="1"/>
  <c r="AC102" i="1"/>
  <c r="AK102" i="1" s="1"/>
  <c r="BO102" i="1"/>
  <c r="BW102" i="1" s="1"/>
  <c r="H102" i="14" s="1"/>
  <c r="AV102" i="1"/>
  <c r="BD102" i="1" s="1"/>
  <c r="G102" i="14" s="1"/>
  <c r="O367" i="1"/>
  <c r="O172" i="1"/>
  <c r="BO392" i="1"/>
  <c r="BW392" i="1" s="1"/>
  <c r="AC392" i="1"/>
  <c r="AK392" i="1" s="1"/>
  <c r="AV392" i="1"/>
  <c r="BD392" i="1" s="1"/>
  <c r="O277" i="1"/>
  <c r="O101" i="1"/>
  <c r="BO588" i="1"/>
  <c r="BW588" i="1" s="1"/>
  <c r="H588" i="14" s="1"/>
  <c r="AC588" i="1"/>
  <c r="AV588" i="1"/>
  <c r="BD588" i="1" s="1"/>
  <c r="G588" i="14" s="1"/>
  <c r="AC580" i="1"/>
  <c r="AK580" i="1" s="1"/>
  <c r="AV580" i="1"/>
  <c r="BD580" i="1" s="1"/>
  <c r="BO580" i="1"/>
  <c r="BW580" i="1" s="1"/>
  <c r="BO511" i="1"/>
  <c r="BW511" i="1" s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BW479" i="1" s="1"/>
  <c r="AV479" i="1"/>
  <c r="O43" i="1"/>
  <c r="O401" i="1"/>
  <c r="O54" i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BW127" i="1" s="1"/>
  <c r="H127" i="14" s="1"/>
  <c r="AW362" i="1"/>
  <c r="AD362" i="1"/>
  <c r="BP362" i="1"/>
  <c r="AW526" i="1"/>
  <c r="BD526" i="1" s="1"/>
  <c r="G526" i="14" s="1"/>
  <c r="AD526" i="1"/>
  <c r="BP526" i="1"/>
  <c r="BW526" i="1" s="1"/>
  <c r="H526" i="14" s="1"/>
  <c r="BP333" i="1"/>
  <c r="AD333" i="1"/>
  <c r="AW333" i="1"/>
  <c r="BP605" i="1"/>
  <c r="AW605" i="1"/>
  <c r="AW618" i="1"/>
  <c r="N469" i="1"/>
  <c r="N376" i="1"/>
  <c r="N305" i="1"/>
  <c r="BN305" i="1" s="1"/>
  <c r="BW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O254" i="1"/>
  <c r="O233" i="1"/>
  <c r="AC233" i="1" s="1"/>
  <c r="O158" i="1"/>
  <c r="O191" i="1"/>
  <c r="O152" i="1"/>
  <c r="O93" i="1"/>
  <c r="O125" i="1"/>
  <c r="O79" i="1"/>
  <c r="O34" i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N135" i="1"/>
  <c r="N26" i="1"/>
  <c r="N34" i="1"/>
  <c r="N38" i="1"/>
  <c r="N74" i="1"/>
  <c r="N5" i="1"/>
  <c r="BN5" i="1" s="1"/>
  <c r="N7" i="1"/>
  <c r="N28" i="1"/>
  <c r="N12" i="1"/>
  <c r="N6" i="1"/>
  <c r="P356" i="1"/>
  <c r="P544" i="1"/>
  <c r="P190" i="1"/>
  <c r="P151" i="1"/>
  <c r="P195" i="1"/>
  <c r="AD195" i="1" s="1"/>
  <c r="AK195" i="1" s="1"/>
  <c r="P99" i="1"/>
  <c r="P191" i="1"/>
  <c r="P152" i="1"/>
  <c r="P73" i="1"/>
  <c r="P119" i="1"/>
  <c r="P40" i="1"/>
  <c r="P114" i="1"/>
  <c r="P34" i="1"/>
  <c r="AD34" i="1" s="1"/>
  <c r="P113" i="1"/>
  <c r="P31" i="1"/>
  <c r="P13" i="1"/>
  <c r="O618" i="1"/>
  <c r="O532" i="1"/>
  <c r="O504" i="1"/>
  <c r="O576" i="1"/>
  <c r="O490" i="1"/>
  <c r="BO490" i="1" s="1"/>
  <c r="BW490" i="1" s="1"/>
  <c r="O485" i="1"/>
  <c r="O470" i="1"/>
  <c r="O478" i="1"/>
  <c r="O383" i="1"/>
  <c r="O261" i="1"/>
  <c r="O364" i="1"/>
  <c r="O451" i="1"/>
  <c r="O360" i="1"/>
  <c r="AC360" i="1" s="1"/>
  <c r="AK360" i="1" s="1"/>
  <c r="O450" i="1"/>
  <c r="O242" i="1"/>
  <c r="O161" i="1"/>
  <c r="O299" i="1"/>
  <c r="O246" i="1"/>
  <c r="O287" i="1"/>
  <c r="O432" i="1"/>
  <c r="O285" i="1"/>
  <c r="AV285" i="1" s="1"/>
  <c r="O243" i="1"/>
  <c r="O267" i="1"/>
  <c r="O535" i="1"/>
  <c r="O137" i="1"/>
  <c r="O134" i="1"/>
  <c r="O140" i="1"/>
  <c r="O206" i="1"/>
  <c r="O40" i="1"/>
  <c r="AV40" i="1" s="1"/>
  <c r="O114" i="1"/>
  <c r="O53" i="1"/>
  <c r="O78" i="1"/>
  <c r="O67" i="1"/>
  <c r="O410" i="1"/>
  <c r="O48" i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O540" i="1"/>
  <c r="O188" i="1"/>
  <c r="O149" i="1"/>
  <c r="O139" i="1"/>
  <c r="O136" i="1"/>
  <c r="O76" i="1"/>
  <c r="BO76" i="1" s="1"/>
  <c r="O411" i="1"/>
  <c r="O103" i="1"/>
  <c r="O294" i="1"/>
  <c r="O52" i="1"/>
  <c r="O66" i="1"/>
  <c r="O117" i="1"/>
  <c r="O46" i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N574" i="1"/>
  <c r="N322" i="1"/>
  <c r="N171" i="1"/>
  <c r="N467" i="1"/>
  <c r="N477" i="1"/>
  <c r="N281" i="1"/>
  <c r="N430" i="1"/>
  <c r="N270" i="1"/>
  <c r="N428" i="1"/>
  <c r="N230" i="1"/>
  <c r="AB230" i="1" s="1"/>
  <c r="N311" i="1"/>
  <c r="N91" i="1"/>
  <c r="N30" i="1"/>
  <c r="N44" i="1"/>
  <c r="N49" i="1"/>
  <c r="N71" i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O16" i="1"/>
  <c r="AC16" i="1" s="1"/>
  <c r="P621" i="1"/>
  <c r="BP621" i="1" s="1"/>
  <c r="P409" i="1"/>
  <c r="P322" i="1"/>
  <c r="AD322" i="1" s="1"/>
  <c r="P171" i="1"/>
  <c r="P502" i="1"/>
  <c r="P574" i="1"/>
  <c r="P237" i="1"/>
  <c r="P420" i="1"/>
  <c r="AW527" i="1"/>
  <c r="BP527" i="1"/>
  <c r="AD527" i="1"/>
  <c r="AB527" i="1"/>
  <c r="BN527" i="1"/>
  <c r="AU527" i="1"/>
  <c r="O613" i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P134" i="1"/>
  <c r="P93" i="1"/>
  <c r="P125" i="1"/>
  <c r="P90" i="1"/>
  <c r="BP90" i="1" s="1"/>
  <c r="P124" i="1"/>
  <c r="P56" i="1"/>
  <c r="P286" i="1"/>
  <c r="P49" i="1"/>
  <c r="P20" i="1"/>
  <c r="P33" i="1"/>
  <c r="P25" i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O323" i="1"/>
  <c r="O236" i="1"/>
  <c r="O159" i="1"/>
  <c r="O282" i="1"/>
  <c r="AC282" i="1" s="1"/>
  <c r="O324" i="1"/>
  <c r="O268" i="1"/>
  <c r="O427" i="1"/>
  <c r="O138" i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BW304" i="1" s="1"/>
  <c r="H304" i="14" s="1"/>
  <c r="O537" i="1"/>
  <c r="O358" i="1"/>
  <c r="BO358" i="1" s="1"/>
  <c r="BW358" i="1" s="1"/>
  <c r="O546" i="1"/>
  <c r="O301" i="1"/>
  <c r="O167" i="1"/>
  <c r="O291" i="1"/>
  <c r="O327" i="1"/>
  <c r="O365" i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P430" i="1"/>
  <c r="P242" i="1"/>
  <c r="AD242" i="1" s="1"/>
  <c r="P161" i="1"/>
  <c r="P357" i="1"/>
  <c r="P545" i="1"/>
  <c r="P69" i="1"/>
  <c r="P81" i="1"/>
  <c r="P52" i="1"/>
  <c r="P51" i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BD314" i="1" s="1"/>
  <c r="G314" i="14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P531" i="1"/>
  <c r="P606" i="1"/>
  <c r="BP606" i="1" s="1"/>
  <c r="P407" i="1"/>
  <c r="P289" i="1"/>
  <c r="P433" i="1"/>
  <c r="P372" i="1"/>
  <c r="P454" i="1"/>
  <c r="N617" i="1"/>
  <c r="AB305" i="1"/>
  <c r="AK305" i="1" s="1"/>
  <c r="AU305" i="1"/>
  <c r="BD305" i="1" s="1"/>
  <c r="G305" i="14" s="1"/>
  <c r="AB266" i="1"/>
  <c r="AU266" i="1"/>
  <c r="BN266" i="1"/>
  <c r="AB81" i="1"/>
  <c r="AU81" i="1"/>
  <c r="BN81" i="1"/>
  <c r="BD608" i="1"/>
  <c r="G608" i="14" s="1"/>
  <c r="AB469" i="1"/>
  <c r="AU469" i="1"/>
  <c r="BN469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BN45" i="1"/>
  <c r="AB45" i="1"/>
  <c r="AU45" i="1"/>
  <c r="BN43" i="1"/>
  <c r="AU43" i="1"/>
  <c r="AB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9" i="1"/>
  <c r="AD12" i="1"/>
  <c r="AC611" i="1"/>
  <c r="AV611" i="1"/>
  <c r="BO611" i="1"/>
  <c r="AC491" i="1"/>
  <c r="AV491" i="1"/>
  <c r="BO491" i="1"/>
  <c r="AC368" i="1"/>
  <c r="AV368" i="1"/>
  <c r="BO368" i="1"/>
  <c r="BO357" i="1"/>
  <c r="AC357" i="1"/>
  <c r="AV357" i="1"/>
  <c r="AC405" i="1"/>
  <c r="AK405" i="1" s="1"/>
  <c r="BO366" i="1"/>
  <c r="AC366" i="1"/>
  <c r="AC331" i="1"/>
  <c r="AK331" i="1" s="1"/>
  <c r="AV331" i="1"/>
  <c r="BD331" i="1" s="1"/>
  <c r="BO331" i="1"/>
  <c r="BW331" i="1" s="1"/>
  <c r="AC91" i="1"/>
  <c r="AC141" i="1"/>
  <c r="AV141" i="1"/>
  <c r="BO14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BP610" i="1"/>
  <c r="AD610" i="1"/>
  <c r="AW610" i="1"/>
  <c r="AB184" i="1"/>
  <c r="BN184" i="1"/>
  <c r="AU184" i="1"/>
  <c r="AB138" i="1"/>
  <c r="BN138" i="1"/>
  <c r="AU138" i="1"/>
  <c r="BN29" i="1"/>
  <c r="AB29" i="1"/>
  <c r="AU29" i="1"/>
  <c r="AB10" i="1"/>
  <c r="AU10" i="1"/>
  <c r="BN10" i="1"/>
  <c r="AB28" i="1"/>
  <c r="AU28" i="1"/>
  <c r="BN28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AV614" i="1"/>
  <c r="AC364" i="1"/>
  <c r="AK364" i="1" s="1"/>
  <c r="AV364" i="1"/>
  <c r="BD364" i="1" s="1"/>
  <c r="G364" i="14" s="1"/>
  <c r="BO364" i="1"/>
  <c r="BW364" i="1" s="1"/>
  <c r="H364" i="14" s="1"/>
  <c r="AC276" i="1"/>
  <c r="BO276" i="1"/>
  <c r="AV276" i="1"/>
  <c r="AC299" i="1"/>
  <c r="BO299" i="1"/>
  <c r="AV299" i="1"/>
  <c r="AC267" i="1"/>
  <c r="AV267" i="1"/>
  <c r="BO267" i="1"/>
  <c r="AC138" i="1"/>
  <c r="AV138" i="1"/>
  <c r="BO138" i="1"/>
  <c r="AV140" i="1"/>
  <c r="BO140" i="1"/>
  <c r="AC140" i="1"/>
  <c r="AC73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AU470" i="1"/>
  <c r="AB470" i="1"/>
  <c r="AB139" i="1"/>
  <c r="BN139" i="1"/>
  <c r="AU139" i="1"/>
  <c r="AB78" i="1"/>
  <c r="BN78" i="1"/>
  <c r="AU78" i="1"/>
  <c r="BN42" i="1"/>
  <c r="AB42" i="1"/>
  <c r="AU42" i="1"/>
  <c r="AB50" i="1"/>
  <c r="AU50" i="1"/>
  <c r="BN50" i="1"/>
  <c r="AB19" i="1"/>
  <c r="AU19" i="1"/>
  <c r="BN19" i="1"/>
  <c r="AW279" i="1"/>
  <c r="AW24" i="1"/>
  <c r="AD24" i="1"/>
  <c r="BP24" i="1"/>
  <c r="BP187" i="1"/>
  <c r="AW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304" i="1"/>
  <c r="AK304" i="1" s="1"/>
  <c r="AV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H333" i="14" s="1"/>
  <c r="AC333" i="1"/>
  <c r="AK333" i="1" s="1"/>
  <c r="AV333" i="1"/>
  <c r="BD333" i="1" s="1"/>
  <c r="G333" i="14" s="1"/>
  <c r="AC69" i="1"/>
  <c r="BO69" i="1"/>
  <c r="AV69" i="1"/>
  <c r="BO139" i="1"/>
  <c r="AC139" i="1"/>
  <c r="AV139" i="1"/>
  <c r="AC103" i="1"/>
  <c r="AV103" i="1"/>
  <c r="BO103" i="1"/>
  <c r="AV3" i="1"/>
  <c r="BO3" i="1"/>
  <c r="AC3" i="1"/>
  <c r="AC46" i="1"/>
  <c r="AV46" i="1"/>
  <c r="BO46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AC621" i="1"/>
  <c r="AC605" i="1"/>
  <c r="AK605" i="1" s="1"/>
  <c r="BO605" i="1"/>
  <c r="AV605" i="1"/>
  <c r="BO569" i="1"/>
  <c r="AC569" i="1"/>
  <c r="AV569" i="1"/>
  <c r="AC279" i="1"/>
  <c r="BO279" i="1"/>
  <c r="AV279" i="1"/>
  <c r="BO314" i="1"/>
  <c r="BW314" i="1" s="1"/>
  <c r="H314" i="14" s="1"/>
  <c r="AC314" i="1"/>
  <c r="AK314" i="1" s="1"/>
  <c r="BO239" i="1"/>
  <c r="AC239" i="1"/>
  <c r="AV239" i="1"/>
  <c r="AC286" i="1"/>
  <c r="BO286" i="1"/>
  <c r="AV286" i="1"/>
  <c r="BO266" i="1"/>
  <c r="BW266" i="1" s="1"/>
  <c r="AC266" i="1"/>
  <c r="AV266" i="1"/>
  <c r="BO90" i="1"/>
  <c r="AC90" i="1"/>
  <c r="AV90" i="1"/>
  <c r="AV54" i="1"/>
  <c r="AC54" i="1"/>
  <c r="BO54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V613" i="1"/>
  <c r="AC613" i="1"/>
  <c r="BO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AB69" i="1"/>
  <c r="AU69" i="1"/>
  <c r="BN69" i="1"/>
  <c r="BN39" i="1"/>
  <c r="AB39" i="1"/>
  <c r="AU39" i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AD237" i="1"/>
  <c r="BP237" i="1"/>
  <c r="AW23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U231" i="1"/>
  <c r="BN26" i="1"/>
  <c r="AB26" i="1"/>
  <c r="AU26" i="1"/>
  <c r="AU60" i="1"/>
  <c r="AB60" i="1"/>
  <c r="BN60" i="1"/>
  <c r="AB17" i="1"/>
  <c r="BN17" i="1"/>
  <c r="AU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U504" i="1"/>
  <c r="AB463" i="1"/>
  <c r="BN463" i="1"/>
  <c r="AU463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BN18" i="1"/>
  <c r="AB18" i="1"/>
  <c r="AU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K92" i="1" s="1"/>
  <c r="F252" i="14" s="1"/>
  <c r="AW92" i="1"/>
  <c r="BD92" i="1" s="1"/>
  <c r="BP92" i="1"/>
  <c r="BW92" i="1" s="1"/>
  <c r="H252" i="14" s="1"/>
  <c r="AW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BN71" i="1"/>
  <c r="AB71" i="1"/>
  <c r="AU71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C31" i="1"/>
  <c r="AV31" i="1"/>
  <c r="BO31" i="1"/>
  <c r="BP616" i="1"/>
  <c r="AD616" i="1"/>
  <c r="AW616" i="1"/>
  <c r="AD503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AU232" i="1"/>
  <c r="BN232" i="1"/>
  <c r="AB232" i="1"/>
  <c r="BN56" i="1"/>
  <c r="AB56" i="1"/>
  <c r="AU56" i="1"/>
  <c r="AU35" i="1"/>
  <c r="AB35" i="1"/>
  <c r="BN35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D6" i="1"/>
  <c r="BP6" i="1"/>
  <c r="AW6" i="1"/>
  <c r="AB320" i="1"/>
  <c r="BN320" i="1"/>
  <c r="AU320" i="1"/>
  <c r="BO502" i="1"/>
  <c r="AC502" i="1"/>
  <c r="AV502" i="1"/>
  <c r="AV466" i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BO233" i="1"/>
  <c r="AV83" i="1"/>
  <c r="BD83" i="1" s="1"/>
  <c r="G83" i="14" s="1"/>
  <c r="AC83" i="1"/>
  <c r="AK83" i="1" s="1"/>
  <c r="BO83" i="1"/>
  <c r="BW83" i="1" s="1"/>
  <c r="BO34" i="1"/>
  <c r="AC34" i="1"/>
  <c r="AV34" i="1"/>
  <c r="AC49" i="1"/>
  <c r="AV49" i="1"/>
  <c r="BO49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AU55" i="1"/>
  <c r="BN55" i="1"/>
  <c r="AB55" i="1"/>
  <c r="BN36" i="1"/>
  <c r="AB36" i="1"/>
  <c r="AU36" i="1"/>
  <c r="AB38" i="1"/>
  <c r="AU38" i="1"/>
  <c r="BN38" i="1"/>
  <c r="AB12" i="1"/>
  <c r="BN12" i="1"/>
  <c r="AU12" i="1"/>
  <c r="BP243" i="1"/>
  <c r="BP190" i="1"/>
  <c r="AD190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C287" i="1"/>
  <c r="AK287" i="1" s="1"/>
  <c r="BO287" i="1"/>
  <c r="AV287" i="1"/>
  <c r="AV274" i="1"/>
  <c r="BD274" i="1" s="1"/>
  <c r="G274" i="14" s="1"/>
  <c r="BO274" i="1"/>
  <c r="BW274" i="1" s="1"/>
  <c r="H274" i="14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BN611" i="1"/>
  <c r="AU611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AD192" i="1"/>
  <c r="AK192" i="1" s="1"/>
  <c r="BP70" i="1"/>
  <c r="AD70" i="1"/>
  <c r="AW70" i="1"/>
  <c r="AD80" i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AV319" i="1"/>
  <c r="AC319" i="1"/>
  <c r="BO319" i="1"/>
  <c r="BO465" i="1"/>
  <c r="AC465" i="1"/>
  <c r="AV465" i="1"/>
  <c r="BO367" i="1"/>
  <c r="AC367" i="1"/>
  <c r="AV367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B502" i="1"/>
  <c r="AU502" i="1"/>
  <c r="BN502" i="1"/>
  <c r="BN468" i="1"/>
  <c r="AB468" i="1"/>
  <c r="AU468" i="1"/>
  <c r="AB281" i="1"/>
  <c r="AU281" i="1"/>
  <c r="BN281" i="1"/>
  <c r="AB240" i="1"/>
  <c r="AB270" i="1"/>
  <c r="BN270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W242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C186" i="1"/>
  <c r="AV273" i="1"/>
  <c r="BD273" i="1" s="1"/>
  <c r="G273" i="14" s="1"/>
  <c r="BO273" i="1"/>
  <c r="BW273" i="1" s="1"/>
  <c r="H273" i="14" s="1"/>
  <c r="AC273" i="1"/>
  <c r="AK273" i="1" s="1"/>
  <c r="AV177" i="1"/>
  <c r="AC177" i="1"/>
  <c r="BO177" i="1"/>
  <c r="BO70" i="1"/>
  <c r="AC70" i="1"/>
  <c r="AV70" i="1"/>
  <c r="AV145" i="1"/>
  <c r="BD145" i="1" s="1"/>
  <c r="G145" i="14" s="1"/>
  <c r="AC145" i="1"/>
  <c r="AK145" i="1" s="1"/>
  <c r="BO145" i="1"/>
  <c r="BW145" i="1" s="1"/>
  <c r="H145" i="14" s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H92" i="14"/>
  <c r="AV304" i="1" l="1"/>
  <c r="BD304" i="1" s="1"/>
  <c r="G304" i="14" s="1"/>
  <c r="BP12" i="1"/>
  <c r="AD76" i="1"/>
  <c r="AW35" i="1"/>
  <c r="AW76" i="1"/>
  <c r="BD479" i="1"/>
  <c r="BP279" i="1"/>
  <c r="AB267" i="1"/>
  <c r="BP355" i="1"/>
  <c r="AW193" i="1"/>
  <c r="AK479" i="1"/>
  <c r="BD589" i="1"/>
  <c r="G589" i="14" s="1"/>
  <c r="BW426" i="1"/>
  <c r="H426" i="14" s="1"/>
  <c r="BW363" i="1"/>
  <c r="H363" i="14" s="1"/>
  <c r="BW173" i="1"/>
  <c r="BW571" i="1"/>
  <c r="AK180" i="1"/>
  <c r="BY213" i="1"/>
  <c r="CA213" i="1" s="1"/>
  <c r="CB213" i="1"/>
  <c r="CC213" i="1"/>
  <c r="BZ213" i="1"/>
  <c r="CD213" i="1" s="1"/>
  <c r="CJ213" i="1" s="1"/>
  <c r="BW107" i="1"/>
  <c r="H107" i="14" s="1"/>
  <c r="AK494" i="1"/>
  <c r="AK565" i="1"/>
  <c r="BD183" i="1"/>
  <c r="G183" i="14" s="1"/>
  <c r="AK217" i="1"/>
  <c r="F413" i="14"/>
  <c r="BX413" i="1"/>
  <c r="BD581" i="1"/>
  <c r="G581" i="14" s="1"/>
  <c r="BW564" i="1"/>
  <c r="BW494" i="1"/>
  <c r="H494" i="14" s="1"/>
  <c r="BD565" i="1"/>
  <c r="AK183" i="1"/>
  <c r="BW446" i="1"/>
  <c r="H446" i="14" s="1"/>
  <c r="BD446" i="1"/>
  <c r="G446" i="14" s="1"/>
  <c r="F603" i="14"/>
  <c r="BX603" i="1"/>
  <c r="AW253" i="1"/>
  <c r="AD253" i="1"/>
  <c r="BP253" i="1"/>
  <c r="AW350" i="1"/>
  <c r="AD350" i="1"/>
  <c r="BP350" i="1"/>
  <c r="BD564" i="1"/>
  <c r="AW570" i="1"/>
  <c r="AD570" i="1"/>
  <c r="BP570" i="1"/>
  <c r="F494" i="14"/>
  <c r="F217" i="14"/>
  <c r="F558" i="14"/>
  <c r="BX558" i="1"/>
  <c r="AK524" i="1"/>
  <c r="BX551" i="1"/>
  <c r="BW389" i="1"/>
  <c r="H389" i="14" s="1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BW332" i="1" s="1"/>
  <c r="H332" i="14" s="1"/>
  <c r="AC332" i="1"/>
  <c r="AK332" i="1" s="1"/>
  <c r="AB361" i="1"/>
  <c r="BN361" i="1"/>
  <c r="AU361" i="1"/>
  <c r="AK130" i="1"/>
  <c r="AV380" i="1"/>
  <c r="BO380" i="1"/>
  <c r="AC380" i="1"/>
  <c r="BX479" i="1"/>
  <c r="BX392" i="1"/>
  <c r="F581" i="14"/>
  <c r="BX581" i="1"/>
  <c r="BX498" i="1"/>
  <c r="F498" i="14"/>
  <c r="BO499" i="1"/>
  <c r="AC499" i="1"/>
  <c r="AV499" i="1"/>
  <c r="AU533" i="1"/>
  <c r="BN533" i="1"/>
  <c r="AB533" i="1"/>
  <c r="F183" i="14"/>
  <c r="BD217" i="1"/>
  <c r="G217" i="14" s="1"/>
  <c r="AD533" i="1"/>
  <c r="AW533" i="1"/>
  <c r="BP533" i="1"/>
  <c r="BD524" i="1"/>
  <c r="G524" i="14" s="1"/>
  <c r="BW156" i="1"/>
  <c r="H156" i="14" s="1"/>
  <c r="AK389" i="1"/>
  <c r="AK308" i="1"/>
  <c r="AD501" i="1"/>
  <c r="AK501" i="1" s="1"/>
  <c r="BP501" i="1"/>
  <c r="BW501" i="1" s="1"/>
  <c r="H501" i="14" s="1"/>
  <c r="AW501" i="1"/>
  <c r="BD501" i="1" s="1"/>
  <c r="G501" i="14" s="1"/>
  <c r="BW130" i="1"/>
  <c r="H130" i="14" s="1"/>
  <c r="BX580" i="1"/>
  <c r="AD499" i="1"/>
  <c r="BP499" i="1"/>
  <c r="AW499" i="1"/>
  <c r="F426" i="14"/>
  <c r="BX426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BW565" i="1"/>
  <c r="BX565" i="1" s="1"/>
  <c r="BW217" i="1"/>
  <c r="H217" i="14" s="1"/>
  <c r="BO601" i="1"/>
  <c r="AV601" i="1"/>
  <c r="AC601" i="1"/>
  <c r="BO377" i="1"/>
  <c r="AV377" i="1"/>
  <c r="AC377" i="1"/>
  <c r="AV550" i="1"/>
  <c r="BO550" i="1"/>
  <c r="AC550" i="1"/>
  <c r="AW489" i="1"/>
  <c r="AD489" i="1"/>
  <c r="BP489" i="1"/>
  <c r="BD156" i="1"/>
  <c r="G156" i="14" s="1"/>
  <c r="AB164" i="1"/>
  <c r="BN164" i="1"/>
  <c r="AU164" i="1"/>
  <c r="AU378" i="1"/>
  <c r="BD378" i="1" s="1"/>
  <c r="BN378" i="1"/>
  <c r="BW378" i="1" s="1"/>
  <c r="AB378" i="1"/>
  <c r="AK378" i="1" s="1"/>
  <c r="BN377" i="1"/>
  <c r="AU377" i="1"/>
  <c r="AB377" i="1"/>
  <c r="AK496" i="1"/>
  <c r="BD122" i="1"/>
  <c r="G122" i="14" s="1"/>
  <c r="F255" i="14"/>
  <c r="BX255" i="1"/>
  <c r="AB594" i="1"/>
  <c r="BN594" i="1"/>
  <c r="AU594" i="1"/>
  <c r="BW229" i="1"/>
  <c r="H229" i="14" s="1"/>
  <c r="BP264" i="1"/>
  <c r="AD264" i="1"/>
  <c r="AW264" i="1"/>
  <c r="BN423" i="1"/>
  <c r="BW423" i="1" s="1"/>
  <c r="AU423" i="1"/>
  <c r="BD423" i="1" s="1"/>
  <c r="AB423" i="1"/>
  <c r="AK423" i="1" s="1"/>
  <c r="BW362" i="1"/>
  <c r="H362" i="14" s="1"/>
  <c r="AC247" i="1"/>
  <c r="BO247" i="1"/>
  <c r="AV247" i="1"/>
  <c r="AV172" i="1"/>
  <c r="BD172" i="1" s="1"/>
  <c r="G172" i="14" s="1"/>
  <c r="AC172" i="1"/>
  <c r="AK172" i="1" s="1"/>
  <c r="BO172" i="1"/>
  <c r="BW172" i="1" s="1"/>
  <c r="H172" i="14" s="1"/>
  <c r="AV344" i="1"/>
  <c r="BD344" i="1" s="1"/>
  <c r="G344" i="14" s="1"/>
  <c r="AC344" i="1"/>
  <c r="AK344" i="1" s="1"/>
  <c r="BO344" i="1"/>
  <c r="BW344" i="1" s="1"/>
  <c r="H344" i="14" s="1"/>
  <c r="AK589" i="1"/>
  <c r="AB538" i="1"/>
  <c r="AK538" i="1" s="1"/>
  <c r="BN538" i="1"/>
  <c r="AU538" i="1"/>
  <c r="BD173" i="1"/>
  <c r="F363" i="14"/>
  <c r="BX363" i="1"/>
  <c r="AD583" i="1"/>
  <c r="BP583" i="1"/>
  <c r="AW583" i="1"/>
  <c r="AV414" i="1"/>
  <c r="BO414" i="1"/>
  <c r="AC414" i="1"/>
  <c r="BX556" i="1"/>
  <c r="BD203" i="1"/>
  <c r="G203" i="14" s="1"/>
  <c r="AK588" i="1"/>
  <c r="BO515" i="1"/>
  <c r="AV515" i="1"/>
  <c r="AC515" i="1"/>
  <c r="AC590" i="1"/>
  <c r="AV590" i="1"/>
  <c r="BO590" i="1"/>
  <c r="BX549" i="1"/>
  <c r="BD492" i="1"/>
  <c r="BX492" i="1" s="1"/>
  <c r="AK156" i="1"/>
  <c r="BD496" i="1"/>
  <c r="G496" i="14" s="1"/>
  <c r="BW122" i="1"/>
  <c r="H122" i="14" s="1"/>
  <c r="AD361" i="1"/>
  <c r="AW361" i="1"/>
  <c r="BP361" i="1"/>
  <c r="AK229" i="1"/>
  <c r="BD480" i="1"/>
  <c r="G480" i="14" s="1"/>
  <c r="AK526" i="1"/>
  <c r="AU247" i="1"/>
  <c r="BD247" i="1" s="1"/>
  <c r="AB247" i="1"/>
  <c r="AK247" i="1" s="1"/>
  <c r="F247" i="14" s="1"/>
  <c r="BN247" i="1"/>
  <c r="BW247" i="1" s="1"/>
  <c r="AK362" i="1"/>
  <c r="BO73" i="1"/>
  <c r="AD594" i="1"/>
  <c r="AW594" i="1"/>
  <c r="BP594" i="1"/>
  <c r="BN381" i="1"/>
  <c r="AU381" i="1"/>
  <c r="AB381" i="1"/>
  <c r="BW350" i="1"/>
  <c r="H350" i="14" s="1"/>
  <c r="AU203" i="1"/>
  <c r="BN203" i="1"/>
  <c r="BW203" i="1" s="1"/>
  <c r="H203" i="14" s="1"/>
  <c r="AB203" i="1"/>
  <c r="AK203" i="1" s="1"/>
  <c r="AB253" i="1"/>
  <c r="AU253" i="1"/>
  <c r="BN253" i="1"/>
  <c r="BO594" i="1"/>
  <c r="AV594" i="1"/>
  <c r="AC594" i="1"/>
  <c r="BX446" i="1"/>
  <c r="F446" i="14"/>
  <c r="AD226" i="1"/>
  <c r="AW226" i="1"/>
  <c r="BP226" i="1"/>
  <c r="AD601" i="1"/>
  <c r="AK601" i="1" s="1"/>
  <c r="BP601" i="1"/>
  <c r="BW601" i="1" s="1"/>
  <c r="AW601" i="1"/>
  <c r="BD601" i="1" s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BW569" i="1" s="1"/>
  <c r="AB569" i="1"/>
  <c r="AK569" i="1" s="1"/>
  <c r="AU569" i="1"/>
  <c r="BD225" i="1"/>
  <c r="AK461" i="1"/>
  <c r="BD229" i="1"/>
  <c r="G229" i="14" s="1"/>
  <c r="AK480" i="1"/>
  <c r="BW390" i="1"/>
  <c r="H390" i="14" s="1"/>
  <c r="BD442" i="1"/>
  <c r="G442" i="14" s="1"/>
  <c r="BD362" i="1"/>
  <c r="G362" i="14" s="1"/>
  <c r="AD193" i="1"/>
  <c r="AB536" i="1"/>
  <c r="AU536" i="1"/>
  <c r="BN536" i="1"/>
  <c r="BX127" i="1"/>
  <c r="F127" i="14"/>
  <c r="BO401" i="1"/>
  <c r="AC401" i="1"/>
  <c r="AV401" i="1"/>
  <c r="F511" i="14"/>
  <c r="BX511" i="1"/>
  <c r="BX173" i="1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BX512" i="1"/>
  <c r="F512" i="14"/>
  <c r="BN590" i="1"/>
  <c r="AB590" i="1"/>
  <c r="AU590" i="1"/>
  <c r="F387" i="14"/>
  <c r="BX387" i="1"/>
  <c r="BO457" i="1"/>
  <c r="BW457" i="1" s="1"/>
  <c r="H457" i="14" s="1"/>
  <c r="AV457" i="1"/>
  <c r="BD457" i="1" s="1"/>
  <c r="G457" i="14" s="1"/>
  <c r="AC457" i="1"/>
  <c r="AK457" i="1" s="1"/>
  <c r="BW180" i="1"/>
  <c r="H180" i="14" s="1"/>
  <c r="BY345" i="1"/>
  <c r="CB345" i="1" s="1"/>
  <c r="BW225" i="1"/>
  <c r="AW168" i="1"/>
  <c r="AD168" i="1"/>
  <c r="BP168" i="1"/>
  <c r="AD414" i="1"/>
  <c r="AW414" i="1"/>
  <c r="BP414" i="1"/>
  <c r="AD590" i="1"/>
  <c r="AK590" i="1" s="1"/>
  <c r="BP590" i="1"/>
  <c r="AW590" i="1"/>
  <c r="BD590" i="1" s="1"/>
  <c r="G590" i="14" s="1"/>
  <c r="BD245" i="1"/>
  <c r="G245" i="14" s="1"/>
  <c r="BD461" i="1"/>
  <c r="G461" i="14" s="1"/>
  <c r="AK197" i="1"/>
  <c r="BW480" i="1"/>
  <c r="H480" i="14" s="1"/>
  <c r="AK166" i="1"/>
  <c r="AK390" i="1"/>
  <c r="AK442" i="1"/>
  <c r="AV101" i="1"/>
  <c r="BO101" i="1"/>
  <c r="AC101" i="1"/>
  <c r="BP208" i="1"/>
  <c r="AW208" i="1"/>
  <c r="AD208" i="1"/>
  <c r="AW467" i="1"/>
  <c r="BP467" i="1"/>
  <c r="AD467" i="1"/>
  <c r="AU349" i="1"/>
  <c r="AB349" i="1"/>
  <c r="BN349" i="1"/>
  <c r="AU414" i="1"/>
  <c r="BD414" i="1" s="1"/>
  <c r="BN414" i="1"/>
  <c r="BW414" i="1" s="1"/>
  <c r="AB414" i="1"/>
  <c r="AK350" i="1"/>
  <c r="BN499" i="1"/>
  <c r="BW499" i="1" s="1"/>
  <c r="H499" i="14" s="1"/>
  <c r="AU499" i="1"/>
  <c r="BD499" i="1" s="1"/>
  <c r="G499" i="14" s="1"/>
  <c r="AB499" i="1"/>
  <c r="AK499" i="1" s="1"/>
  <c r="AV583" i="1"/>
  <c r="BO583" i="1"/>
  <c r="AC583" i="1"/>
  <c r="AK583" i="1" s="1"/>
  <c r="BP550" i="1"/>
  <c r="AD550" i="1"/>
  <c r="AW550" i="1"/>
  <c r="AC554" i="1"/>
  <c r="AK554" i="1" s="1"/>
  <c r="AV554" i="1"/>
  <c r="BD554" i="1" s="1"/>
  <c r="G554" i="14" s="1"/>
  <c r="BO554" i="1"/>
  <c r="BW554" i="1" s="1"/>
  <c r="H554" i="14" s="1"/>
  <c r="AD515" i="1"/>
  <c r="AK515" i="1" s="1"/>
  <c r="AW515" i="1"/>
  <c r="BP515" i="1"/>
  <c r="F180" i="14"/>
  <c r="F157" i="14"/>
  <c r="BX157" i="1"/>
  <c r="F132" i="14"/>
  <c r="BX132" i="1"/>
  <c r="BW422" i="1"/>
  <c r="H422" i="14" s="1"/>
  <c r="BN401" i="1"/>
  <c r="AU401" i="1"/>
  <c r="AB401" i="1"/>
  <c r="AK225" i="1"/>
  <c r="AK245" i="1"/>
  <c r="BW461" i="1"/>
  <c r="H461" i="14" s="1"/>
  <c r="BD197" i="1"/>
  <c r="BO226" i="1"/>
  <c r="BW226" i="1" s="1"/>
  <c r="H226" i="14" s="1"/>
  <c r="AV226" i="1"/>
  <c r="BD226" i="1" s="1"/>
  <c r="G226" i="14" s="1"/>
  <c r="AC226" i="1"/>
  <c r="AK226" i="1" s="1"/>
  <c r="BP101" i="1"/>
  <c r="AD101" i="1"/>
  <c r="AW101" i="1"/>
  <c r="BW166" i="1"/>
  <c r="H166" i="14" s="1"/>
  <c r="BD390" i="1"/>
  <c r="BW442" i="1"/>
  <c r="H442" i="14" s="1"/>
  <c r="BD569" i="1"/>
  <c r="BX102" i="1"/>
  <c r="F102" i="14"/>
  <c r="AC341" i="1"/>
  <c r="BO341" i="1"/>
  <c r="AV341" i="1"/>
  <c r="BO471" i="1"/>
  <c r="BW471" i="1" s="1"/>
  <c r="H471" i="14" s="1"/>
  <c r="AC471" i="1"/>
  <c r="AK471" i="1" s="1"/>
  <c r="AV471" i="1"/>
  <c r="BD471" i="1" s="1"/>
  <c r="G471" i="14" s="1"/>
  <c r="AB264" i="1"/>
  <c r="AK264" i="1" s="1"/>
  <c r="BN264" i="1"/>
  <c r="BW264" i="1" s="1"/>
  <c r="H264" i="14" s="1"/>
  <c r="AU264" i="1"/>
  <c r="BD264" i="1" s="1"/>
  <c r="G264" i="14" s="1"/>
  <c r="AK564" i="1"/>
  <c r="BX107" i="1"/>
  <c r="F107" i="14"/>
  <c r="AD209" i="1"/>
  <c r="AW209" i="1"/>
  <c r="BP209" i="1"/>
  <c r="AV570" i="1"/>
  <c r="AC570" i="1"/>
  <c r="AK570" i="1" s="1"/>
  <c r="BO570" i="1"/>
  <c r="BX587" i="1"/>
  <c r="AK571" i="1"/>
  <c r="BW183" i="1"/>
  <c r="H183" i="14" s="1"/>
  <c r="BP380" i="1"/>
  <c r="AW380" i="1"/>
  <c r="BD380" i="1" s="1"/>
  <c r="G380" i="14" s="1"/>
  <c r="AD380" i="1"/>
  <c r="AW299" i="1"/>
  <c r="BD299" i="1" s="1"/>
  <c r="G299" i="14" s="1"/>
  <c r="BP299" i="1"/>
  <c r="AD299" i="1"/>
  <c r="BW524" i="1"/>
  <c r="H524" i="14" s="1"/>
  <c r="BW583" i="1"/>
  <c r="BD389" i="1"/>
  <c r="G389" i="14" s="1"/>
  <c r="AC533" i="1"/>
  <c r="AV533" i="1"/>
  <c r="BO533" i="1"/>
  <c r="F131" i="14"/>
  <c r="BX131" i="1"/>
  <c r="F406" i="14"/>
  <c r="BX406" i="1"/>
  <c r="BD422" i="1"/>
  <c r="G422" i="14" s="1"/>
  <c r="BW308" i="1"/>
  <c r="H308" i="14" s="1"/>
  <c r="BO460" i="1"/>
  <c r="AC460" i="1"/>
  <c r="AV460" i="1"/>
  <c r="F309" i="14"/>
  <c r="BX309" i="1"/>
  <c r="AK122" i="1"/>
  <c r="BW245" i="1"/>
  <c r="H245" i="14" s="1"/>
  <c r="BW197" i="1"/>
  <c r="BO315" i="1"/>
  <c r="BW315" i="1" s="1"/>
  <c r="H315" i="14" s="1"/>
  <c r="AC315" i="1"/>
  <c r="AK315" i="1" s="1"/>
  <c r="AV315" i="1"/>
  <c r="BD315" i="1" s="1"/>
  <c r="G315" i="14" s="1"/>
  <c r="BP341" i="1"/>
  <c r="AD341" i="1"/>
  <c r="AK341" i="1" s="1"/>
  <c r="AW341" i="1"/>
  <c r="BD166" i="1"/>
  <c r="G166" i="14" s="1"/>
  <c r="BN563" i="1"/>
  <c r="BW563" i="1" s="1"/>
  <c r="AB563" i="1"/>
  <c r="AK563" i="1" s="1"/>
  <c r="AU563" i="1"/>
  <c r="BD563" i="1" s="1"/>
  <c r="BD130" i="1"/>
  <c r="G130" i="14" s="1"/>
  <c r="AC464" i="1"/>
  <c r="BW53" i="1"/>
  <c r="AC615" i="1"/>
  <c r="AB313" i="1"/>
  <c r="AK489" i="1"/>
  <c r="AK468" i="1"/>
  <c r="BD191" i="1"/>
  <c r="G497" i="14" s="1"/>
  <c r="AC185" i="1"/>
  <c r="AC607" i="1"/>
  <c r="AB614" i="1"/>
  <c r="AK614" i="1" s="1"/>
  <c r="AD35" i="1"/>
  <c r="AU313" i="1"/>
  <c r="BP34" i="1"/>
  <c r="BN230" i="1"/>
  <c r="AK141" i="1"/>
  <c r="AC285" i="1"/>
  <c r="AU267" i="1"/>
  <c r="BD267" i="1" s="1"/>
  <c r="G267" i="14" s="1"/>
  <c r="BO360" i="1"/>
  <c r="BW360" i="1" s="1"/>
  <c r="H360" i="14" s="1"/>
  <c r="BO91" i="1"/>
  <c r="BW91" i="1" s="1"/>
  <c r="H91" i="14" s="1"/>
  <c r="BO464" i="1"/>
  <c r="AD22" i="1"/>
  <c r="BP320" i="1"/>
  <c r="BD52" i="1"/>
  <c r="G52" i="14" s="1"/>
  <c r="AK31" i="1"/>
  <c r="AK276" i="1"/>
  <c r="F276" i="14" s="1"/>
  <c r="AU615" i="1"/>
  <c r="BO607" i="1"/>
  <c r="BW607" i="1" s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AB615" i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H247" i="14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BW177" i="1" s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BD233" i="1" s="1"/>
  <c r="G233" i="14" s="1"/>
  <c r="AD55" i="1"/>
  <c r="AK55" i="1" s="1"/>
  <c r="AB70" i="1"/>
  <c r="AK70" i="1" s="1"/>
  <c r="BP72" i="1"/>
  <c r="BN504" i="1"/>
  <c r="BO35" i="1"/>
  <c r="BN231" i="1"/>
  <c r="BW231" i="1" s="1"/>
  <c r="H231" i="14" s="1"/>
  <c r="AV193" i="1"/>
  <c r="BD193" i="1" s="1"/>
  <c r="AC302" i="1"/>
  <c r="AK302" i="1" s="1"/>
  <c r="BX302" i="1" s="1"/>
  <c r="AW505" i="1"/>
  <c r="BD505" i="1" s="1"/>
  <c r="G505" i="14" s="1"/>
  <c r="AC356" i="1"/>
  <c r="AK356" i="1" s="1"/>
  <c r="F356" i="14" s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AW9" i="1"/>
  <c r="AD142" i="1"/>
  <c r="AU40" i="1"/>
  <c r="BD40" i="1" s="1"/>
  <c r="G40" i="14" s="1"/>
  <c r="AV621" i="1"/>
  <c r="AV72" i="1"/>
  <c r="AC445" i="1"/>
  <c r="AK445" i="1" s="1"/>
  <c r="BP242" i="1"/>
  <c r="BW242" i="1" s="1"/>
  <c r="H242" i="14" s="1"/>
  <c r="AU240" i="1"/>
  <c r="BD240" i="1" s="1"/>
  <c r="G240" i="14" s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BW464" i="1"/>
  <c r="BO72" i="1"/>
  <c r="AW15" i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BD367" i="1" s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F358" i="14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BD466" i="1" s="1"/>
  <c r="G466" i="14" s="1"/>
  <c r="AB607" i="1"/>
  <c r="AB135" i="1"/>
  <c r="BN135" i="1"/>
  <c r="AU135" i="1"/>
  <c r="BD60" i="1"/>
  <c r="BW605" i="1"/>
  <c r="H605" i="14" s="1"/>
  <c r="AU311" i="1"/>
  <c r="BD311" i="1" s="1"/>
  <c r="G311" i="14" s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BW290" i="1" s="1"/>
  <c r="AU290" i="1"/>
  <c r="BD290" i="1" s="1"/>
  <c r="AB290" i="1"/>
  <c r="AK290" i="1" s="1"/>
  <c r="F290" i="14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F286" i="14" s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BW73" i="1" s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BW152" i="1" s="1"/>
  <c r="H152" i="14" s="1"/>
  <c r="AV152" i="1"/>
  <c r="BO312" i="1"/>
  <c r="AC312" i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BW66" i="1" s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BW76" i="1" s="1"/>
  <c r="AU76" i="1"/>
  <c r="BD76" i="1" s="1"/>
  <c r="G76" i="14" s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BD168" i="1" s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K93" i="1" s="1"/>
  <c r="F93" i="14" s="1"/>
  <c r="AU93" i="1"/>
  <c r="BD93" i="1" s="1"/>
  <c r="G93" i="14" s="1"/>
  <c r="AB237" i="1"/>
  <c r="AK237" i="1" s="1"/>
  <c r="F237" i="14" s="1"/>
  <c r="BN237" i="1"/>
  <c r="BW237" i="1" s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BD616" i="1" s="1"/>
  <c r="G616" i="14" s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BW78" i="1" s="1"/>
  <c r="AD78" i="1"/>
  <c r="AK78" i="1" s="1"/>
  <c r="AW30" i="1"/>
  <c r="AD30" i="1"/>
  <c r="BP30" i="1"/>
  <c r="BP454" i="1"/>
  <c r="AD454" i="1"/>
  <c r="AW454" i="1"/>
  <c r="AC6" i="1"/>
  <c r="AK6" i="1" s="1"/>
  <c r="BO6" i="1"/>
  <c r="AV6" i="1"/>
  <c r="AC33" i="1"/>
  <c r="AV33" i="1"/>
  <c r="BO33" i="1"/>
  <c r="AB115" i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W267" i="1"/>
  <c r="BD141" i="1"/>
  <c r="G141" i="14" s="1"/>
  <c r="AK14" i="1"/>
  <c r="BW612" i="1"/>
  <c r="H612" i="14" s="1"/>
  <c r="AK193" i="1"/>
  <c r="AK90" i="1"/>
  <c r="F90" i="14" s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H613" i="14" s="1"/>
  <c r="AK240" i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H270" i="14" s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287" i="1"/>
  <c r="BW40" i="1"/>
  <c r="H40" i="14" s="1"/>
  <c r="BW611" i="1"/>
  <c r="BW372" i="1"/>
  <c r="H372" i="14" s="1"/>
  <c r="BD239" i="1"/>
  <c r="BW468" i="1"/>
  <c r="BX468" i="1" s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BW285" i="1"/>
  <c r="H285" i="14" s="1"/>
  <c r="BW614" i="1"/>
  <c r="BW191" i="1"/>
  <c r="BW489" i="1"/>
  <c r="BD79" i="1"/>
  <c r="G79" i="14" s="1"/>
  <c r="BD354" i="1"/>
  <c r="G354" i="14" s="1"/>
  <c r="AK301" i="1"/>
  <c r="BW55" i="1"/>
  <c r="BW176" i="1"/>
  <c r="H340" i="14" s="1"/>
  <c r="BW276" i="1"/>
  <c r="H276" i="14" s="1"/>
  <c r="BW64" i="1"/>
  <c r="H64" i="14" s="1"/>
  <c r="BD36" i="1"/>
  <c r="BW51" i="1"/>
  <c r="H51" i="14" s="1"/>
  <c r="BD31" i="1"/>
  <c r="G31" i="14" s="1"/>
  <c r="BD368" i="1"/>
  <c r="G368" i="14" s="1"/>
  <c r="AK103" i="1"/>
  <c r="F103" i="14" s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BW279" i="1"/>
  <c r="H279" i="14" s="1"/>
  <c r="AK281" i="1"/>
  <c r="F281" i="14" s="1"/>
  <c r="BW31" i="1"/>
  <c r="H31" i="14" s="1"/>
  <c r="BD53" i="1"/>
  <c r="G53" i="14" s="1"/>
  <c r="AK36" i="1"/>
  <c r="F303" i="14" s="1"/>
  <c r="AK79" i="1"/>
  <c r="F79" i="14" s="1"/>
  <c r="BW502" i="1"/>
  <c r="BD355" i="1"/>
  <c r="AK51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W320" i="1"/>
  <c r="H320" i="14" s="1"/>
  <c r="BX291" i="1"/>
  <c r="BY291" i="1" s="1"/>
  <c r="BD612" i="1"/>
  <c r="G612" i="14" s="1"/>
  <c r="AK37" i="1"/>
  <c r="F37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G25" i="14" s="1"/>
  <c r="AK612" i="1"/>
  <c r="F612" i="14" s="1"/>
  <c r="BW20" i="1"/>
  <c r="H20" i="14" s="1"/>
  <c r="BW235" i="1"/>
  <c r="H235" i="14" s="1"/>
  <c r="BD365" i="1"/>
  <c r="BW466" i="1"/>
  <c r="H466" i="14" s="1"/>
  <c r="AK43" i="1"/>
  <c r="BW23" i="1"/>
  <c r="AK234" i="1"/>
  <c r="BW22" i="1"/>
  <c r="AK56" i="1"/>
  <c r="BW278" i="1"/>
  <c r="H278" i="14" s="1"/>
  <c r="BW11" i="1"/>
  <c r="H11" i="14" s="1"/>
  <c r="BW230" i="1"/>
  <c r="H230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G20" i="14" s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4" i="1"/>
  <c r="BW79" i="1"/>
  <c r="BW241" i="1"/>
  <c r="H241" i="14" s="1"/>
  <c r="BD46" i="1"/>
  <c r="G46" i="14" s="1"/>
  <c r="BW139" i="1"/>
  <c r="BD470" i="1"/>
  <c r="G470" i="14" s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F242" i="14" s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BW15" i="1"/>
  <c r="H15" i="14" s="1"/>
  <c r="BW45" i="1"/>
  <c r="H45" i="14" s="1"/>
  <c r="BW313" i="1"/>
  <c r="BX273" i="1"/>
  <c r="AK367" i="1"/>
  <c r="F367" i="14" s="1"/>
  <c r="BW25" i="1"/>
  <c r="H25" i="14" s="1"/>
  <c r="BW12" i="1"/>
  <c r="H12" i="14" s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39" i="1"/>
  <c r="G39" i="14" s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D381" i="1"/>
  <c r="G381" i="14" s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58" i="1"/>
  <c r="BW467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F236" i="14" s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23" i="1"/>
  <c r="G23" i="14" s="1"/>
  <c r="BD234" i="1"/>
  <c r="G234" i="14" s="1"/>
  <c r="BX288" i="1"/>
  <c r="AK186" i="1"/>
  <c r="AK61" i="1"/>
  <c r="F61" i="14" s="1"/>
  <c r="AK357" i="1"/>
  <c r="F357" i="14" s="1"/>
  <c r="BD59" i="1"/>
  <c r="BD614" i="1"/>
  <c r="G614" i="14" s="1"/>
  <c r="BX383" i="1"/>
  <c r="AK26" i="1"/>
  <c r="BW9" i="1"/>
  <c r="H9" i="14" s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3" i="1"/>
  <c r="G3" i="14" s="1"/>
  <c r="BD271" i="1"/>
  <c r="G271" i="14" s="1"/>
  <c r="BW503" i="1"/>
  <c r="H503" i="14" s="1"/>
  <c r="F83" i="14"/>
  <c r="F4" i="14"/>
  <c r="H464" i="14"/>
  <c r="F620" i="14"/>
  <c r="F192" i="14"/>
  <c r="F370" i="14"/>
  <c r="F195" i="14"/>
  <c r="F92" i="14"/>
  <c r="G191" i="14"/>
  <c r="G193" i="14"/>
  <c r="G60" i="14"/>
  <c r="F291" i="14"/>
  <c r="H622" i="14"/>
  <c r="F304" i="14"/>
  <c r="F445" i="14"/>
  <c r="H240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F468" i="14"/>
  <c r="G270" i="14"/>
  <c r="F359" i="14"/>
  <c r="F275" i="14"/>
  <c r="F287" i="14"/>
  <c r="F364" i="14"/>
  <c r="F371" i="14"/>
  <c r="F391" i="14"/>
  <c r="F333" i="14"/>
  <c r="F383" i="14"/>
  <c r="F273" i="14"/>
  <c r="F405" i="14"/>
  <c r="BW2" i="1"/>
  <c r="H83" i="14"/>
  <c r="F619" i="14"/>
  <c r="F605" i="14"/>
  <c r="BD2" i="1"/>
  <c r="AK2" i="1"/>
  <c r="F489" i="14"/>
  <c r="F141" i="14"/>
  <c r="H4" i="14"/>
  <c r="F331" i="14"/>
  <c r="F238" i="14"/>
  <c r="F280" i="14"/>
  <c r="F269" i="14"/>
  <c r="F568" i="14"/>
  <c r="BD15" i="1" l="1"/>
  <c r="G15" i="14" s="1"/>
  <c r="BW415" i="1"/>
  <c r="H415" i="14" s="1"/>
  <c r="BX180" i="1"/>
  <c r="BD341" i="1"/>
  <c r="G341" i="14" s="1"/>
  <c r="AK101" i="1"/>
  <c r="BW515" i="1"/>
  <c r="H515" i="14" s="1"/>
  <c r="BW101" i="1"/>
  <c r="H101" i="14" s="1"/>
  <c r="AK299" i="1"/>
  <c r="BD101" i="1"/>
  <c r="G101" i="14" s="1"/>
  <c r="BW299" i="1"/>
  <c r="H299" i="14" s="1"/>
  <c r="BY413" i="1"/>
  <c r="CB413" i="1" s="1"/>
  <c r="K413" i="14" s="1"/>
  <c r="CA413" i="1"/>
  <c r="J413" i="14" s="1"/>
  <c r="CC413" i="1"/>
  <c r="L413" i="14" s="1"/>
  <c r="BZ413" i="1"/>
  <c r="AK414" i="1"/>
  <c r="CA345" i="1"/>
  <c r="BD538" i="1"/>
  <c r="G538" i="14" s="1"/>
  <c r="BX172" i="1"/>
  <c r="F172" i="14"/>
  <c r="BW538" i="1"/>
  <c r="H538" i="14" s="1"/>
  <c r="BW380" i="1"/>
  <c r="H380" i="14" s="1"/>
  <c r="BD515" i="1"/>
  <c r="G515" i="14" s="1"/>
  <c r="F569" i="14"/>
  <c r="BX569" i="1"/>
  <c r="F515" i="14"/>
  <c r="F570" i="14"/>
  <c r="BY565" i="1"/>
  <c r="CB565" i="1" s="1"/>
  <c r="F203" i="14"/>
  <c r="BX203" i="1"/>
  <c r="BX299" i="1"/>
  <c r="F299" i="14"/>
  <c r="BX315" i="1"/>
  <c r="F315" i="14"/>
  <c r="BX571" i="1"/>
  <c r="BY102" i="1"/>
  <c r="CB102" i="1" s="1"/>
  <c r="K102" i="14" s="1"/>
  <c r="CC102" i="1"/>
  <c r="L102" i="14" s="1"/>
  <c r="BY157" i="1"/>
  <c r="BZ157" i="1" s="1"/>
  <c r="BZ345" i="1"/>
  <c r="BD209" i="1"/>
  <c r="G209" i="14" s="1"/>
  <c r="BY127" i="1"/>
  <c r="CC127" i="1" s="1"/>
  <c r="L127" i="14" s="1"/>
  <c r="CB127" i="1"/>
  <c r="K127" i="14" s="1"/>
  <c r="F480" i="14"/>
  <c r="BX480" i="1"/>
  <c r="BW460" i="1"/>
  <c r="H460" i="14" s="1"/>
  <c r="F588" i="14"/>
  <c r="BX588" i="1"/>
  <c r="BX538" i="1"/>
  <c r="F538" i="14"/>
  <c r="AK550" i="1"/>
  <c r="BX308" i="1"/>
  <c r="F308" i="14"/>
  <c r="BW208" i="1"/>
  <c r="H208" i="14" s="1"/>
  <c r="BX217" i="1"/>
  <c r="BW570" i="1"/>
  <c r="H570" i="14" s="1"/>
  <c r="AK466" i="1"/>
  <c r="AK615" i="1"/>
  <c r="BX563" i="1"/>
  <c r="BY131" i="1"/>
  <c r="CB131" i="1" s="1"/>
  <c r="K131" i="14" s="1"/>
  <c r="CC131" i="1"/>
  <c r="L131" i="14" s="1"/>
  <c r="BX471" i="1"/>
  <c r="F471" i="14"/>
  <c r="BX226" i="1"/>
  <c r="F226" i="14"/>
  <c r="F499" i="14"/>
  <c r="BX499" i="1"/>
  <c r="BX197" i="1"/>
  <c r="BY511" i="1"/>
  <c r="CC511" i="1" s="1"/>
  <c r="L511" i="14" s="1"/>
  <c r="AK460" i="1"/>
  <c r="BY492" i="1"/>
  <c r="CC492" i="1" s="1"/>
  <c r="CA492" i="1"/>
  <c r="BX362" i="1"/>
  <c r="F362" i="14"/>
  <c r="BY549" i="1"/>
  <c r="BZ549" i="1" s="1"/>
  <c r="BX589" i="1"/>
  <c r="F589" i="14"/>
  <c r="BD164" i="1"/>
  <c r="G164" i="14" s="1"/>
  <c r="BW550" i="1"/>
  <c r="H550" i="14" s="1"/>
  <c r="BY580" i="1"/>
  <c r="CC580" i="1" s="1"/>
  <c r="F389" i="14"/>
  <c r="BX389" i="1"/>
  <c r="BY392" i="1"/>
  <c r="BZ392" i="1" s="1"/>
  <c r="F130" i="14"/>
  <c r="BX130" i="1"/>
  <c r="AK208" i="1"/>
  <c r="BY587" i="1"/>
  <c r="CA587" i="1" s="1"/>
  <c r="F554" i="14"/>
  <c r="BX554" i="1"/>
  <c r="F101" i="14"/>
  <c r="BX101" i="1"/>
  <c r="BX461" i="1"/>
  <c r="F461" i="14"/>
  <c r="BW401" i="1"/>
  <c r="H401" i="14" s="1"/>
  <c r="BW253" i="1"/>
  <c r="H253" i="14" s="1"/>
  <c r="F496" i="14"/>
  <c r="BX496" i="1"/>
  <c r="BW164" i="1"/>
  <c r="H164" i="14" s="1"/>
  <c r="BD550" i="1"/>
  <c r="G550" i="14" s="1"/>
  <c r="BD361" i="1"/>
  <c r="G361" i="14" s="1"/>
  <c r="BD208" i="1"/>
  <c r="G208" i="14" s="1"/>
  <c r="BY551" i="1"/>
  <c r="CC551" i="1" s="1"/>
  <c r="BZ551" i="1"/>
  <c r="BD570" i="1"/>
  <c r="G570" i="14" s="1"/>
  <c r="BY107" i="1"/>
  <c r="BZ107" i="1" s="1"/>
  <c r="F457" i="14"/>
  <c r="BX457" i="1"/>
  <c r="BD401" i="1"/>
  <c r="G401" i="14" s="1"/>
  <c r="BD253" i="1"/>
  <c r="G253" i="14" s="1"/>
  <c r="BX247" i="1"/>
  <c r="BY556" i="1"/>
  <c r="CA556" i="1" s="1"/>
  <c r="BY363" i="1"/>
  <c r="BZ363" i="1" s="1"/>
  <c r="F344" i="14"/>
  <c r="BX344" i="1"/>
  <c r="AK164" i="1"/>
  <c r="BY426" i="1"/>
  <c r="CC426" i="1" s="1"/>
  <c r="L426" i="14" s="1"/>
  <c r="BX183" i="1"/>
  <c r="BY479" i="1"/>
  <c r="CC479" i="1" s="1"/>
  <c r="BW361" i="1"/>
  <c r="H361" i="14" s="1"/>
  <c r="F524" i="14"/>
  <c r="BX524" i="1"/>
  <c r="F122" i="14"/>
  <c r="BX122" i="1"/>
  <c r="BX564" i="1"/>
  <c r="BY180" i="1"/>
  <c r="BZ180" i="1" s="1"/>
  <c r="F341" i="14"/>
  <c r="AK401" i="1"/>
  <c r="BY446" i="1"/>
  <c r="CB446" i="1" s="1"/>
  <c r="K446" i="14" s="1"/>
  <c r="AK253" i="1"/>
  <c r="BX423" i="1"/>
  <c r="BD377" i="1"/>
  <c r="G377" i="14" s="1"/>
  <c r="AK377" i="1"/>
  <c r="BY498" i="1"/>
  <c r="CA498" i="1" s="1"/>
  <c r="J498" i="14" s="1"/>
  <c r="AK380" i="1"/>
  <c r="AK361" i="1"/>
  <c r="F422" i="14"/>
  <c r="BX422" i="1"/>
  <c r="BY132" i="1"/>
  <c r="BZ132" i="1" s="1"/>
  <c r="F350" i="14"/>
  <c r="BX350" i="1"/>
  <c r="BX442" i="1"/>
  <c r="F442" i="14"/>
  <c r="BW590" i="1"/>
  <c r="H590" i="14" s="1"/>
  <c r="BW594" i="1"/>
  <c r="H594" i="14" s="1"/>
  <c r="F526" i="14"/>
  <c r="BX526" i="1"/>
  <c r="F156" i="14"/>
  <c r="BX156" i="1"/>
  <c r="AK594" i="1"/>
  <c r="BW377" i="1"/>
  <c r="H377" i="14" s="1"/>
  <c r="AK533" i="1"/>
  <c r="F533" i="14" s="1"/>
  <c r="F332" i="14"/>
  <c r="BX332" i="1"/>
  <c r="BY558" i="1"/>
  <c r="BZ558" i="1" s="1"/>
  <c r="BW341" i="1"/>
  <c r="H341" i="14" s="1"/>
  <c r="BY309" i="1"/>
  <c r="BZ309" i="1" s="1"/>
  <c r="BY406" i="1"/>
  <c r="BZ406" i="1" s="1"/>
  <c r="CC406" i="1"/>
  <c r="L406" i="14" s="1"/>
  <c r="F245" i="14"/>
  <c r="BX245" i="1"/>
  <c r="BX414" i="1"/>
  <c r="BX390" i="1"/>
  <c r="F590" i="14"/>
  <c r="BY512" i="1"/>
  <c r="CB512" i="1" s="1"/>
  <c r="K512" i="14" s="1"/>
  <c r="BZ512" i="1"/>
  <c r="AK209" i="1"/>
  <c r="BX601" i="1"/>
  <c r="BD594" i="1"/>
  <c r="G594" i="14" s="1"/>
  <c r="BX378" i="1"/>
  <c r="BW533" i="1"/>
  <c r="BY581" i="1"/>
  <c r="CA581" i="1" s="1"/>
  <c r="J581" i="14" s="1"/>
  <c r="BY603" i="1"/>
  <c r="CC603" i="1" s="1"/>
  <c r="L603" i="14" s="1"/>
  <c r="F264" i="14"/>
  <c r="BX264" i="1"/>
  <c r="BX225" i="1"/>
  <c r="BX166" i="1"/>
  <c r="F166" i="14"/>
  <c r="CC345" i="1"/>
  <c r="CD345" i="1" s="1"/>
  <c r="CJ345" i="1" s="1"/>
  <c r="BY387" i="1"/>
  <c r="CC387" i="1" s="1"/>
  <c r="L387" i="14" s="1"/>
  <c r="BW209" i="1"/>
  <c r="H209" i="14" s="1"/>
  <c r="BY173" i="1"/>
  <c r="CC173" i="1" s="1"/>
  <c r="BD460" i="1"/>
  <c r="G460" i="14" s="1"/>
  <c r="F229" i="14"/>
  <c r="BX229" i="1"/>
  <c r="BD583" i="1"/>
  <c r="BX583" i="1" s="1"/>
  <c r="BY255" i="1"/>
  <c r="CC255" i="1" s="1"/>
  <c r="L255" i="14" s="1"/>
  <c r="BX501" i="1"/>
  <c r="F501" i="14"/>
  <c r="BD533" i="1"/>
  <c r="G533" i="14" s="1"/>
  <c r="BX494" i="1"/>
  <c r="BW178" i="1"/>
  <c r="AK185" i="1"/>
  <c r="F185" i="14" s="1"/>
  <c r="BD531" i="1"/>
  <c r="G531" i="14" s="1"/>
  <c r="BD294" i="1"/>
  <c r="G294" i="14" s="1"/>
  <c r="BW125" i="1"/>
  <c r="H125" i="14" s="1"/>
  <c r="BD284" i="1"/>
  <c r="G284" i="14" s="1"/>
  <c r="BD8" i="1"/>
  <c r="BX445" i="1"/>
  <c r="BD185" i="1"/>
  <c r="F302" i="14"/>
  <c r="AK15" i="1"/>
  <c r="F15" i="14" s="1"/>
  <c r="AK285" i="1"/>
  <c r="F285" i="14" s="1"/>
  <c r="AK115" i="1"/>
  <c r="BD190" i="1"/>
  <c r="G190" i="14" s="1"/>
  <c r="AK158" i="1"/>
  <c r="BW535" i="1"/>
  <c r="H535" i="14" s="1"/>
  <c r="BD158" i="1"/>
  <c r="G158" i="14" s="1"/>
  <c r="H195" i="14"/>
  <c r="AK176" i="1"/>
  <c r="F340" i="14" s="1"/>
  <c r="AK607" i="1"/>
  <c r="F607" i="14" s="1"/>
  <c r="BX195" i="1"/>
  <c r="BY195" i="1" s="1"/>
  <c r="BZ195" i="1" s="1"/>
  <c r="BW452" i="1"/>
  <c r="H452" i="14" s="1"/>
  <c r="AK135" i="1"/>
  <c r="AK452" i="1"/>
  <c r="BW256" i="1"/>
  <c r="H256" i="14" s="1"/>
  <c r="AK312" i="1"/>
  <c r="AK415" i="1"/>
  <c r="AK76" i="1"/>
  <c r="BX76" i="1" s="1"/>
  <c r="BY76" i="1" s="1"/>
  <c r="AK529" i="1"/>
  <c r="F529" i="14" s="1"/>
  <c r="BX360" i="1"/>
  <c r="AK535" i="1"/>
  <c r="AK428" i="1"/>
  <c r="BD178" i="1"/>
  <c r="G178" i="14" s="1"/>
  <c r="BW478" i="1"/>
  <c r="H478" i="14" s="1"/>
  <c r="BD427" i="1"/>
  <c r="G427" i="14" s="1"/>
  <c r="G22" i="14"/>
  <c r="AK40" i="1"/>
  <c r="F40" i="14" s="1"/>
  <c r="BD34" i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F545" i="14" s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F152" i="14" s="1"/>
  <c r="BD615" i="1"/>
  <c r="G615" i="14" s="1"/>
  <c r="BX301" i="1"/>
  <c r="BY301" i="1" s="1"/>
  <c r="AK617" i="1"/>
  <c r="F617" i="14" s="1"/>
  <c r="BW433" i="1"/>
  <c r="H433" i="14" s="1"/>
  <c r="F490" i="14"/>
  <c r="BX490" i="1"/>
  <c r="BW385" i="1"/>
  <c r="AK222" i="1"/>
  <c r="F222" i="14" s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F323" i="14" s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F531" i="14" s="1"/>
  <c r="AK491" i="1"/>
  <c r="F491" i="14" s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F411" i="14" s="1"/>
  <c r="BW150" i="1"/>
  <c r="H150" i="14" s="1"/>
  <c r="BD491" i="1"/>
  <c r="G491" i="14" s="1"/>
  <c r="F240" i="14"/>
  <c r="BW149" i="1"/>
  <c r="H149" i="14" s="1"/>
  <c r="BD376" i="1"/>
  <c r="G376" i="14" s="1"/>
  <c r="BW115" i="1"/>
  <c r="H115" i="14" s="1"/>
  <c r="F151" i="14"/>
  <c r="BX151" i="1"/>
  <c r="AK574" i="1"/>
  <c r="F574" i="14" s="1"/>
  <c r="BW7" i="1"/>
  <c r="H7" i="14" s="1"/>
  <c r="BD152" i="1"/>
  <c r="G152" i="14" s="1"/>
  <c r="BX605" i="1"/>
  <c r="AK104" i="1"/>
  <c r="F104" i="14" s="1"/>
  <c r="AK7" i="1"/>
  <c r="F7" i="14" s="1"/>
  <c r="BW411" i="1"/>
  <c r="H411" i="14" s="1"/>
  <c r="AK150" i="1"/>
  <c r="F150" i="14" s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F249" i="14" s="1"/>
  <c r="BD136" i="1"/>
  <c r="G136" i="14" s="1"/>
  <c r="AK420" i="1"/>
  <c r="BW219" i="1"/>
  <c r="H219" i="14" s="1"/>
  <c r="BX251" i="1"/>
  <c r="AK206" i="1"/>
  <c r="F206" i="14" s="1"/>
  <c r="BX307" i="1"/>
  <c r="F307" i="14"/>
  <c r="BD134" i="1"/>
  <c r="G134" i="14" s="1"/>
  <c r="F415" i="14"/>
  <c r="BX415" i="1"/>
  <c r="AK478" i="1"/>
  <c r="BX478" i="1" s="1"/>
  <c r="AK433" i="1"/>
  <c r="F433" i="14" s="1"/>
  <c r="AK124" i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6" i="14"/>
  <c r="F345" i="14"/>
  <c r="F78" i="14"/>
  <c r="F527" i="14"/>
  <c r="BX527" i="1"/>
  <c r="H345" i="14"/>
  <c r="H78" i="14"/>
  <c r="F81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F428" i="14"/>
  <c r="BX428" i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BX451" i="1"/>
  <c r="BW544" i="1"/>
  <c r="H544" i="14" s="1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BX125" i="1"/>
  <c r="F125" i="14"/>
  <c r="BD149" i="1"/>
  <c r="G149" i="14" s="1"/>
  <c r="F158" i="14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452" i="14"/>
  <c r="F149" i="14"/>
  <c r="F135" i="14"/>
  <c r="F117" i="14"/>
  <c r="BX117" i="1"/>
  <c r="BX514" i="1"/>
  <c r="F514" i="14"/>
  <c r="BD82" i="1"/>
  <c r="G82" i="14" s="1"/>
  <c r="BD74" i="1"/>
  <c r="G74" i="14" s="1"/>
  <c r="F420" i="14"/>
  <c r="F537" i="14"/>
  <c r="BX537" i="1"/>
  <c r="F300" i="14"/>
  <c r="BW574" i="1"/>
  <c r="H574" i="14" s="1"/>
  <c r="BX535" i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G532" i="14" s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H448" i="14" s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F427" i="14"/>
  <c r="F246" i="14"/>
  <c r="BX246" i="1"/>
  <c r="H500" i="14"/>
  <c r="AK325" i="1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Y239" i="1" s="1"/>
  <c r="BX611" i="1"/>
  <c r="BY611" i="1" s="1"/>
  <c r="BZ611" i="1" s="1"/>
  <c r="H42" i="14"/>
  <c r="BY305" i="1"/>
  <c r="CC305" i="1" s="1"/>
  <c r="L305" i="14" s="1"/>
  <c r="G239" i="14"/>
  <c r="H36" i="14"/>
  <c r="BX489" i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4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385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Y191" i="1" s="1"/>
  <c r="CA191" i="1" s="1"/>
  <c r="J497" i="14" s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H103" i="14"/>
  <c r="BX35" i="1"/>
  <c r="BY35" i="1" s="1"/>
  <c r="BZ35" i="1" s="1"/>
  <c r="BX505" i="1"/>
  <c r="BY505" i="1" s="1"/>
  <c r="G48" i="14"/>
  <c r="BX59" i="1"/>
  <c r="BY59" i="1" s="1"/>
  <c r="CB59" i="1" s="1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Y235" i="1" s="1"/>
  <c r="CA235" i="1" s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C275" i="1"/>
  <c r="L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321" i="1"/>
  <c r="BY321" i="1" s="1"/>
  <c r="BX22" i="1"/>
  <c r="BX184" i="1"/>
  <c r="BX44" i="1"/>
  <c r="BY333" i="1"/>
  <c r="CA333" i="1" s="1"/>
  <c r="BX12" i="1"/>
  <c r="BX616" i="1"/>
  <c r="BX27" i="1"/>
  <c r="BX319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72" i="1"/>
  <c r="CB272" i="1" s="1"/>
  <c r="BY145" i="1"/>
  <c r="BX57" i="1"/>
  <c r="BX353" i="1"/>
  <c r="BX232" i="1"/>
  <c r="G232" i="14"/>
  <c r="BY490" i="1"/>
  <c r="CC490" i="1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466" i="1"/>
  <c r="BX311" i="1"/>
  <c r="BX56" i="1"/>
  <c r="BX610" i="1"/>
  <c r="BY83" i="1"/>
  <c r="BZ83" i="1" s="1"/>
  <c r="BX277" i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Y240" i="1"/>
  <c r="BY67" i="1"/>
  <c r="BX366" i="1"/>
  <c r="BY302" i="1"/>
  <c r="CC302" i="1" s="1"/>
  <c r="BY360" i="1"/>
  <c r="BY445" i="1"/>
  <c r="CC445" i="1" s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Y299" i="1"/>
  <c r="BZ299" i="1" s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X365" i="1"/>
  <c r="BY383" i="1"/>
  <c r="CA383" i="1" s="1"/>
  <c r="BX289" i="1"/>
  <c r="BY605" i="1"/>
  <c r="CB605" i="1" s="1"/>
  <c r="BX177" i="1"/>
  <c r="BX42" i="1"/>
  <c r="BY489" i="1"/>
  <c r="CA489" i="1" s="1"/>
  <c r="BX63" i="1"/>
  <c r="BX15" i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CB558" i="1" l="1"/>
  <c r="K558" i="14" s="1"/>
  <c r="CB180" i="1"/>
  <c r="K180" i="14" s="1"/>
  <c r="CB492" i="1"/>
  <c r="CA558" i="1"/>
  <c r="J558" i="14" s="1"/>
  <c r="CC180" i="1"/>
  <c r="L180" i="14" s="1"/>
  <c r="CA255" i="1"/>
  <c r="J255" i="14" s="1"/>
  <c r="CB581" i="1"/>
  <c r="K581" i="14" s="1"/>
  <c r="CC512" i="1"/>
  <c r="L512" i="14" s="1"/>
  <c r="CA406" i="1"/>
  <c r="J406" i="14" s="1"/>
  <c r="CC446" i="1"/>
  <c r="L446" i="14" s="1"/>
  <c r="BX590" i="1"/>
  <c r="CC309" i="1"/>
  <c r="L309" i="14" s="1"/>
  <c r="CB556" i="1"/>
  <c r="CB157" i="1"/>
  <c r="K157" i="14" s="1"/>
  <c r="BX515" i="1"/>
  <c r="CA551" i="1"/>
  <c r="CC587" i="1"/>
  <c r="CA131" i="1"/>
  <c r="J131" i="14" s="1"/>
  <c r="BZ102" i="1"/>
  <c r="L587" i="14"/>
  <c r="CC558" i="1"/>
  <c r="L558" i="14" s="1"/>
  <c r="CB498" i="1"/>
  <c r="K498" i="14" s="1"/>
  <c r="BZ587" i="1"/>
  <c r="CA102" i="1"/>
  <c r="J102" i="14" s="1"/>
  <c r="CB587" i="1"/>
  <c r="CA580" i="1"/>
  <c r="CC556" i="1"/>
  <c r="CA565" i="1"/>
  <c r="BZ556" i="1"/>
  <c r="CB406" i="1"/>
  <c r="K406" i="14" s="1"/>
  <c r="CA446" i="1"/>
  <c r="J446" i="14" s="1"/>
  <c r="CA180" i="1"/>
  <c r="J180" i="14" s="1"/>
  <c r="CA479" i="1"/>
  <c r="CC392" i="1"/>
  <c r="BZ492" i="1"/>
  <c r="CD492" i="1" s="1"/>
  <c r="CJ492" i="1" s="1"/>
  <c r="BZ131" i="1"/>
  <c r="CB173" i="1"/>
  <c r="CC132" i="1"/>
  <c r="L132" i="14" s="1"/>
  <c r="CC498" i="1"/>
  <c r="L498" i="14" s="1"/>
  <c r="BZ446" i="1"/>
  <c r="BY172" i="1"/>
  <c r="BZ172" i="1" s="1"/>
  <c r="CC172" i="1"/>
  <c r="L172" i="14" s="1"/>
  <c r="CC565" i="1"/>
  <c r="BX124" i="1"/>
  <c r="BZ580" i="1"/>
  <c r="CD580" i="1" s="1"/>
  <c r="CJ580" i="1" s="1"/>
  <c r="CA549" i="1"/>
  <c r="BZ565" i="1"/>
  <c r="CD565" i="1" s="1"/>
  <c r="CJ565" i="1" s="1"/>
  <c r="BZ387" i="1"/>
  <c r="CA512" i="1"/>
  <c r="J512" i="14" s="1"/>
  <c r="CB551" i="1"/>
  <c r="CB580" i="1"/>
  <c r="BZ511" i="1"/>
  <c r="I413" i="14"/>
  <c r="CD413" i="1"/>
  <c r="CA392" i="1"/>
  <c r="BY583" i="1"/>
  <c r="CB583" i="1" s="1"/>
  <c r="CA583" i="1"/>
  <c r="I132" i="14"/>
  <c r="I309" i="14"/>
  <c r="I387" i="14"/>
  <c r="BY225" i="1"/>
  <c r="CA225" i="1" s="1"/>
  <c r="CC225" i="1"/>
  <c r="BZ225" i="1"/>
  <c r="BY245" i="1"/>
  <c r="BZ245" i="1" s="1"/>
  <c r="F380" i="14"/>
  <c r="BX380" i="1"/>
  <c r="BY423" i="1"/>
  <c r="BZ423" i="1" s="1"/>
  <c r="CB423" i="1"/>
  <c r="CC423" i="1"/>
  <c r="CA423" i="1"/>
  <c r="BX341" i="1"/>
  <c r="I363" i="14"/>
  <c r="I107" i="14"/>
  <c r="BY554" i="1"/>
  <c r="CB554" i="1" s="1"/>
  <c r="K554" i="14" s="1"/>
  <c r="I511" i="14"/>
  <c r="BY217" i="1"/>
  <c r="BZ217" i="1" s="1"/>
  <c r="BY538" i="1"/>
  <c r="CC538" i="1" s="1"/>
  <c r="L538" i="14" s="1"/>
  <c r="F478" i="14"/>
  <c r="BX78" i="1"/>
  <c r="BY78" i="1" s="1"/>
  <c r="BZ78" i="1" s="1"/>
  <c r="I345" i="14" s="1"/>
  <c r="CB255" i="1"/>
  <c r="K255" i="14" s="1"/>
  <c r="BZ173" i="1"/>
  <c r="CA387" i="1"/>
  <c r="J387" i="14" s="1"/>
  <c r="CC581" i="1"/>
  <c r="L581" i="14" s="1"/>
  <c r="CB309" i="1"/>
  <c r="K309" i="14" s="1"/>
  <c r="BY156" i="1"/>
  <c r="CB156" i="1" s="1"/>
  <c r="K156" i="14" s="1"/>
  <c r="CA156" i="1"/>
  <c r="J156" i="14" s="1"/>
  <c r="CC156" i="1"/>
  <c r="L156" i="14" s="1"/>
  <c r="CB132" i="1"/>
  <c r="K132" i="14" s="1"/>
  <c r="BZ498" i="1"/>
  <c r="F253" i="14"/>
  <c r="BX253" i="1"/>
  <c r="BY122" i="1"/>
  <c r="CB122" i="1" s="1"/>
  <c r="K122" i="14" s="1"/>
  <c r="CB479" i="1"/>
  <c r="BX164" i="1"/>
  <c r="F164" i="14"/>
  <c r="BY130" i="1"/>
  <c r="CA130" i="1" s="1"/>
  <c r="J130" i="14" s="1"/>
  <c r="BY389" i="1"/>
  <c r="CB389" i="1" s="1"/>
  <c r="K389" i="14" s="1"/>
  <c r="CC389" i="1"/>
  <c r="L389" i="14" s="1"/>
  <c r="CB511" i="1"/>
  <c r="K511" i="14" s="1"/>
  <c r="I131" i="14"/>
  <c r="CD131" i="1"/>
  <c r="BZ127" i="1"/>
  <c r="I157" i="14"/>
  <c r="BY494" i="1"/>
  <c r="CB494" i="1" s="1"/>
  <c r="K494" i="14" s="1"/>
  <c r="BZ255" i="1"/>
  <c r="CA173" i="1"/>
  <c r="BY264" i="1"/>
  <c r="BZ264" i="1" s="1"/>
  <c r="CC264" i="1"/>
  <c r="L264" i="14" s="1"/>
  <c r="BZ581" i="1"/>
  <c r="BY601" i="1"/>
  <c r="CC601" i="1" s="1"/>
  <c r="BY590" i="1"/>
  <c r="BZ590" i="1" s="1"/>
  <c r="BY442" i="1"/>
  <c r="BZ442" i="1" s="1"/>
  <c r="CC442" i="1"/>
  <c r="L442" i="14" s="1"/>
  <c r="BZ479" i="1"/>
  <c r="CD479" i="1" s="1"/>
  <c r="CJ479" i="1" s="1"/>
  <c r="CD556" i="1"/>
  <c r="CJ556" i="1" s="1"/>
  <c r="BY362" i="1"/>
  <c r="CC362" i="1" s="1"/>
  <c r="L362" i="14" s="1"/>
  <c r="CA511" i="1"/>
  <c r="J511" i="14" s="1"/>
  <c r="BY588" i="1"/>
  <c r="BZ588" i="1" s="1"/>
  <c r="CA127" i="1"/>
  <c r="J127" i="14" s="1"/>
  <c r="I102" i="14"/>
  <c r="CD102" i="1"/>
  <c r="BY315" i="1"/>
  <c r="BZ315" i="1" s="1"/>
  <c r="BY515" i="1"/>
  <c r="BZ515" i="1" s="1"/>
  <c r="F209" i="14"/>
  <c r="BX209" i="1"/>
  <c r="BY332" i="1"/>
  <c r="CC332" i="1" s="1"/>
  <c r="L332" i="14" s="1"/>
  <c r="BY344" i="1"/>
  <c r="CC344" i="1" s="1"/>
  <c r="L344" i="14" s="1"/>
  <c r="CC457" i="1"/>
  <c r="L457" i="14" s="1"/>
  <c r="BY457" i="1"/>
  <c r="CA457" i="1" s="1"/>
  <c r="J457" i="14" s="1"/>
  <c r="BY461" i="1"/>
  <c r="CC461" i="1" s="1"/>
  <c r="BZ461" i="1"/>
  <c r="CA461" i="1"/>
  <c r="BY589" i="1"/>
  <c r="CB589" i="1" s="1"/>
  <c r="K589" i="14" s="1"/>
  <c r="BY226" i="1"/>
  <c r="CC226" i="1" s="1"/>
  <c r="L226" i="14" s="1"/>
  <c r="BY390" i="1"/>
  <c r="CA390" i="1" s="1"/>
  <c r="J390" i="14" s="1"/>
  <c r="CB390" i="1"/>
  <c r="BY526" i="1"/>
  <c r="CB526" i="1" s="1"/>
  <c r="K526" i="14" s="1"/>
  <c r="BY350" i="1"/>
  <c r="CA350" i="1" s="1"/>
  <c r="J350" i="14" s="1"/>
  <c r="I446" i="14"/>
  <c r="CD446" i="1"/>
  <c r="BY524" i="1"/>
  <c r="CB524" i="1" s="1"/>
  <c r="K524" i="14" s="1"/>
  <c r="CA524" i="1"/>
  <c r="J524" i="14" s="1"/>
  <c r="BY183" i="1"/>
  <c r="BZ183" i="1" s="1"/>
  <c r="CD551" i="1"/>
  <c r="CJ551" i="1" s="1"/>
  <c r="CD587" i="1"/>
  <c r="CJ587" i="1" s="1"/>
  <c r="BY563" i="1"/>
  <c r="BZ563" i="1" s="1"/>
  <c r="BY308" i="1"/>
  <c r="CB308" i="1" s="1"/>
  <c r="K308" i="14" s="1"/>
  <c r="CC308" i="1"/>
  <c r="L308" i="14" s="1"/>
  <c r="CB603" i="1"/>
  <c r="K603" i="14" s="1"/>
  <c r="I512" i="14"/>
  <c r="CD512" i="1"/>
  <c r="I406" i="14"/>
  <c r="CD406" i="1"/>
  <c r="BX533" i="1"/>
  <c r="BY422" i="1"/>
  <c r="BZ422" i="1" s="1"/>
  <c r="CA422" i="1"/>
  <c r="J422" i="14" s="1"/>
  <c r="BX377" i="1"/>
  <c r="F377" i="14"/>
  <c r="I180" i="14"/>
  <c r="CD180" i="1"/>
  <c r="CB426" i="1"/>
  <c r="K426" i="14" s="1"/>
  <c r="CA363" i="1"/>
  <c r="J363" i="14" s="1"/>
  <c r="CC107" i="1"/>
  <c r="L107" i="14" s="1"/>
  <c r="BY496" i="1"/>
  <c r="CC496" i="1" s="1"/>
  <c r="L496" i="14" s="1"/>
  <c r="BY101" i="1"/>
  <c r="CA101" i="1" s="1"/>
  <c r="J101" i="14" s="1"/>
  <c r="CC101" i="1"/>
  <c r="L101" i="14" s="1"/>
  <c r="CB101" i="1"/>
  <c r="K101" i="14" s="1"/>
  <c r="CB392" i="1"/>
  <c r="CD392" i="1" s="1"/>
  <c r="CJ392" i="1" s="1"/>
  <c r="CB549" i="1"/>
  <c r="BY197" i="1"/>
  <c r="BZ197" i="1" s="1"/>
  <c r="CA197" i="1"/>
  <c r="F550" i="14"/>
  <c r="BX550" i="1"/>
  <c r="BY229" i="1"/>
  <c r="BZ229" i="1" s="1"/>
  <c r="CB387" i="1"/>
  <c r="K387" i="14" s="1"/>
  <c r="BY166" i="1"/>
  <c r="CB166" i="1" s="1"/>
  <c r="K166" i="14" s="1"/>
  <c r="CA603" i="1"/>
  <c r="J603" i="14" s="1"/>
  <c r="BY414" i="1"/>
  <c r="CC414" i="1" s="1"/>
  <c r="CB414" i="1"/>
  <c r="BZ414" i="1"/>
  <c r="CA309" i="1"/>
  <c r="J309" i="14" s="1"/>
  <c r="CA132" i="1"/>
  <c r="J132" i="14" s="1"/>
  <c r="BX401" i="1"/>
  <c r="F401" i="14"/>
  <c r="CA426" i="1"/>
  <c r="J426" i="14" s="1"/>
  <c r="CB363" i="1"/>
  <c r="K363" i="14" s="1"/>
  <c r="CB107" i="1"/>
  <c r="K107" i="14" s="1"/>
  <c r="CC549" i="1"/>
  <c r="BY471" i="1"/>
  <c r="BZ471" i="1" s="1"/>
  <c r="CA471" i="1"/>
  <c r="J471" i="14" s="1"/>
  <c r="CB471" i="1"/>
  <c r="K471" i="14" s="1"/>
  <c r="BY480" i="1"/>
  <c r="BZ480" i="1" s="1"/>
  <c r="CA157" i="1"/>
  <c r="J157" i="14" s="1"/>
  <c r="BY501" i="1"/>
  <c r="BZ501" i="1" s="1"/>
  <c r="CC501" i="1"/>
  <c r="L501" i="14" s="1"/>
  <c r="BZ603" i="1"/>
  <c r="BY378" i="1"/>
  <c r="CC378" i="1" s="1"/>
  <c r="I558" i="14"/>
  <c r="CD558" i="1"/>
  <c r="F594" i="14"/>
  <c r="BX594" i="1"/>
  <c r="F361" i="14"/>
  <c r="BX361" i="1"/>
  <c r="BY564" i="1"/>
  <c r="CC564" i="1" s="1"/>
  <c r="BZ426" i="1"/>
  <c r="CC363" i="1"/>
  <c r="L363" i="14" s="1"/>
  <c r="BY247" i="1"/>
  <c r="CC247" i="1" s="1"/>
  <c r="BZ247" i="1"/>
  <c r="CA107" i="1"/>
  <c r="J107" i="14" s="1"/>
  <c r="F208" i="14"/>
  <c r="BX208" i="1"/>
  <c r="F460" i="14"/>
  <c r="BX460" i="1"/>
  <c r="BY499" i="1"/>
  <c r="BZ499" i="1" s="1"/>
  <c r="CC157" i="1"/>
  <c r="L157" i="14" s="1"/>
  <c r="BY571" i="1"/>
  <c r="CA571" i="1" s="1"/>
  <c r="CC571" i="1"/>
  <c r="CB571" i="1"/>
  <c r="BY203" i="1"/>
  <c r="CA203" i="1" s="1"/>
  <c r="J203" i="14" s="1"/>
  <c r="BX570" i="1"/>
  <c r="F76" i="14"/>
  <c r="BX607" i="1"/>
  <c r="CB275" i="1"/>
  <c r="K275" i="14" s="1"/>
  <c r="BX135" i="1"/>
  <c r="CA275" i="1"/>
  <c r="J275" i="14" s="1"/>
  <c r="BX427" i="1"/>
  <c r="BX115" i="1"/>
  <c r="BY115" i="1" s="1"/>
  <c r="CC115" i="1" s="1"/>
  <c r="L115" i="14" s="1"/>
  <c r="BX186" i="1"/>
  <c r="BY186" i="1" s="1"/>
  <c r="BZ186" i="1" s="1"/>
  <c r="F124" i="14"/>
  <c r="BZ275" i="1"/>
  <c r="I275" i="14" s="1"/>
  <c r="BX529" i="1"/>
  <c r="BX178" i="1"/>
  <c r="BX152" i="1"/>
  <c r="BY152" i="1" s="1"/>
  <c r="CC152" i="1" s="1"/>
  <c r="L152" i="14" s="1"/>
  <c r="BX9" i="1"/>
  <c r="BY9" i="1" s="1"/>
  <c r="BX40" i="1"/>
  <c r="BY40" i="1" s="1"/>
  <c r="BX149" i="1"/>
  <c r="BY149" i="1" s="1"/>
  <c r="BZ149" i="1" s="1"/>
  <c r="BX617" i="1"/>
  <c r="BY617" i="1" s="1"/>
  <c r="CA617" i="1" s="1"/>
  <c r="BX452" i="1"/>
  <c r="BX158" i="1"/>
  <c r="BY158" i="1" s="1"/>
  <c r="CA158" i="1" s="1"/>
  <c r="J158" i="14" s="1"/>
  <c r="BX323" i="1"/>
  <c r="CC301" i="1"/>
  <c r="L301" i="14" s="1"/>
  <c r="CA301" i="1"/>
  <c r="J301" i="14" s="1"/>
  <c r="BX284" i="1"/>
  <c r="BY284" i="1" s="1"/>
  <c r="CC284" i="1" s="1"/>
  <c r="L284" i="14" s="1"/>
  <c r="BX349" i="1"/>
  <c r="BY349" i="1" s="1"/>
  <c r="CA349" i="1" s="1"/>
  <c r="J349" i="14" s="1"/>
  <c r="BZ301" i="1"/>
  <c r="I301" i="14" s="1"/>
  <c r="BX256" i="1"/>
  <c r="BX104" i="1"/>
  <c r="BY104" i="1" s="1"/>
  <c r="CC104" i="1" s="1"/>
  <c r="L104" i="14" s="1"/>
  <c r="BX420" i="1"/>
  <c r="BX243" i="1"/>
  <c r="BY243" i="1" s="1"/>
  <c r="BZ243" i="1" s="1"/>
  <c r="BX190" i="1"/>
  <c r="BY190" i="1" s="1"/>
  <c r="BZ190" i="1" s="1"/>
  <c r="I190" i="14" s="1"/>
  <c r="BX300" i="1"/>
  <c r="BY300" i="1" s="1"/>
  <c r="CB300" i="1" s="1"/>
  <c r="K300" i="14" s="1"/>
  <c r="BX433" i="1"/>
  <c r="BY433" i="1" s="1"/>
  <c r="CC433" i="1" s="1"/>
  <c r="L433" i="14" s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BY385" i="1" s="1"/>
  <c r="CA385" i="1" s="1"/>
  <c r="CA49" i="1"/>
  <c r="J49" i="14" s="1"/>
  <c r="BX222" i="1"/>
  <c r="BY222" i="1" s="1"/>
  <c r="BZ222" i="1" s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Y163" i="1" s="1"/>
  <c r="BZ163" i="1" s="1"/>
  <c r="BX312" i="1"/>
  <c r="BY312" i="1" s="1"/>
  <c r="BZ312" i="1" s="1"/>
  <c r="BY151" i="1"/>
  <c r="CB151" i="1" s="1"/>
  <c r="K151" i="14" s="1"/>
  <c r="BX411" i="1"/>
  <c r="BY411" i="1" s="1"/>
  <c r="CC411" i="1" s="1"/>
  <c r="BX574" i="1"/>
  <c r="BY574" i="1" s="1"/>
  <c r="CB574" i="1" s="1"/>
  <c r="O3" i="16"/>
  <c r="BY307" i="1"/>
  <c r="CB307" i="1" s="1"/>
  <c r="K307" i="14" s="1"/>
  <c r="BX134" i="1"/>
  <c r="BY134" i="1" s="1"/>
  <c r="BZ134" i="1" s="1"/>
  <c r="BX136" i="1"/>
  <c r="BY136" i="1" s="1"/>
  <c r="CC136" i="1" s="1"/>
  <c r="L136" i="14" s="1"/>
  <c r="BY251" i="1"/>
  <c r="BZ251" i="1" s="1"/>
  <c r="BX206" i="1"/>
  <c r="BY206" i="1" s="1"/>
  <c r="BX150" i="1"/>
  <c r="BY415" i="1"/>
  <c r="BZ415" i="1" s="1"/>
  <c r="F161" i="14"/>
  <c r="BX161" i="1"/>
  <c r="N3" i="16"/>
  <c r="BY323" i="1"/>
  <c r="BZ323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435" i="1"/>
  <c r="BZ435" i="1" s="1"/>
  <c r="BX167" i="1"/>
  <c r="F167" i="14"/>
  <c r="F419" i="14"/>
  <c r="BX419" i="1"/>
  <c r="BY400" i="1"/>
  <c r="BZ400" i="1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10" i="1"/>
  <c r="BZ410" i="1" s="1"/>
  <c r="F334" i="14"/>
  <c r="BX334" i="1"/>
  <c r="F439" i="14"/>
  <c r="BX439" i="1"/>
  <c r="BY529" i="1"/>
  <c r="CC529" i="1" s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24" i="1"/>
  <c r="CA124" i="1" s="1"/>
  <c r="J124" i="14" s="1"/>
  <c r="F147" i="14"/>
  <c r="BX147" i="1"/>
  <c r="BX374" i="1"/>
  <c r="F374" i="14"/>
  <c r="F169" i="14"/>
  <c r="BX169" i="1"/>
  <c r="BX118" i="1"/>
  <c r="F118" i="14"/>
  <c r="F430" i="14"/>
  <c r="BX430" i="1"/>
  <c r="F431" i="14"/>
  <c r="BX431" i="1"/>
  <c r="F324" i="14"/>
  <c r="BX324" i="1"/>
  <c r="BX257" i="1"/>
  <c r="F257" i="14"/>
  <c r="BY450" i="1"/>
  <c r="BZ450" i="1" s="1"/>
  <c r="F476" i="14"/>
  <c r="BX476" i="1"/>
  <c r="F375" i="14"/>
  <c r="BX375" i="1"/>
  <c r="BY150" i="1"/>
  <c r="CA150" i="1" s="1"/>
  <c r="J150" i="14" s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BZ305" i="1"/>
  <c r="I305" i="14" s="1"/>
  <c r="CA305" i="1"/>
  <c r="J305" i="14" s="1"/>
  <c r="CB305" i="1"/>
  <c r="K305" i="14" s="1"/>
  <c r="CA81" i="1"/>
  <c r="J81" i="14" s="1"/>
  <c r="L493" i="14"/>
  <c r="L585" i="14"/>
  <c r="K390" i="14"/>
  <c r="J493" i="14"/>
  <c r="J585" i="14"/>
  <c r="J92" i="14"/>
  <c r="J252" i="14"/>
  <c r="I493" i="14"/>
  <c r="I585" i="14"/>
  <c r="L92" i="14"/>
  <c r="L252" i="14"/>
  <c r="K493" i="14"/>
  <c r="K585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I304" i="14" s="1"/>
  <c r="CA274" i="1"/>
  <c r="J274" i="14" s="1"/>
  <c r="CC35" i="1"/>
  <c r="L35" i="14" s="1"/>
  <c r="BZ468" i="1"/>
  <c r="BZ355" i="1"/>
  <c r="CB611" i="1"/>
  <c r="CB370" i="1"/>
  <c r="K370" i="14" s="1"/>
  <c r="CA267" i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CB78" i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I28" i="14" s="1"/>
  <c r="CC80" i="1"/>
  <c r="L80" i="14" s="1"/>
  <c r="CA80" i="1"/>
  <c r="J80" i="14" s="1"/>
  <c r="BZ80" i="1"/>
  <c r="I80" i="14" s="1"/>
  <c r="CB80" i="1"/>
  <c r="CC21" i="1"/>
  <c r="L21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17" i="1"/>
  <c r="K617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CA78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C78" i="1"/>
  <c r="L345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493" i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77" i="14"/>
  <c r="J617" i="14"/>
  <c r="L288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I78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A247" i="1" l="1"/>
  <c r="CC526" i="1"/>
  <c r="L526" i="14" s="1"/>
  <c r="CA264" i="1"/>
  <c r="J264" i="14" s="1"/>
  <c r="CB442" i="1"/>
  <c r="K442" i="14" s="1"/>
  <c r="CB264" i="1"/>
  <c r="K264" i="14" s="1"/>
  <c r="CB564" i="1"/>
  <c r="CB590" i="1"/>
  <c r="K590" i="14" s="1"/>
  <c r="BZ389" i="1"/>
  <c r="CB588" i="1"/>
  <c r="K588" i="14" s="1"/>
  <c r="CD275" i="1"/>
  <c r="CJ275" i="1" s="1"/>
  <c r="CA243" i="1"/>
  <c r="J243" i="14" s="1"/>
  <c r="CC243" i="1"/>
  <c r="L243" i="14" s="1"/>
  <c r="CB197" i="1"/>
  <c r="CB422" i="1"/>
  <c r="K422" i="14" s="1"/>
  <c r="BZ344" i="1"/>
  <c r="CB315" i="1"/>
  <c r="K315" i="14" s="1"/>
  <c r="CC588" i="1"/>
  <c r="L588" i="14" s="1"/>
  <c r="CB225" i="1"/>
  <c r="CC583" i="1"/>
  <c r="CB243" i="1"/>
  <c r="K243" i="14" s="1"/>
  <c r="CB344" i="1"/>
  <c r="K344" i="14" s="1"/>
  <c r="CC315" i="1"/>
  <c r="L315" i="14" s="1"/>
  <c r="CA588" i="1"/>
  <c r="J588" i="14" s="1"/>
  <c r="CA344" i="1"/>
  <c r="J344" i="14" s="1"/>
  <c r="CA315" i="1"/>
  <c r="J315" i="14" s="1"/>
  <c r="CB203" i="1"/>
  <c r="K203" i="14" s="1"/>
  <c r="BZ203" i="1"/>
  <c r="CC494" i="1"/>
  <c r="L494" i="14" s="1"/>
  <c r="BZ122" i="1"/>
  <c r="BZ583" i="1"/>
  <c r="CD583" i="1" s="1"/>
  <c r="CJ583" i="1" s="1"/>
  <c r="CB183" i="1"/>
  <c r="K183" i="14" s="1"/>
  <c r="BZ494" i="1"/>
  <c r="I494" i="14" s="1"/>
  <c r="CA389" i="1"/>
  <c r="J389" i="14" s="1"/>
  <c r="CA122" i="1"/>
  <c r="J122" i="14" s="1"/>
  <c r="BZ156" i="1"/>
  <c r="CB217" i="1"/>
  <c r="K217" i="14" s="1"/>
  <c r="I172" i="14"/>
  <c r="CB81" i="1"/>
  <c r="K81" i="14" s="1"/>
  <c r="CC203" i="1"/>
  <c r="L203" i="14" s="1"/>
  <c r="CB499" i="1"/>
  <c r="K499" i="14" s="1"/>
  <c r="CB247" i="1"/>
  <c r="CD247" i="1" s="1"/>
  <c r="CJ247" i="1" s="1"/>
  <c r="CD549" i="1"/>
  <c r="CJ549" i="1" s="1"/>
  <c r="CA414" i="1"/>
  <c r="CD414" i="1" s="1"/>
  <c r="CJ414" i="1" s="1"/>
  <c r="CB229" i="1"/>
  <c r="K229" i="14" s="1"/>
  <c r="CC197" i="1"/>
  <c r="CC422" i="1"/>
  <c r="L422" i="14" s="1"/>
  <c r="BZ226" i="1"/>
  <c r="CB461" i="1"/>
  <c r="K461" i="14" s="1"/>
  <c r="CB332" i="1"/>
  <c r="K332" i="14" s="1"/>
  <c r="CC217" i="1"/>
  <c r="L217" i="14" s="1"/>
  <c r="CC245" i="1"/>
  <c r="L245" i="14" s="1"/>
  <c r="CA172" i="1"/>
  <c r="J172" i="14" s="1"/>
  <c r="CA229" i="1"/>
  <c r="J229" i="14" s="1"/>
  <c r="CA226" i="1"/>
  <c r="J226" i="14" s="1"/>
  <c r="CA217" i="1"/>
  <c r="J217" i="14" s="1"/>
  <c r="CB245" i="1"/>
  <c r="K245" i="14" s="1"/>
  <c r="CB172" i="1"/>
  <c r="K172" i="14" s="1"/>
  <c r="CC480" i="1"/>
  <c r="L480" i="14" s="1"/>
  <c r="CC229" i="1"/>
  <c r="L229" i="14" s="1"/>
  <c r="CC183" i="1"/>
  <c r="L183" i="14" s="1"/>
  <c r="BZ526" i="1"/>
  <c r="CB226" i="1"/>
  <c r="K226" i="14" s="1"/>
  <c r="CA362" i="1"/>
  <c r="J362" i="14" s="1"/>
  <c r="CA245" i="1"/>
  <c r="J245" i="14" s="1"/>
  <c r="CJ413" i="1"/>
  <c r="N413" i="14" s="1"/>
  <c r="M413" i="14"/>
  <c r="BZ571" i="1"/>
  <c r="CC471" i="1"/>
  <c r="L471" i="14" s="1"/>
  <c r="BZ101" i="1"/>
  <c r="CA308" i="1"/>
  <c r="J308" i="14" s="1"/>
  <c r="CA526" i="1"/>
  <c r="J526" i="14" s="1"/>
  <c r="CA589" i="1"/>
  <c r="J589" i="14" s="1"/>
  <c r="BZ81" i="1"/>
  <c r="CC499" i="1"/>
  <c r="L499" i="14" s="1"/>
  <c r="BY208" i="1"/>
  <c r="BZ208" i="1" s="1"/>
  <c r="CA208" i="1"/>
  <c r="J208" i="14" s="1"/>
  <c r="I426" i="14"/>
  <c r="CD426" i="1"/>
  <c r="BZ378" i="1"/>
  <c r="I471" i="14"/>
  <c r="CC166" i="1"/>
  <c r="L166" i="14" s="1"/>
  <c r="I229" i="14"/>
  <c r="CD229" i="1"/>
  <c r="CA496" i="1"/>
  <c r="J496" i="14" s="1"/>
  <c r="BY533" i="1"/>
  <c r="CB533" i="1" s="1"/>
  <c r="BZ308" i="1"/>
  <c r="CB563" i="1"/>
  <c r="BZ524" i="1"/>
  <c r="CB350" i="1"/>
  <c r="K350" i="14" s="1"/>
  <c r="BZ390" i="1"/>
  <c r="CC589" i="1"/>
  <c r="L589" i="14" s="1"/>
  <c r="CB457" i="1"/>
  <c r="K457" i="14" s="1"/>
  <c r="CA332" i="1"/>
  <c r="J332" i="14" s="1"/>
  <c r="CB515" i="1"/>
  <c r="K515" i="14" s="1"/>
  <c r="BZ362" i="1"/>
  <c r="I442" i="14"/>
  <c r="CB601" i="1"/>
  <c r="I255" i="14"/>
  <c r="CD255" i="1"/>
  <c r="CJ131" i="1"/>
  <c r="N131" i="14" s="1"/>
  <c r="M131" i="14"/>
  <c r="CB130" i="1"/>
  <c r="K130" i="14" s="1"/>
  <c r="CC122" i="1"/>
  <c r="L122" i="14" s="1"/>
  <c r="CD498" i="1"/>
  <c r="I498" i="14"/>
  <c r="BZ538" i="1"/>
  <c r="CD363" i="1"/>
  <c r="CD132" i="1"/>
  <c r="BZ564" i="1"/>
  <c r="CA480" i="1"/>
  <c r="J480" i="14" s="1"/>
  <c r="CA166" i="1"/>
  <c r="J166" i="14" s="1"/>
  <c r="BY377" i="1"/>
  <c r="CB377" i="1" s="1"/>
  <c r="K377" i="14" s="1"/>
  <c r="CJ406" i="1"/>
  <c r="N406" i="14" s="1"/>
  <c r="M406" i="14"/>
  <c r="I515" i="14"/>
  <c r="CA590" i="1"/>
  <c r="J590" i="14" s="1"/>
  <c r="BZ130" i="1"/>
  <c r="I122" i="14"/>
  <c r="CC554" i="1"/>
  <c r="L554" i="14" s="1"/>
  <c r="BY380" i="1"/>
  <c r="CC380" i="1" s="1"/>
  <c r="I499" i="14"/>
  <c r="CA564" i="1"/>
  <c r="BY594" i="1"/>
  <c r="CB594" i="1" s="1"/>
  <c r="K594" i="14" s="1"/>
  <c r="I603" i="14"/>
  <c r="CD603" i="1"/>
  <c r="CB480" i="1"/>
  <c r="K480" i="14" s="1"/>
  <c r="BZ166" i="1"/>
  <c r="BY550" i="1"/>
  <c r="BZ550" i="1" s="1"/>
  <c r="CB550" i="1"/>
  <c r="K550" i="14" s="1"/>
  <c r="I101" i="14"/>
  <c r="CD101" i="1"/>
  <c r="CC524" i="1"/>
  <c r="L524" i="14" s="1"/>
  <c r="I526" i="14"/>
  <c r="CD526" i="1"/>
  <c r="CC590" i="1"/>
  <c r="L590" i="14" s="1"/>
  <c r="I581" i="14"/>
  <c r="CD581" i="1"/>
  <c r="CA494" i="1"/>
  <c r="J494" i="14" s="1"/>
  <c r="CC130" i="1"/>
  <c r="L130" i="14" s="1"/>
  <c r="CD173" i="1"/>
  <c r="CJ173" i="1" s="1"/>
  <c r="CA554" i="1"/>
  <c r="J554" i="14" s="1"/>
  <c r="BY341" i="1"/>
  <c r="BZ341" i="1" s="1"/>
  <c r="CD571" i="1"/>
  <c r="CJ571" i="1" s="1"/>
  <c r="CJ512" i="1"/>
  <c r="N512" i="14" s="1"/>
  <c r="M512" i="14"/>
  <c r="I226" i="14"/>
  <c r="CD226" i="1"/>
  <c r="I344" i="14"/>
  <c r="CD344" i="1"/>
  <c r="I389" i="14"/>
  <c r="CD389" i="1"/>
  <c r="BZ554" i="1"/>
  <c r="BY570" i="1"/>
  <c r="BZ570" i="1" s="1"/>
  <c r="BY460" i="1"/>
  <c r="CA460" i="1" s="1"/>
  <c r="J460" i="14" s="1"/>
  <c r="BZ460" i="1"/>
  <c r="CJ558" i="1"/>
  <c r="N558" i="14" s="1"/>
  <c r="M558" i="14"/>
  <c r="I501" i="14"/>
  <c r="I480" i="14"/>
  <c r="CD480" i="1"/>
  <c r="I422" i="14"/>
  <c r="CD422" i="1"/>
  <c r="M446" i="14"/>
  <c r="CJ446" i="1"/>
  <c r="N446" i="14" s="1"/>
  <c r="CD461" i="1"/>
  <c r="BY209" i="1"/>
  <c r="CC209" i="1" s="1"/>
  <c r="L209" i="14" s="1"/>
  <c r="CA209" i="1"/>
  <c r="J209" i="14" s="1"/>
  <c r="I588" i="14"/>
  <c r="CD588" i="1"/>
  <c r="I590" i="14"/>
  <c r="CD423" i="1"/>
  <c r="CJ423" i="1" s="1"/>
  <c r="CD387" i="1"/>
  <c r="CA501" i="1"/>
  <c r="J501" i="14" s="1"/>
  <c r="CJ180" i="1"/>
  <c r="N180" i="14" s="1"/>
  <c r="M180" i="14"/>
  <c r="CC563" i="1"/>
  <c r="I315" i="14"/>
  <c r="CD315" i="1"/>
  <c r="BZ601" i="1"/>
  <c r="CD157" i="1"/>
  <c r="I156" i="14"/>
  <c r="CD156" i="1"/>
  <c r="I217" i="14"/>
  <c r="CD217" i="1"/>
  <c r="I390" i="14"/>
  <c r="CB378" i="1"/>
  <c r="CB501" i="1"/>
  <c r="K501" i="14" s="1"/>
  <c r="CB496" i="1"/>
  <c r="K496" i="14" s="1"/>
  <c r="I247" i="14"/>
  <c r="CA563" i="1"/>
  <c r="CA183" i="1"/>
  <c r="J183" i="14" s="1"/>
  <c r="CC350" i="1"/>
  <c r="L350" i="14" s="1"/>
  <c r="CC390" i="1"/>
  <c r="L390" i="14" s="1"/>
  <c r="CA515" i="1"/>
  <c r="J515" i="14" s="1"/>
  <c r="CJ102" i="1"/>
  <c r="N102" i="14" s="1"/>
  <c r="M102" i="14"/>
  <c r="CA442" i="1"/>
  <c r="J442" i="14" s="1"/>
  <c r="CA601" i="1"/>
  <c r="I264" i="14"/>
  <c r="CD264" i="1"/>
  <c r="BY164" i="1"/>
  <c r="CB164" i="1" s="1"/>
  <c r="K164" i="14" s="1"/>
  <c r="BY253" i="1"/>
  <c r="BZ253" i="1" s="1"/>
  <c r="CA538" i="1"/>
  <c r="J538" i="14" s="1"/>
  <c r="CD107" i="1"/>
  <c r="I245" i="14"/>
  <c r="CD245" i="1"/>
  <c r="CD309" i="1"/>
  <c r="I203" i="14"/>
  <c r="CD203" i="1"/>
  <c r="CA499" i="1"/>
  <c r="J499" i="14" s="1"/>
  <c r="BY361" i="1"/>
  <c r="CA361" i="1" s="1"/>
  <c r="J361" i="14" s="1"/>
  <c r="CA378" i="1"/>
  <c r="BY401" i="1"/>
  <c r="BZ401" i="1" s="1"/>
  <c r="CD197" i="1"/>
  <c r="CJ197" i="1" s="1"/>
  <c r="BZ496" i="1"/>
  <c r="I183" i="14"/>
  <c r="BZ350" i="1"/>
  <c r="BZ589" i="1"/>
  <c r="BZ457" i="1"/>
  <c r="BZ332" i="1"/>
  <c r="CC515" i="1"/>
  <c r="L515" i="14" s="1"/>
  <c r="CB362" i="1"/>
  <c r="K362" i="14" s="1"/>
  <c r="I127" i="14"/>
  <c r="CD127" i="1"/>
  <c r="CB538" i="1"/>
  <c r="K538" i="14" s="1"/>
  <c r="CD511" i="1"/>
  <c r="CD225" i="1"/>
  <c r="CJ225" i="1" s="1"/>
  <c r="CC40" i="1"/>
  <c r="L40" i="14" s="1"/>
  <c r="BZ40" i="1"/>
  <c r="I40" i="14" s="1"/>
  <c r="CA40" i="1"/>
  <c r="J40" i="14" s="1"/>
  <c r="BZ284" i="1"/>
  <c r="I284" i="14" s="1"/>
  <c r="CA284" i="1"/>
  <c r="J284" i="14" s="1"/>
  <c r="CA190" i="1"/>
  <c r="J190" i="14" s="1"/>
  <c r="CD301" i="1"/>
  <c r="CJ301" i="1" s="1"/>
  <c r="N301" i="14" s="1"/>
  <c r="CC190" i="1"/>
  <c r="L190" i="14" s="1"/>
  <c r="CB190" i="1"/>
  <c r="K190" i="14" s="1"/>
  <c r="CC307" i="1"/>
  <c r="L307" i="14" s="1"/>
  <c r="CD290" i="1"/>
  <c r="CJ290" i="1" s="1"/>
  <c r="K491" i="14"/>
  <c r="CC491" i="1"/>
  <c r="BZ491" i="1"/>
  <c r="CD49" i="1"/>
  <c r="CJ49" i="1" s="1"/>
  <c r="N49" i="14" s="1"/>
  <c r="CA491" i="1"/>
  <c r="J491" i="14" s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I307" i="14" s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M266" i="14" s="1"/>
  <c r="CB222" i="1"/>
  <c r="K222" i="14" s="1"/>
  <c r="CC149" i="1"/>
  <c r="L149" i="14" s="1"/>
  <c r="CC527" i="1"/>
  <c r="L527" i="14" s="1"/>
  <c r="CC125" i="1"/>
  <c r="L125" i="14" s="1"/>
  <c r="BZ113" i="1"/>
  <c r="I113" i="14" s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I254" i="14" s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J168" i="14" s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I125" i="14" s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I420" i="14" s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K451" i="14" s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K251" i="14" s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BZ136" i="1"/>
  <c r="I136" i="14" s="1"/>
  <c r="CA292" i="1"/>
  <c r="J292" i="14" s="1"/>
  <c r="CA478" i="1"/>
  <c r="J478" i="14" s="1"/>
  <c r="CA451" i="1"/>
  <c r="CC117" i="1"/>
  <c r="L117" i="14" s="1"/>
  <c r="BZ427" i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K385" i="14" s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BY531" i="1"/>
  <c r="BZ531" i="1" s="1"/>
  <c r="BY474" i="1"/>
  <c r="CC474" i="1" s="1"/>
  <c r="L474" i="14" s="1"/>
  <c r="I427" i="14"/>
  <c r="L78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5" i="14"/>
  <c r="K228" i="14"/>
  <c r="K258" i="14"/>
  <c r="K214" i="14"/>
  <c r="K97" i="14"/>
  <c r="K259" i="14"/>
  <c r="K213" i="14"/>
  <c r="K323" i="14"/>
  <c r="K197" i="14"/>
  <c r="K330" i="14"/>
  <c r="K403" i="14"/>
  <c r="K398" i="14"/>
  <c r="K423" i="14"/>
  <c r="K437" i="14"/>
  <c r="K449" i="14"/>
  <c r="K462" i="14"/>
  <c r="K453" i="14"/>
  <c r="K479" i="14"/>
  <c r="K338" i="14"/>
  <c r="K339" i="14"/>
  <c r="K506" i="14"/>
  <c r="K336" i="14"/>
  <c r="K378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40" i="1"/>
  <c r="CJ40" i="1" s="1"/>
  <c r="N40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J470" i="14" s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M275" i="14"/>
  <c r="N275" i="14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J609" i="14" s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I2" i="14" s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L41" i="14" s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38" i="14" s="1"/>
  <c r="L622" i="14"/>
  <c r="CD370" i="1"/>
  <c r="CJ370" i="1" s="1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K37" i="14"/>
  <c r="L322" i="14"/>
  <c r="I189" i="14"/>
  <c r="J79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K42" i="14"/>
  <c r="L44" i="14"/>
  <c r="K469" i="14"/>
  <c r="L61" i="14"/>
  <c r="I56" i="14"/>
  <c r="K54" i="14"/>
  <c r="I313" i="14"/>
  <c r="CD176" i="1"/>
  <c r="N312" i="14"/>
  <c r="N185" i="14"/>
  <c r="CC533" i="1" l="1"/>
  <c r="BZ533" i="1"/>
  <c r="CB570" i="1"/>
  <c r="K570" i="14" s="1"/>
  <c r="CC208" i="1"/>
  <c r="L208" i="14" s="1"/>
  <c r="BZ209" i="1"/>
  <c r="CC460" i="1"/>
  <c r="L460" i="14" s="1"/>
  <c r="CC550" i="1"/>
  <c r="L550" i="14" s="1"/>
  <c r="CD494" i="1"/>
  <c r="CB460" i="1"/>
  <c r="K460" i="14" s="1"/>
  <c r="CC341" i="1"/>
  <c r="L341" i="14" s="1"/>
  <c r="CA380" i="1"/>
  <c r="CA401" i="1"/>
  <c r="J401" i="14" s="1"/>
  <c r="CD471" i="1"/>
  <c r="M471" i="14" s="1"/>
  <c r="CD563" i="1"/>
  <c r="CJ563" i="1" s="1"/>
  <c r="CB209" i="1"/>
  <c r="K209" i="14" s="1"/>
  <c r="CB380" i="1"/>
  <c r="K380" i="14" s="1"/>
  <c r="CD564" i="1"/>
  <c r="CJ564" i="1" s="1"/>
  <c r="CA533" i="1"/>
  <c r="CB208" i="1"/>
  <c r="K208" i="14" s="1"/>
  <c r="CD172" i="1"/>
  <c r="CC377" i="1"/>
  <c r="L377" i="14" s="1"/>
  <c r="CD183" i="1"/>
  <c r="CA253" i="1"/>
  <c r="J253" i="14" s="1"/>
  <c r="CD122" i="1"/>
  <c r="BZ377" i="1"/>
  <c r="CA377" i="1"/>
  <c r="J377" i="14" s="1"/>
  <c r="I550" i="14"/>
  <c r="I457" i="14"/>
  <c r="CD457" i="1"/>
  <c r="CC594" i="1"/>
  <c r="L594" i="14" s="1"/>
  <c r="J461" i="14"/>
  <c r="J380" i="14"/>
  <c r="CD515" i="1"/>
  <c r="I524" i="14"/>
  <c r="CD524" i="1"/>
  <c r="CJ511" i="1"/>
  <c r="N511" i="14" s="1"/>
  <c r="M511" i="14"/>
  <c r="I589" i="14"/>
  <c r="CD589" i="1"/>
  <c r="CC401" i="1"/>
  <c r="L401" i="14" s="1"/>
  <c r="CB253" i="1"/>
  <c r="K253" i="14" s="1"/>
  <c r="CJ264" i="1"/>
  <c r="N264" i="14" s="1"/>
  <c r="M264" i="14"/>
  <c r="M217" i="14"/>
  <c r="CJ217" i="1"/>
  <c r="N217" i="14" s="1"/>
  <c r="CJ588" i="1"/>
  <c r="N588" i="14" s="1"/>
  <c r="M588" i="14"/>
  <c r="I570" i="14"/>
  <c r="CJ226" i="1"/>
  <c r="N226" i="14" s="1"/>
  <c r="M226" i="14"/>
  <c r="I341" i="14"/>
  <c r="M526" i="14"/>
  <c r="CJ526" i="1"/>
  <c r="N526" i="14" s="1"/>
  <c r="CA594" i="1"/>
  <c r="J594" i="14" s="1"/>
  <c r="I362" i="14"/>
  <c r="CD362" i="1"/>
  <c r="CJ229" i="1"/>
  <c r="N229" i="14" s="1"/>
  <c r="M229" i="14"/>
  <c r="I350" i="14"/>
  <c r="CD350" i="1"/>
  <c r="I401" i="14"/>
  <c r="CJ203" i="1"/>
  <c r="N203" i="14" s="1"/>
  <c r="M203" i="14"/>
  <c r="CJ422" i="1"/>
  <c r="N422" i="14" s="1"/>
  <c r="M422" i="14"/>
  <c r="I554" i="14"/>
  <c r="CD554" i="1"/>
  <c r="BZ594" i="1"/>
  <c r="L461" i="14"/>
  <c r="L380" i="14"/>
  <c r="I308" i="14"/>
  <c r="CD308" i="1"/>
  <c r="CJ127" i="1"/>
  <c r="N127" i="14" s="1"/>
  <c r="M127" i="14"/>
  <c r="CJ183" i="1"/>
  <c r="N183" i="14" s="1"/>
  <c r="M183" i="14"/>
  <c r="CC253" i="1"/>
  <c r="L253" i="14" s="1"/>
  <c r="CJ156" i="1"/>
  <c r="N156" i="14" s="1"/>
  <c r="M156" i="14"/>
  <c r="I460" i="14"/>
  <c r="CD460" i="1"/>
  <c r="CJ389" i="1"/>
  <c r="N389" i="14" s="1"/>
  <c r="M389" i="14"/>
  <c r="I166" i="14"/>
  <c r="CD166" i="1"/>
  <c r="CJ132" i="1"/>
  <c r="N132" i="14" s="1"/>
  <c r="M132" i="14"/>
  <c r="BZ361" i="1"/>
  <c r="CJ309" i="1"/>
  <c r="N309" i="14" s="1"/>
  <c r="M309" i="14"/>
  <c r="I253" i="14"/>
  <c r="CJ480" i="1"/>
  <c r="N480" i="14" s="1"/>
  <c r="M480" i="14"/>
  <c r="CJ101" i="1"/>
  <c r="N101" i="14" s="1"/>
  <c r="M101" i="14"/>
  <c r="CJ122" i="1"/>
  <c r="N122" i="14" s="1"/>
  <c r="M122" i="14"/>
  <c r="CJ363" i="1"/>
  <c r="N363" i="14" s="1"/>
  <c r="M363" i="14"/>
  <c r="M255" i="14"/>
  <c r="CJ255" i="1"/>
  <c r="N255" i="14" s="1"/>
  <c r="I208" i="14"/>
  <c r="CD208" i="1"/>
  <c r="I496" i="14"/>
  <c r="CD496" i="1"/>
  <c r="CC361" i="1"/>
  <c r="L361" i="14" s="1"/>
  <c r="CJ245" i="1"/>
  <c r="N245" i="14" s="1"/>
  <c r="M245" i="14"/>
  <c r="BZ164" i="1"/>
  <c r="CJ157" i="1"/>
  <c r="N157" i="14" s="1"/>
  <c r="M157" i="14"/>
  <c r="CJ387" i="1"/>
  <c r="N387" i="14" s="1"/>
  <c r="M387" i="14"/>
  <c r="I209" i="14"/>
  <c r="CD209" i="1"/>
  <c r="CJ494" i="1"/>
  <c r="N494" i="14" s="1"/>
  <c r="M494" i="14"/>
  <c r="CJ603" i="1"/>
  <c r="N603" i="14" s="1"/>
  <c r="M603" i="14"/>
  <c r="CD499" i="1"/>
  <c r="I377" i="14"/>
  <c r="I538" i="14"/>
  <c r="CD538" i="1"/>
  <c r="CD533" i="1"/>
  <c r="CJ533" i="1" s="1"/>
  <c r="CB361" i="1"/>
  <c r="K361" i="14" s="1"/>
  <c r="CC164" i="1"/>
  <c r="L164" i="14" s="1"/>
  <c r="CD601" i="1"/>
  <c r="CJ601" i="1" s="1"/>
  <c r="CD501" i="1"/>
  <c r="CA570" i="1"/>
  <c r="J570" i="14" s="1"/>
  <c r="CB341" i="1"/>
  <c r="K341" i="14" s="1"/>
  <c r="CJ581" i="1"/>
  <c r="N581" i="14" s="1"/>
  <c r="M581" i="14"/>
  <c r="CA550" i="1"/>
  <c r="J550" i="14" s="1"/>
  <c r="I130" i="14"/>
  <c r="CD130" i="1"/>
  <c r="CD390" i="1"/>
  <c r="CD378" i="1"/>
  <c r="CJ378" i="1" s="1"/>
  <c r="I332" i="14"/>
  <c r="CD332" i="1"/>
  <c r="CB401" i="1"/>
  <c r="K401" i="14" s="1"/>
  <c r="CJ107" i="1"/>
  <c r="N107" i="14" s="1"/>
  <c r="M107" i="14"/>
  <c r="CA164" i="1"/>
  <c r="J164" i="14" s="1"/>
  <c r="CJ315" i="1"/>
  <c r="N315" i="14" s="1"/>
  <c r="M315" i="14"/>
  <c r="CD590" i="1"/>
  <c r="CJ461" i="1"/>
  <c r="N461" i="14" s="1"/>
  <c r="M461" i="14"/>
  <c r="CC570" i="1"/>
  <c r="L570" i="14" s="1"/>
  <c r="CJ344" i="1"/>
  <c r="N344" i="14" s="1"/>
  <c r="M344" i="14"/>
  <c r="CA341" i="1"/>
  <c r="J341" i="14" s="1"/>
  <c r="BZ380" i="1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M49" i="14"/>
  <c r="M301" i="14"/>
  <c r="M243" i="14"/>
  <c r="CD491" i="1"/>
  <c r="L491" i="14"/>
  <c r="CD136" i="1"/>
  <c r="M312" i="14"/>
  <c r="CD411" i="1"/>
  <c r="CJ411" i="1" s="1"/>
  <c r="M269" i="14"/>
  <c r="CD307" i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I576" i="14" s="1"/>
  <c r="CD113" i="1"/>
  <c r="CJ113" i="1" s="1"/>
  <c r="N113" i="14" s="1"/>
  <c r="CD540" i="1"/>
  <c r="M66" i="14"/>
  <c r="CC576" i="1"/>
  <c r="L576" i="14" s="1"/>
  <c r="CD545" i="1"/>
  <c r="CD117" i="1"/>
  <c r="CJ117" i="1" s="1"/>
  <c r="N117" i="14" s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L376" i="14" s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J530" i="14" s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C169" i="1"/>
  <c r="L169" i="14" s="1"/>
  <c r="I114" i="14"/>
  <c r="CA407" i="1"/>
  <c r="J407" i="14" s="1"/>
  <c r="CA82" i="1"/>
  <c r="J82" i="14" s="1"/>
  <c r="I104" i="14"/>
  <c r="CD104" i="1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M244" i="14"/>
  <c r="CJ545" i="1"/>
  <c r="N545" i="14" s="1"/>
  <c r="M545" i="14"/>
  <c r="I118" i="14"/>
  <c r="CJ432" i="1"/>
  <c r="N432" i="14" s="1"/>
  <c r="M432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I158" i="14"/>
  <c r="CD158" i="1"/>
  <c r="BZ33" i="1"/>
  <c r="I419" i="14"/>
  <c r="CD346" i="1"/>
  <c r="CC114" i="1"/>
  <c r="L114" i="14" s="1"/>
  <c r="CJ514" i="1"/>
  <c r="N514" i="14" s="1"/>
  <c r="M514" i="14"/>
  <c r="CA430" i="1"/>
  <c r="J430" i="14" s="1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L533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299" i="14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CD377" i="1" l="1"/>
  <c r="M168" i="14"/>
  <c r="CJ471" i="1"/>
  <c r="N471" i="14" s="1"/>
  <c r="CD253" i="1"/>
  <c r="CJ172" i="1"/>
  <c r="N172" i="14" s="1"/>
  <c r="M172" i="14"/>
  <c r="CJ590" i="1"/>
  <c r="N590" i="14" s="1"/>
  <c r="M590" i="14"/>
  <c r="CJ209" i="1"/>
  <c r="N209" i="14" s="1"/>
  <c r="M209" i="14"/>
  <c r="CD570" i="1"/>
  <c r="CJ515" i="1"/>
  <c r="N515" i="14" s="1"/>
  <c r="M515" i="14"/>
  <c r="I461" i="14"/>
  <c r="I380" i="14"/>
  <c r="CD380" i="1"/>
  <c r="CJ377" i="1"/>
  <c r="N377" i="14" s="1"/>
  <c r="M377" i="14"/>
  <c r="CJ166" i="1"/>
  <c r="N166" i="14" s="1"/>
  <c r="M166" i="14"/>
  <c r="CD401" i="1"/>
  <c r="CJ390" i="1"/>
  <c r="M390" i="14"/>
  <c r="CJ501" i="1"/>
  <c r="N501" i="14" s="1"/>
  <c r="M501" i="14"/>
  <c r="CJ496" i="1"/>
  <c r="N496" i="14" s="1"/>
  <c r="M496" i="14"/>
  <c r="CJ253" i="1"/>
  <c r="N253" i="14" s="1"/>
  <c r="M253" i="14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J208" i="1"/>
  <c r="N208" i="14" s="1"/>
  <c r="M208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390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07" i="14"/>
  <c r="M294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440" i="1"/>
  <c r="N440" i="14" s="1"/>
  <c r="M440" i="14"/>
  <c r="CJ537" i="1"/>
  <c r="N537" i="14" s="1"/>
  <c r="M537" i="14"/>
  <c r="M474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409" i="1"/>
  <c r="N409" i="14" s="1"/>
  <c r="M40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CJ361" i="1" l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<sst xmlns="http://schemas.openxmlformats.org/spreadsheetml/2006/main" count="26184" uniqueCount="5244">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</sst>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41101.301535147599</c:v>
                </c:pt>
                <c:pt idx="1">
                  <c:v>63117.407839989784</c:v>
                </c:pt>
                <c:pt idx="2">
                  <c:v>99050.803994503731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tabSelected="1" zoomScaleNormal="100" workbookViewId="0">
      <pane ySplit="2" topLeftCell="A3" activePane="bottomLeft" state="frozen"/>
      <selection pane="bottomLeft" activeCell="B2" sqref="B2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Dani Olmo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5000000</v>
      </c>
      <c r="F5" s="21">
        <f>INDEX('Master data'!AK:AK,MATCH($A5,'Master data'!$CK:$CK,0))</f>
        <v>96942.084945191804</v>
      </c>
      <c r="G5" s="18">
        <f>INDEX('Master data'!BY:BY,MATCH($A5,'Master data'!$CK:$CK,0))</f>
        <v>325395.21504887636</v>
      </c>
      <c r="H5" s="21">
        <f>INDEX('Master data'!CG:CG,MATCH($A5,'Master data'!$CK:$CK,0))</f>
        <v>0</v>
      </c>
      <c r="I5" s="21">
        <f>INDEX('Master data'!CI:CI,MATCH($A5,'Master data'!$CK:$CK,0))</f>
        <v>5000000</v>
      </c>
      <c r="J5" s="22">
        <f>INDEX('Master data'!CJ:CJ,MATCH($A5,'Master data'!$CK:$CK,0))</f>
        <v>4.9000000000000002E-2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P.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74602.865296757547</v>
      </c>
      <c r="S5" s="18">
        <f>INDEX('Master data'!BY:BY,MATCH($A5,'Master data'!$CL:$CL,0))</f>
        <v>235058.68684091821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0.06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6500000</v>
      </c>
      <c r="F6" s="21">
        <f>INDEX('Master data'!AK:AK,MATCH($A6,'Master data'!$CK:$CK,0))</f>
        <v>98586.675996059843</v>
      </c>
      <c r="G6" s="18">
        <f>INDEX('Master data'!BY:BY,MATCH($A6,'Master data'!$CK:$CK,0))</f>
        <v>332393.53949869261</v>
      </c>
      <c r="H6" s="21">
        <f>INDEX('Master data'!CG:CG,MATCH($A6,'Master data'!$CK:$CK,0))</f>
        <v>0</v>
      </c>
      <c r="I6" s="21">
        <f>INDEX('Master data'!CI:CI,MATCH($A6,'Master data'!$CK:$CK,0))</f>
        <v>6500000</v>
      </c>
      <c r="J6" s="22">
        <f>INDEX('Master data'!CJ:CJ,MATCH($A6,'Master data'!$CK:$CK,0))</f>
        <v>3.6999999999999998E-2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Maciej Rybus</v>
      </c>
      <c r="O6" s="20" t="str">
        <f>INDEX('Master data'!B:B,MATCH($M6,'Master data'!$CL:$CL,0))</f>
        <v>Poland</v>
      </c>
      <c r="P6" s="17" t="str">
        <f>INDEX('Master data'!C:C,MATCH($M6,'Master data'!$CL:$CL,0))</f>
        <v>Defense</v>
      </c>
      <c r="Q6" s="21">
        <f>INDEX('Master data'!G:G,MATCH($M6,'Master data'!$CL:$CL,0))</f>
        <v>2500000</v>
      </c>
      <c r="R6" s="21">
        <f>INDEX('Master data'!AK:AK,MATCH($A6,'Master data'!$CL:$CL,0))</f>
        <v>90140.479217018583</v>
      </c>
      <c r="S6" s="18">
        <f>INDEX('Master data'!BY:BY,MATCH($A6,'Master data'!$CL:$CL,0))</f>
        <v>179010.97659787381</v>
      </c>
      <c r="T6" s="21">
        <f>INDEX('Master data'!CG:CG,MATCH($M6,'Master data'!$CL:$CL,0))</f>
        <v>0</v>
      </c>
      <c r="U6" s="21">
        <f>INDEX('Master data'!CI:CI,MATCH($M6,'Master data'!$CL:$CL,0))</f>
        <v>2500000</v>
      </c>
      <c r="V6" s="22">
        <f>INDEX('Master data'!CJ:CJ,MATCH($M6,'Master data'!$CL:$CL,0))</f>
        <v>5.8000000000000003E-2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Jack Grealish</v>
      </c>
      <c r="O7" s="20" t="str">
        <f>INDEX('Master data'!B:B,MATCH($M7,'Master data'!$CL:$CL,0))</f>
        <v>England</v>
      </c>
      <c r="P7" s="17" t="str">
        <f>INDEX('Master data'!C:C,MATCH($M7,'Master data'!$CL:$CL,0))</f>
        <v>Striker</v>
      </c>
      <c r="Q7" s="21">
        <f>INDEX('Master data'!G:G,MATCH($M7,'Master data'!$CL:$CL,0))</f>
        <v>3500000</v>
      </c>
      <c r="R7" s="21">
        <f>INDEX('Master data'!AK:AK,MATCH($A7,'Master data'!$CL:$CL,0))</f>
        <v>65719.176790995465</v>
      </c>
      <c r="S7" s="18">
        <f>INDEX('Master data'!BY:BY,MATCH($A7,'Master data'!$CL:$CL,0))</f>
        <v>241619.41416337062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Dani Olmo</v>
      </c>
      <c r="O8" s="20" t="str">
        <f>INDEX('Master data'!B:B,MATCH($M8,'Master data'!$CL:$CL,0))</f>
        <v>Spain</v>
      </c>
      <c r="P8" s="17" t="str">
        <f>INDEX('Master data'!C:C,MATCH($M8,'Master data'!$CL:$CL,0))</f>
        <v>Striker</v>
      </c>
      <c r="Q8" s="21">
        <f>INDEX('Master data'!G:G,MATCH($M8,'Master data'!$CL:$CL,0))</f>
        <v>5000000</v>
      </c>
      <c r="R8" s="21">
        <f>INDEX('Master data'!AK:AK,MATCH($A8,'Master data'!$CL:$CL,0))</f>
        <v>96942.084945191804</v>
      </c>
      <c r="S8" s="18">
        <f>INDEX('Master data'!BY:BY,MATCH($A8,'Master data'!$CL:$CL,0))</f>
        <v>325395.21504887636</v>
      </c>
      <c r="T8" s="21">
        <f>INDEX('Master data'!CG:CG,MATCH($M8,'Master data'!$CL:$CL,0))</f>
        <v>0</v>
      </c>
      <c r="U8" s="21">
        <f>INDEX('Master data'!CI:CI,MATCH($M8,'Master data'!$CL:$CL,0))</f>
        <v>5000000</v>
      </c>
      <c r="V8" s="22">
        <f>INDEX('Master data'!CJ:CJ,MATCH($M8,'Master data'!$CL:$CL,0))</f>
        <v>4.9000000000000002E-2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Stefan de Vrij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3500000</v>
      </c>
      <c r="R9" s="21">
        <f>INDEX('Master data'!AK:AK,MATCH($A9,'Master data'!$CL:$CL,0))</f>
        <v>65834.581429483515</v>
      </c>
      <c r="S9" s="18">
        <f>INDEX('Master data'!BY:BY,MATCH($A9,'Master data'!$CL:$CL,0))</f>
        <v>226535.5238777615</v>
      </c>
      <c r="T9" s="21">
        <f>INDEX('Master data'!CG:CG,MATCH($M9,'Master data'!$CL:$CL,0))</f>
        <v>0</v>
      </c>
      <c r="U9" s="21">
        <f>INDEX('Master data'!CI:CI,MATCH($M9,'Master data'!$CL:$CL,0))</f>
        <v>3500000</v>
      </c>
      <c r="V9" s="22">
        <f>INDEX('Master data'!CJ:CJ,MATCH($M9,'Master data'!$CL:$CL,0))</f>
        <v>4.8000000000000001E-2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95806.126398780572</v>
      </c>
      <c r="G10" s="18">
        <f>INDEX('Master data'!BY:BY,MATCH($A10,'Master data'!$CK:$CK,0))</f>
        <v>276894.07785787684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78484.72611306567</v>
      </c>
      <c r="S10" s="18">
        <f>INDEX('Master data'!BY:BY,MATCH($A10,'Master data'!$CL:$CL,0))</f>
        <v>258883.58653412177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Kylian Mbappé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8500000</v>
      </c>
      <c r="F11" s="21">
        <f>INDEX('Master data'!AK:AK,MATCH($A11,'Master data'!$CK:$CK,0))</f>
        <v>72359.6201041116</v>
      </c>
      <c r="G11" s="18">
        <f>INDEX('Master data'!BY:BY,MATCH($A11,'Master data'!$CK:$CK,0))</f>
        <v>294820.02429754793</v>
      </c>
      <c r="H11" s="21">
        <f>INDEX('Master data'!CG:CG,MATCH($A11,'Master data'!$CK:$CK,0))</f>
        <v>0</v>
      </c>
      <c r="I11" s="21">
        <f>INDEX('Master data'!CI:CI,MATCH($A11,'Master data'!$CK:$CK,0))</f>
        <v>8500000</v>
      </c>
      <c r="J11" s="22">
        <f>INDEX('Master data'!CJ:CJ,MATCH($A11,'Master data'!$CK:$CK,0))</f>
        <v>2.4E-2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69503.424207788092</v>
      </c>
      <c r="S11" s="18">
        <f>INDEX('Master data'!BY:BY,MATCH($A11,'Master data'!$CL:$CL,0))</f>
        <v>217597.32276722428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>Georginio Wijnaldum</v>
      </c>
      <c r="C12" s="20" t="str">
        <f>INDEX('Master data'!B:B,MATCH($A12,'Master data'!$CK:$CK,0))</f>
        <v>Netherlands</v>
      </c>
      <c r="D12" s="17" t="str">
        <f>INDEX('Master data'!C:C,MATCH($A12,'Master data'!$CK:$CK,0))</f>
        <v>Midfield</v>
      </c>
      <c r="E12" s="21">
        <f>INDEX('Master data'!G:G,MATCH($A12,'Master data'!$CK:$CK,0))</f>
        <v>5500000</v>
      </c>
      <c r="F12" s="21">
        <f>INDEX('Master data'!AK:AK,MATCH($A12,'Master data'!$CK:$CK,0))</f>
        <v>77500.195632186369</v>
      </c>
      <c r="G12" s="18">
        <f>INDEX('Master data'!BY:BY,MATCH($A12,'Master data'!$CK:$CK,0))</f>
        <v>282552.28089854366</v>
      </c>
      <c r="H12" s="21">
        <f>INDEX('Master data'!CG:CG,MATCH($A12,'Master data'!$CK:$CK,0))</f>
        <v>0</v>
      </c>
      <c r="I12" s="21">
        <f>INDEX('Master data'!CI:CI,MATCH($A12,'Master data'!$CK:$CK,0))</f>
        <v>5500000</v>
      </c>
      <c r="J12" s="22">
        <f>INDEX('Master data'!CJ:CJ,MATCH($A12,'Master data'!$CK:$CK,0))</f>
        <v>3.6999999999999998E-2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70290.326887241667</v>
      </c>
      <c r="S12" s="18">
        <f>INDEX('Master data'!BY:BY,MATCH($A12,'Master data'!$CL:$CL,0))</f>
        <v>243438.29124110448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 xml:space="preserve"> M. Llorente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4500000</v>
      </c>
      <c r="F13" s="21">
        <f>INDEX('Master data'!AK:AK,MATCH($A13,'Master data'!$CK:$CK,0))</f>
        <v>80102.249229261914</v>
      </c>
      <c r="G13" s="18">
        <f>INDEX('Master data'!BY:BY,MATCH($A13,'Master data'!$CK:$CK,0))</f>
        <v>268250.15655796509</v>
      </c>
      <c r="H13" s="21">
        <f>INDEX('Master data'!CG:CG,MATCH($A13,'Master data'!$CK:$CK,0))</f>
        <v>0</v>
      </c>
      <c r="I13" s="21">
        <f>INDEX('Master data'!CI:CI,MATCH($A13,'Master data'!$CK:$CK,0))</f>
        <v>4500000</v>
      </c>
      <c r="J13" s="22">
        <f>INDEX('Master data'!CJ:CJ,MATCH($A13,'Master data'!$CK:$CK,0))</f>
        <v>4.3999999999999997E-2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35079.438275259738</v>
      </c>
      <c r="S13" s="18">
        <f>INDEX('Master data'!BY:BY,MATCH($A13,'Master data'!$CL:$CL,0))</f>
        <v>226408.99543019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M. Llorente</v>
      </c>
      <c r="O14" s="20" t="str">
        <f>INDEX('Master data'!B:B,MATCH($M14,'Master data'!$CL:$CL,0))</f>
        <v>Spain</v>
      </c>
      <c r="P14" s="17" t="str">
        <f>INDEX('Master data'!C:C,MATCH($M14,'Master data'!$CL:$CL,0))</f>
        <v>Midfield</v>
      </c>
      <c r="Q14" s="21">
        <f>INDEX('Master data'!G:G,MATCH($M14,'Master data'!$CL:$CL,0))</f>
        <v>4500000</v>
      </c>
      <c r="R14" s="21">
        <f>INDEX('Master data'!AK:AK,MATCH($A14,'Master data'!$CL:$CL,0))</f>
        <v>80102.249229261914</v>
      </c>
      <c r="S14" s="18">
        <f>INDEX('Master data'!BY:BY,MATCH($A14,'Master data'!$CL:$CL,0))</f>
        <v>268250.15655796509</v>
      </c>
      <c r="T14" s="21">
        <f>INDEX('Master data'!CG:CG,MATCH($M14,'Master data'!$CL:$CL,0))</f>
        <v>0</v>
      </c>
      <c r="U14" s="21">
        <f>INDEX('Master data'!CI:CI,MATCH($M14,'Master data'!$CL:$CL,0))</f>
        <v>4500000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Denzel Dumfries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60270.649659189272</v>
      </c>
      <c r="S15" s="18">
        <f>INDEX('Master data'!BY:BY,MATCH($A15,'Master data'!$CL:$CL,0))</f>
        <v>206609.49577046567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72717.596913778936</v>
      </c>
      <c r="G16" s="18">
        <f>INDEX('Master data'!BY:BY,MATCH($A16,'Master data'!$CK:$CK,0))</f>
        <v>266280.85162775731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3.4000000000000002E-2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95806.126398780572</v>
      </c>
      <c r="S16" s="18">
        <f>INDEX('Master data'!BY:BY,MATCH($A16,'Master data'!$CL:$CL,0))</f>
        <v>276894.07785787684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Unai Simón</v>
      </c>
      <c r="C17" s="20" t="str">
        <f>INDEX('Master data'!B:B,MATCH($A17,'Master data'!$CK:$CK,0))</f>
        <v>Spain</v>
      </c>
      <c r="D17" s="17" t="str">
        <f>INDEX('Master data'!C:C,MATCH($A17,'Master data'!$CK:$CK,0))</f>
        <v>Goalkeeper</v>
      </c>
      <c r="E17" s="21">
        <f>INDEX('Master data'!G:G,MATCH($A17,'Master data'!$CK:$CK,0))</f>
        <v>5500000</v>
      </c>
      <c r="F17" s="21">
        <f>INDEX('Master data'!AK:AK,MATCH($A17,'Master data'!$CK:$CK,0))</f>
        <v>82426.414260653808</v>
      </c>
      <c r="G17" s="18">
        <f>INDEX('Master data'!BY:BY,MATCH($A17,'Master data'!$CK:$CK,0))</f>
        <v>252947.2223000832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66218.590244108942</v>
      </c>
      <c r="S17" s="18">
        <f>INDEX('Master data'!BY:BY,MATCH($A17,'Master data'!$CL:$CL,0))</f>
        <v>224867.50184432056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Jordi Alba</v>
      </c>
      <c r="C18" s="20" t="str">
        <f>INDEX('Master data'!B:B,MATCH($A18,'Master data'!$CK:$CK,0))</f>
        <v>Spain</v>
      </c>
      <c r="D18" s="17" t="str">
        <f>INDEX('Master data'!C:C,MATCH($A18,'Master data'!$CK:$CK,0))</f>
        <v>Defense</v>
      </c>
      <c r="E18" s="21">
        <f>INDEX('Master data'!G:G,MATCH($A18,'Master data'!$CK:$CK,0))</f>
        <v>4500000</v>
      </c>
      <c r="F18" s="21">
        <f>INDEX('Master data'!AK:AK,MATCH($A18,'Master data'!$CK:$CK,0))</f>
        <v>78127.383963144777</v>
      </c>
      <c r="G18" s="18">
        <f>INDEX('Master data'!BY:BY,MATCH($A18,'Master data'!$CK:$CK,0))</f>
        <v>249451.86328665743</v>
      </c>
      <c r="H18" s="21">
        <f>INDEX('Master data'!CG:CG,MATCH($A18,'Master data'!$CK:$CK,0))</f>
        <v>0</v>
      </c>
      <c r="I18" s="21">
        <f>INDEX('Master data'!CI:CI,MATCH($A18,'Master data'!$CK:$CK,0))</f>
        <v>4500000</v>
      </c>
      <c r="J18" s="22">
        <f>INDEX('Master data'!CJ:CJ,MATCH($A18,'Master data'!$CK:$CK,0))</f>
        <v>4.1000000000000002E-2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Sasa  Kalajdzic</v>
      </c>
      <c r="O18" s="20" t="str">
        <f>INDEX('Master data'!B:B,MATCH($M18,'Master data'!$CL:$CL,0))</f>
        <v>Austria</v>
      </c>
      <c r="P18" s="17" t="str">
        <f>INDEX('Master data'!C:C,MATCH($M18,'Master data'!$CL:$CL,0))</f>
        <v>Striker</v>
      </c>
      <c r="Q18" s="21">
        <f>INDEX('Master data'!G:G,MATCH($M18,'Master data'!$CL:$CL,0))</f>
        <v>4000000</v>
      </c>
      <c r="R18" s="21">
        <f>INDEX('Master data'!AK:AK,MATCH($A18,'Master data'!$CL:$CL,0))</f>
        <v>102454.74391594168</v>
      </c>
      <c r="S18" s="18">
        <f>INDEX('Master data'!BY:BY,MATCH($A18,'Master data'!$CL:$CL,0))</f>
        <v>210775.28780140262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Dries Mertens</v>
      </c>
      <c r="C19" s="20" t="str">
        <f>INDEX('Master data'!B:B,MATCH($A19,'Master data'!$CK:$CK,0))</f>
        <v>Belgium</v>
      </c>
      <c r="D19" s="17" t="str">
        <f>INDEX('Master data'!C:C,MATCH($A19,'Master data'!$CK:$CK,0))</f>
        <v>Striker</v>
      </c>
      <c r="E19" s="21">
        <f>INDEX('Master data'!G:G,MATCH($A19,'Master data'!$CK:$CK,0))</f>
        <v>7000000</v>
      </c>
      <c r="F19" s="21">
        <f>INDEX('Master data'!AK:AK,MATCH($A19,'Master data'!$CK:$CK,0))</f>
        <v>79310.167600417175</v>
      </c>
      <c r="G19" s="18">
        <f>INDEX('Master data'!BY:BY,MATCH($A19,'Master data'!$CK:$CK,0))</f>
        <v>263616.26562076859</v>
      </c>
      <c r="H19" s="21">
        <f>INDEX('Master data'!CG:CG,MATCH($A19,'Master data'!$CK:$CK,0))</f>
        <v>0</v>
      </c>
      <c r="I19" s="21">
        <f>INDEX('Master data'!CI:CI,MATCH($A19,'Master data'!$CK:$CK,0))</f>
        <v>7000000</v>
      </c>
      <c r="J19" s="22">
        <f>INDEX('Master data'!CJ:CJ,MATCH($A19,'Master data'!$CK:$CK,0))</f>
        <v>2.5999999999999999E-2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77441.107247181091</v>
      </c>
      <c r="S19" s="18">
        <f>INDEX('Master data'!BY:BY,MATCH($A19,'Master data'!$CL:$CL,0))</f>
        <v>219078.70204124879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Maarten Stekelenburg</v>
      </c>
      <c r="C20" s="20" t="str">
        <f>INDEX('Master data'!B:B,MATCH($A20,'Master data'!$CK:$CK,0))</f>
        <v>Netherlands</v>
      </c>
      <c r="D20" s="17" t="str">
        <f>INDEX('Master data'!C:C,MATCH($A20,'Master data'!$CK:$CK,0))</f>
        <v>Goalkeeper</v>
      </c>
      <c r="E20" s="21">
        <f>INDEX('Master data'!G:G,MATCH($A20,'Master data'!$CK:$CK,0))</f>
        <v>5000000</v>
      </c>
      <c r="F20" s="21">
        <f>INDEX('Master data'!AK:AK,MATCH($A20,'Master data'!$CK:$CK,0))</f>
        <v>75460.719169277218</v>
      </c>
      <c r="G20" s="18">
        <f>INDEX('Master data'!BY:BY,MATCH($A20,'Master data'!$CK:$CK,0))</f>
        <v>248502.48430477991</v>
      </c>
      <c r="H20" s="21">
        <f>INDEX('Master data'!CG:CG,MATCH($A20,'Master data'!$CK:$CK,0))</f>
        <v>0</v>
      </c>
      <c r="I20" s="21">
        <f>INDEX('Master data'!CI:CI,MATCH($A20,'Master data'!$CK:$CK,0))</f>
        <v>5000000</v>
      </c>
      <c r="J20" s="22">
        <f>INDEX('Master data'!CJ:CJ,MATCH($A20,'Master data'!$CK:$CK,0))</f>
        <v>3.5999999999999997E-2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Pepe</v>
      </c>
      <c r="O20" s="20" t="str">
        <f>INDEX('Master data'!B:B,MATCH($M20,'Master data'!$CL:$CL,0))</f>
        <v>Portugal</v>
      </c>
      <c r="P20" s="17" t="str">
        <f>INDEX('Master data'!C:C,MATCH($M20,'Master data'!$CL:$CL,0))</f>
        <v>Defense</v>
      </c>
      <c r="Q20" s="21">
        <f>INDEX('Master data'!G:G,MATCH($M20,'Master data'!$CL:$CL,0))</f>
        <v>2500000</v>
      </c>
      <c r="R20" s="21">
        <f>INDEX('Master data'!AK:AK,MATCH($A20,'Master data'!$CL:$CL,0))</f>
        <v>67951.502985863044</v>
      </c>
      <c r="S20" s="18">
        <f>INDEX('Master data'!BY:BY,MATCH($A20,'Master data'!$CL:$CL,0))</f>
        <v>125701.78602396557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Jack Grealish</v>
      </c>
      <c r="C21" s="20" t="str">
        <f>INDEX('Master data'!B:B,MATCH($A21,'Master data'!$CK:$CK,0))</f>
        <v>England</v>
      </c>
      <c r="D21" s="17" t="str">
        <f>INDEX('Master data'!C:C,MATCH($A21,'Master data'!$CK:$CK,0))</f>
        <v>Striker</v>
      </c>
      <c r="E21" s="21">
        <f>INDEX('Master data'!G:G,MATCH($A21,'Master data'!$CK:$CK,0))</f>
        <v>3500000</v>
      </c>
      <c r="F21" s="21">
        <f>INDEX('Master data'!AK:AK,MATCH($A21,'Master data'!$CK:$CK,0))</f>
        <v>65719.176790995465</v>
      </c>
      <c r="G21" s="18">
        <f>INDEX('Master data'!BY:BY,MATCH($A21,'Master data'!$CK:$CK,0))</f>
        <v>241619.41416337062</v>
      </c>
      <c r="H21" s="21">
        <f>INDEX('Master data'!CG:CG,MATCH($A21,'Master data'!$CK:$CK,0))</f>
        <v>0</v>
      </c>
      <c r="I21" s="21">
        <f>INDEX('Master data'!CI:CI,MATCH($A21,'Master data'!$CK:$CK,0))</f>
        <v>3500000</v>
      </c>
      <c r="J21" s="22">
        <f>INDEX('Master data'!CJ:CJ,MATCH($A21,'Master data'!$CK:$CK,0))</f>
        <v>5.1999999999999998E-2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Jakub Świerczok</v>
      </c>
      <c r="O21" s="20" t="str">
        <f>INDEX('Master data'!B:B,MATCH($M21,'Master data'!$CL:$CL,0))</f>
        <v>Poland</v>
      </c>
      <c r="P21" s="17" t="str">
        <f>INDEX('Master data'!C:C,MATCH($M21,'Master data'!$CL:$CL,0))</f>
        <v>Striker</v>
      </c>
      <c r="Q21" s="21">
        <f>INDEX('Master data'!G:G,MATCH($M21,'Master data'!$CL:$CL,0))</f>
        <v>2000000</v>
      </c>
      <c r="R21" s="21">
        <f>INDEX('Master data'!AK:AK,MATCH($A21,'Master data'!$CL:$CL,0))</f>
        <v>55062.966520912465</v>
      </c>
      <c r="S21" s="18">
        <f>INDEX('Master data'!BY:BY,MATCH($A21,'Master data'!$CL:$CL,0))</f>
        <v>105844.22183664877</v>
      </c>
      <c r="T21" s="21">
        <f>INDEX('Master data'!CG:CG,MATCH($M21,'Master data'!$CL:$CL,0))</f>
        <v>0</v>
      </c>
      <c r="U21" s="21">
        <f>INDEX('Master data'!CI:CI,MATCH($M21,'Master data'!$CL:$CL,0))</f>
        <v>2000000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P. Torres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3000000</v>
      </c>
      <c r="F22" s="21">
        <f>INDEX('Master data'!AK:AK,MATCH($A22,'Master data'!$CK:$CK,0))</f>
        <v>74602.865296757547</v>
      </c>
      <c r="G22" s="18">
        <f>INDEX('Master data'!BY:BY,MATCH($A22,'Master data'!$CK:$CK,0))</f>
        <v>235058.68684091821</v>
      </c>
      <c r="H22" s="21">
        <f>INDEX('Master data'!CG:CG,MATCH($A22,'Master data'!$CK:$CK,0))</f>
        <v>0</v>
      </c>
      <c r="I22" s="21">
        <f>INDEX('Master data'!CI:CI,MATCH($A22,'Master data'!$CK:$CK,0))</f>
        <v>3000000</v>
      </c>
      <c r="J22" s="22">
        <f>INDEX('Master data'!CJ:CJ,MATCH($A22,'Master data'!$CK:$CK,0))</f>
        <v>0.06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Raphaël Guerreiro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100567.23559260138</v>
      </c>
      <c r="S22" s="18">
        <f>INDEX('Master data'!BY:BY,MATCH($A22,'Master data'!$CL:$CL,0))</f>
        <v>199275.43553612701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70290.326887241667</v>
      </c>
      <c r="G23" s="18">
        <f>INDEX('Master data'!BY:BY,MATCH($A23,'Master data'!$CK:$CK,0))</f>
        <v>243438.29124110448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4.4999999999999998E-2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Jordi Alba</v>
      </c>
      <c r="O23" s="20" t="str">
        <f>INDEX('Master data'!B:B,MATCH($M23,'Master data'!$CL:$CL,0))</f>
        <v>Spain</v>
      </c>
      <c r="P23" s="17" t="str">
        <f>INDEX('Master data'!C:C,MATCH($M23,'Master data'!$CL:$CL,0))</f>
        <v>Defense</v>
      </c>
      <c r="Q23" s="21">
        <f>INDEX('Master data'!G:G,MATCH($M23,'Master data'!$CL:$CL,0))</f>
        <v>4500000</v>
      </c>
      <c r="R23" s="21">
        <f>INDEX('Master data'!AK:AK,MATCH($A23,'Master data'!$CL:$CL,0))</f>
        <v>78127.383963144777</v>
      </c>
      <c r="S23" s="18">
        <f>INDEX('Master data'!BY:BY,MATCH($A23,'Master data'!$CL:$CL,0))</f>
        <v>249451.86328665743</v>
      </c>
      <c r="T23" s="21">
        <f>INDEX('Master data'!CG:CG,MATCH($M23,'Master data'!$CL:$CL,0))</f>
        <v>0</v>
      </c>
      <c r="U23" s="21">
        <f>INDEX('Master data'!CI:CI,MATCH($M23,'Master data'!$CL:$CL,0))</f>
        <v>4500000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6000000</v>
      </c>
      <c r="F24" s="21">
        <f>INDEX('Master data'!AK:AK,MATCH($A24,'Master data'!$CK:$CK,0))</f>
        <v>74071.729439152594</v>
      </c>
      <c r="G24" s="18">
        <f>INDEX('Master data'!BY:BY,MATCH($A24,'Master data'!$CK:$CK,0))</f>
        <v>247044.73564826814</v>
      </c>
      <c r="H24" s="21">
        <f>INDEX('Master data'!CG:CG,MATCH($A24,'Master data'!$CK:$CK,0))</f>
        <v>0</v>
      </c>
      <c r="I24" s="21">
        <f>INDEX('Master data'!CI:CI,MATCH($A24,'Master data'!$CK:$CK,0))</f>
        <v>6000000</v>
      </c>
      <c r="J24" s="22">
        <f>INDEX('Master data'!CJ:CJ,MATCH($A24,'Master data'!$CK:$CK,0))</f>
        <v>2.9000000000000001E-2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Andreas Ulmer</v>
      </c>
      <c r="O24" s="20" t="str">
        <f>INDEX('Master data'!B:B,MATCH($M24,'Master data'!$CL:$CL,0))</f>
        <v>Austria</v>
      </c>
      <c r="P24" s="17" t="str">
        <f>INDEX('Master data'!C:C,MATCH($M24,'Master data'!$CL:$CL,0))</f>
        <v>Defense</v>
      </c>
      <c r="Q24" s="21">
        <f>INDEX('Master data'!G:G,MATCH($M24,'Master data'!$CL:$CL,0))</f>
        <v>3000000</v>
      </c>
      <c r="R24" s="21">
        <f>INDEX('Master data'!AK:AK,MATCH($A24,'Master data'!$CL:$CL,0))</f>
        <v>81804.56251726982</v>
      </c>
      <c r="S24" s="18">
        <f>INDEX('Master data'!BY:BY,MATCH($A24,'Master data'!$CL:$CL,0))</f>
        <v>152250.50310571332</v>
      </c>
      <c r="T24" s="21">
        <f>INDEX('Master data'!CG:CG,MATCH($M24,'Master data'!$CL:$CL,0))</f>
        <v>0</v>
      </c>
      <c r="U24" s="21">
        <f>INDEX('Master data'!CI:CI,MATCH($M24,'Master data'!$CL:$CL,0))</f>
        <v>3000000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Memphis Depay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Striker</v>
      </c>
      <c r="Q25" s="21">
        <f>INDEX('Master data'!G:G,MATCH($M25,'Master data'!$CL:$CL,0))</f>
        <v>7500000</v>
      </c>
      <c r="R25" s="21">
        <f>INDEX('Master data'!AK:AK,MATCH($A25,'Master data'!$CL:$CL,0))</f>
        <v>113873.94503583478</v>
      </c>
      <c r="S25" s="18">
        <f>INDEX('Master data'!BY:BY,MATCH($A25,'Master data'!$CL:$CL,0))</f>
        <v>418354.34267560416</v>
      </c>
      <c r="T25" s="21">
        <f>INDEX('Master data'!CG:CG,MATCH($M25,'Master data'!$CL:$CL,0))</f>
        <v>0</v>
      </c>
      <c r="U25" s="21">
        <f>INDEX('Master data'!CI:CI,MATCH($M25,'Master data'!$CL:$CL,0))</f>
        <v>7500000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80146.079739491135</v>
      </c>
      <c r="S26" s="18">
        <f>INDEX('Master data'!BY:BY,MATCH($A26,'Master data'!$CL:$CL,0))</f>
        <v>231094.98492924427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Steven Berghuis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4500000</v>
      </c>
      <c r="R27" s="21">
        <f>INDEX('Master data'!AK:AK,MATCH($A27,'Master data'!$CL:$CL,0))</f>
        <v>66022.887655458733</v>
      </c>
      <c r="S27" s="18">
        <f>INDEX('Master data'!BY:BY,MATCH($A27,'Master data'!$CL:$CL,0))</f>
        <v>241887.8545201727</v>
      </c>
      <c r="T27" s="21">
        <f>INDEX('Master data'!CG:CG,MATCH($M27,'Master data'!$CL:$CL,0))</f>
        <v>0</v>
      </c>
      <c r="U27" s="21">
        <f>INDEX('Master data'!CI:CI,MATCH($M27,'Master data'!$CL:$CL,0))</f>
        <v>4500000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3500000</v>
      </c>
      <c r="R28" s="21">
        <f>INDEX('Master data'!AK:AK,MATCH($A28,'Master data'!$CL:$CL,0))</f>
        <v>52735.333842703396</v>
      </c>
      <c r="S28" s="18">
        <f>INDEX('Master data'!BY:BY,MATCH($A28,'Master data'!$CL:$CL,0))</f>
        <v>182199.54576963518</v>
      </c>
      <c r="T28" s="21">
        <f>INDEX('Master data'!CG:CG,MATCH($M28,'Master data'!$CL:$CL,0))</f>
        <v>0</v>
      </c>
      <c r="U28" s="21">
        <f>INDEX('Master data'!CI:CI,MATCH($M28,'Master data'!$CL:$CL,0))</f>
        <v>3500000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Denis Cheryshev</v>
      </c>
      <c r="O29" s="20" t="str">
        <f>INDEX('Master data'!B:B,MATCH($M29,'Master data'!$CL:$CL,0))</f>
        <v>Russia</v>
      </c>
      <c r="P29" s="17" t="str">
        <f>INDEX('Master data'!C:C,MATCH($M29,'Master data'!$CL:$CL,0))</f>
        <v>Midfield</v>
      </c>
      <c r="Q29" s="21">
        <f>INDEX('Master data'!G:G,MATCH($M29,'Master data'!$CL:$CL,0))</f>
        <v>2500000</v>
      </c>
      <c r="R29" s="21">
        <f>INDEX('Master data'!AK:AK,MATCH($A29,'Master data'!$CL:$CL,0))</f>
        <v>26875.764859765684</v>
      </c>
      <c r="S29" s="18">
        <f>INDEX('Master data'!BY:BY,MATCH($A29,'Master data'!$CL:$CL,0))</f>
        <v>136331.66169472519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Fabian Schär</v>
      </c>
      <c r="O30" s="20" t="str">
        <f>INDEX('Master data'!B:B,MATCH($M30,'Master data'!$CL:$CL,0))</f>
        <v>Switzerland</v>
      </c>
      <c r="P30" s="17" t="str">
        <f>INDEX('Master data'!C:C,MATCH($M30,'Master data'!$CL:$CL,0))</f>
        <v>Defense</v>
      </c>
      <c r="Q30" s="21">
        <f>INDEX('Master data'!G:G,MATCH($M30,'Master data'!$CL:$CL,0))</f>
        <v>2500000</v>
      </c>
      <c r="R30" s="21">
        <f>INDEX('Master data'!AK:AK,MATCH($A30,'Master data'!$CL:$CL,0))</f>
        <v>57527.47415108233</v>
      </c>
      <c r="S30" s="18">
        <f>INDEX('Master data'!BY:BY,MATCH($A30,'Master data'!$CL:$CL,0))</f>
        <v>126194.86421871198</v>
      </c>
      <c r="T30" s="21">
        <f>INDEX('Master data'!CG:CG,MATCH($M30,'Master data'!$CL:$CL,0))</f>
        <v>0</v>
      </c>
      <c r="U30" s="21">
        <f>INDEX('Master data'!CI:CI,MATCH($M30,'Master data'!$CL:$CL,0))</f>
        <v>2500000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Emerson</v>
      </c>
      <c r="O31" s="20" t="str">
        <f>INDEX('Master data'!B:B,MATCH($M31,'Master data'!$CL:$CL,0))</f>
        <v>Italy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71768.472422813938</v>
      </c>
      <c r="S31" s="18">
        <f>INDEX('Master data'!BY:BY,MATCH($A31,'Master data'!$CL:$CL,0))</f>
        <v>202411.31164851345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86541.45641864487</v>
      </c>
      <c r="S32" s="18">
        <f>INDEX('Master data'!BY:BY,MATCH($A32,'Master data'!$CL:$CL,0))</f>
        <v>197405.42156180606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Álvaro Morata</v>
      </c>
      <c r="O33" s="20" t="str">
        <f>INDEX('Master data'!B:B,MATCH($M33,'Master data'!$CL:$CL,0))</f>
        <v>Spain</v>
      </c>
      <c r="P33" s="17" t="str">
        <f>INDEX('Master data'!C:C,MATCH($M33,'Master data'!$CL:$CL,0))</f>
        <v>Striker</v>
      </c>
      <c r="Q33" s="21">
        <f>INDEX('Master data'!G:G,MATCH($M33,'Master data'!$CL:$CL,0))</f>
        <v>6500000</v>
      </c>
      <c r="R33" s="21">
        <f>INDEX('Master data'!AK:AK,MATCH($A33,'Master data'!$CL:$CL,0))</f>
        <v>98586.675996059843</v>
      </c>
      <c r="S33" s="18">
        <f>INDEX('Master data'!BY:BY,MATCH($A33,'Master data'!$CL:$CL,0))</f>
        <v>332393.53949869261</v>
      </c>
      <c r="T33" s="21">
        <f>INDEX('Master data'!CG:CG,MATCH($M33,'Master data'!$CL:$CL,0))</f>
        <v>0</v>
      </c>
      <c r="U33" s="21">
        <f>INDEX('Master data'!CI:CI,MATCH($M33,'Master data'!$CL:$CL,0))</f>
        <v>6500000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Georginio Wijnaldum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5500000</v>
      </c>
      <c r="R34" s="21">
        <f>INDEX('Master data'!AK:AK,MATCH($A34,'Master data'!$CL:$CL,0))</f>
        <v>77500.195632186369</v>
      </c>
      <c r="S34" s="18">
        <f>INDEX('Master data'!BY:BY,MATCH($A34,'Master data'!$CL:$CL,0))</f>
        <v>282552.28089854366</v>
      </c>
      <c r="T34" s="21">
        <f>INDEX('Master data'!CG:CG,MATCH($M34,'Master data'!$CL:$CL,0))</f>
        <v>0</v>
      </c>
      <c r="U34" s="21">
        <f>INDEX('Master data'!CI:CI,MATCH($M34,'Master data'!$CL:$CL,0))</f>
        <v>5500000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69503.424207788092</v>
      </c>
      <c r="G35" s="18">
        <f>INDEX('Master data'!BY:BY,MATCH($A35,'Master data'!$CK:$CK,0))</f>
        <v>217597.32276722428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4.7E-2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59616.461666661642</v>
      </c>
      <c r="S35" s="18">
        <f>INDEX('Master data'!BY:BY,MATCH($A35,'Master data'!$CL:$CL,0))</f>
        <v>205133.50214574975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Aleksey Miranchuk</v>
      </c>
      <c r="O36" s="20" t="str">
        <f>INDEX('Master data'!B:B,MATCH($M36,'Master data'!$CL:$CL,0))</f>
        <v>Russia</v>
      </c>
      <c r="P36" s="17" t="str">
        <f>INDEX('Master data'!C:C,MATCH($M36,'Master data'!$CL:$CL,0))</f>
        <v>Midfield</v>
      </c>
      <c r="Q36" s="21">
        <f>INDEX('Master data'!G:G,MATCH($M36,'Master data'!$CL:$CL,0))</f>
        <v>3000000</v>
      </c>
      <c r="R36" s="21">
        <f>INDEX('Master data'!AK:AK,MATCH($A36,'Master data'!$CL:$CL,0))</f>
        <v>33114.376568173204</v>
      </c>
      <c r="S36" s="18">
        <f>INDEX('Master data'!BY:BY,MATCH($A36,'Master data'!$CL:$CL,0))</f>
        <v>155753.739137075</v>
      </c>
      <c r="T36" s="21">
        <f>INDEX('Master data'!CG:CG,MATCH($M36,'Master data'!$CL:$CL,0))</f>
        <v>0</v>
      </c>
      <c r="U36" s="21">
        <f>INDEX('Master data'!CI:CI,MATCH($M36,'Master data'!$CL:$CL,0))</f>
        <v>3000000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Rodrigo Hernandez</v>
      </c>
      <c r="O37" s="20" t="str">
        <f>INDEX('Master data'!B:B,MATCH($M37,'Master data'!$CL:$CL,0))</f>
        <v>Spain</v>
      </c>
      <c r="P37" s="17" t="str">
        <f>INDEX('Master data'!C:C,MATCH($M37,'Master data'!$CL:$CL,0))</f>
        <v>Midfield</v>
      </c>
      <c r="Q37" s="21">
        <f>INDEX('Master data'!G:G,MATCH($M37,'Master data'!$CL:$CL,0))</f>
        <v>4000000</v>
      </c>
      <c r="R37" s="21">
        <f>INDEX('Master data'!AK:AK,MATCH($A37,'Master data'!$CL:$CL,0))</f>
        <v>58754.803790872167</v>
      </c>
      <c r="S37" s="18">
        <f>INDEX('Master data'!BY:BY,MATCH($A37,'Master data'!$CL:$CL,0))</f>
        <v>195855.83112801414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Alessandro Florenzi</v>
      </c>
      <c r="O38" s="20" t="str">
        <f>INDEX('Master data'!B:B,MATCH($M38,'Master data'!$CL:$CL,0))</f>
        <v>Italy</v>
      </c>
      <c r="P38" s="17" t="str">
        <f>INDEX('Master data'!C:C,MATCH($M38,'Master data'!$CL:$CL,0))</f>
        <v>Defense</v>
      </c>
      <c r="Q38" s="21">
        <f>INDEX('Master data'!G:G,MATCH($M38,'Master data'!$CL:$CL,0))</f>
        <v>4500000</v>
      </c>
      <c r="R38" s="21">
        <f>INDEX('Master data'!AK:AK,MATCH($A38,'Master data'!$CL:$CL,0))</f>
        <v>76592.112610193595</v>
      </c>
      <c r="S38" s="18">
        <f>INDEX('Master data'!BY:BY,MATCH($A38,'Master data'!$CL:$CL,0))</f>
        <v>216787.66124516993</v>
      </c>
      <c r="T38" s="21">
        <f>INDEX('Master data'!CG:CG,MATCH($M38,'Master data'!$CL:$CL,0))</f>
        <v>0</v>
      </c>
      <c r="U38" s="21">
        <f>INDEX('Master data'!CI:CI,MATCH($M38,'Master data'!$CL:$CL,0))</f>
        <v>4500000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Maarten Stekelenburg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Goalkeeper</v>
      </c>
      <c r="Q39" s="21">
        <f>INDEX('Master data'!G:G,MATCH($M39,'Master data'!$CL:$CL,0))</f>
        <v>5000000</v>
      </c>
      <c r="R39" s="21">
        <f>INDEX('Master data'!AK:AK,MATCH($A39,'Master data'!$CL:$CL,0))</f>
        <v>75460.719169277218</v>
      </c>
      <c r="S39" s="18">
        <f>INDEX('Master data'!BY:BY,MATCH($A39,'Master data'!$CL:$CL,0))</f>
        <v>248502.48430477991</v>
      </c>
      <c r="T39" s="21">
        <f>INDEX('Master data'!CG:CG,MATCH($M39,'Master data'!$CL:$CL,0))</f>
        <v>0</v>
      </c>
      <c r="U39" s="21">
        <f>INDEX('Master data'!CI:CI,MATCH($M39,'Master data'!$CL:$CL,0))</f>
        <v>5000000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Valentino  Lazaro</v>
      </c>
      <c r="O40" s="20" t="str">
        <f>INDEX('Master data'!B:B,MATCH($M40,'Master data'!$CL:$CL,0))</f>
        <v>Austria</v>
      </c>
      <c r="P40" s="17" t="str">
        <f>INDEX('Master data'!C:C,MATCH($M40,'Master data'!$CL:$CL,0))</f>
        <v>Midfield</v>
      </c>
      <c r="Q40" s="21">
        <f>INDEX('Master data'!G:G,MATCH($M40,'Master data'!$CL:$CL,0))</f>
        <v>2000000</v>
      </c>
      <c r="R40" s="21">
        <f>INDEX('Master data'!AK:AK,MATCH($A40,'Master data'!$CL:$CL,0))</f>
        <v>51342.280279899438</v>
      </c>
      <c r="S40" s="18">
        <f>INDEX('Master data'!BY:BY,MATCH($A40,'Master data'!$CL:$CL,0))</f>
        <v>88994.274025781808</v>
      </c>
      <c r="T40" s="21">
        <f>INDEX('Master data'!CG:CG,MATCH($M40,'Master data'!$CL:$CL,0))</f>
        <v>0</v>
      </c>
      <c r="U40" s="21">
        <f>INDEX('Master data'!CI:CI,MATCH($M40,'Master data'!$CL:$CL,0))</f>
        <v>2000000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Olivier Giroud</v>
      </c>
      <c r="O41" s="20" t="str">
        <f>INDEX('Master data'!B:B,MATCH($M41,'Master data'!$CL:$CL,0))</f>
        <v>France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51112.896258089575</v>
      </c>
      <c r="S41" s="18">
        <f>INDEX('Master data'!BY:BY,MATCH($A41,'Master data'!$CL:$CL,0))</f>
        <v>212971.7877041045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Nikola Vlašić</v>
      </c>
      <c r="O42" s="20" t="str">
        <f>INDEX('Master data'!B:B,MATCH($M42,'Master data'!$CL:$CL,0))</f>
        <v>Croatia</v>
      </c>
      <c r="P42" s="17" t="str">
        <f>INDEX('Master data'!C:C,MATCH($M42,'Master data'!$CL:$CL,0))</f>
        <v>Midfield</v>
      </c>
      <c r="Q42" s="21">
        <f>INDEX('Master data'!G:G,MATCH($M42,'Master data'!$CL:$CL,0))</f>
        <v>3000000</v>
      </c>
      <c r="R42" s="21">
        <f>INDEX('Master data'!AK:AK,MATCH($A42,'Master data'!$CL:$CL,0))</f>
        <v>22390.504281085534</v>
      </c>
      <c r="S42" s="18">
        <f>INDEX('Master data'!BY:BY,MATCH($A42,'Master data'!$CL:$CL,0))</f>
        <v>159649.60439545102</v>
      </c>
      <c r="T42" s="21">
        <f>INDEX('Master data'!CG:CG,MATCH($M42,'Master data'!$CL:$CL,0))</f>
        <v>0</v>
      </c>
      <c r="U42" s="21">
        <f>INDEX('Master data'!CI:CI,MATCH($M42,'Master data'!$CL:$CL,0))</f>
        <v>3000000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Yannick Carrasco</v>
      </c>
      <c r="O43" s="20" t="str">
        <f>INDEX('Master data'!B:B,MATCH($M43,'Master data'!$CL:$CL,0))</f>
        <v>Belgium</v>
      </c>
      <c r="P43" s="17" t="str">
        <f>INDEX('Master data'!C:C,MATCH($M43,'Master data'!$CL:$CL,0))</f>
        <v>Midfield</v>
      </c>
      <c r="Q43" s="21">
        <f>INDEX('Master data'!G:G,MATCH($M43,'Master data'!$CL:$CL,0))</f>
        <v>5500000</v>
      </c>
      <c r="R43" s="21">
        <f>INDEX('Master data'!AK:AK,MATCH($A43,'Master data'!$CL:$CL,0))</f>
        <v>81045.591497701986</v>
      </c>
      <c r="S43" s="18">
        <f>INDEX('Master data'!BY:BY,MATCH($A43,'Master data'!$CL:$CL,0))</f>
        <v>268756.86128633737</v>
      </c>
      <c r="T43" s="21">
        <f>INDEX('Master data'!CG:CG,MATCH($M43,'Master data'!$CL:$CL,0))</f>
        <v>0</v>
      </c>
      <c r="U43" s="21">
        <f>INDEX('Master data'!CI:CI,MATCH($M43,'Master data'!$CL:$CL,0))</f>
        <v>5500000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Jorginho</v>
      </c>
      <c r="O44" s="20" t="str">
        <f>INDEX('Master data'!B:B,MATCH($M44,'Master data'!$CL:$CL,0))</f>
        <v>Italy</v>
      </c>
      <c r="P44" s="17" t="str">
        <f>INDEX('Master data'!C:C,MATCH($M44,'Master data'!$CL:$CL,0))</f>
        <v>Midfield</v>
      </c>
      <c r="Q44" s="21">
        <f>INDEX('Master data'!G:G,MATCH($M44,'Master data'!$CL:$CL,0))</f>
        <v>4000000</v>
      </c>
      <c r="R44" s="21">
        <f>INDEX('Master data'!AK:AK,MATCH($A44,'Master data'!$CL:$CL,0))</f>
        <v>64783.899443402363</v>
      </c>
      <c r="S44" s="18">
        <f>INDEX('Master data'!BY:BY,MATCH($A44,'Master data'!$CL:$CL,0))</f>
        <v>186201.24983511752</v>
      </c>
      <c r="T44" s="21">
        <f>INDEX('Master data'!CG:CG,MATCH($M44,'Master data'!$CL:$CL,0))</f>
        <v>0</v>
      </c>
      <c r="U44" s="21">
        <f>INDEX('Master data'!CI:CI,MATCH($M44,'Master data'!$CL:$CL,0))</f>
        <v>4000000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Yussuf Poulsen</v>
      </c>
      <c r="O45" s="20" t="str">
        <f>INDEX('Master data'!B:B,MATCH($M45,'Master data'!$CL:$CL,0))</f>
        <v>Denmark</v>
      </c>
      <c r="P45" s="17" t="str">
        <f>INDEX('Master data'!C:C,MATCH($M45,'Master data'!$CL:$CL,0))</f>
        <v>Striker</v>
      </c>
      <c r="Q45" s="21">
        <f>INDEX('Master data'!G:G,MATCH($M45,'Master data'!$CL:$CL,0))</f>
        <v>4500000</v>
      </c>
      <c r="R45" s="21">
        <f>INDEX('Master data'!AK:AK,MATCH($A45,'Master data'!$CL:$CL,0))</f>
        <v>88731.455148510431</v>
      </c>
      <c r="S45" s="18">
        <f>INDEX('Master data'!BY:BY,MATCH($A45,'Master data'!$CL:$CL,0))</f>
        <v>202472.57908630674</v>
      </c>
      <c r="T45" s="21">
        <f>INDEX('Master data'!CG:CG,MATCH($M45,'Master data'!$CL:$CL,0))</f>
        <v>0</v>
      </c>
      <c r="U45" s="21">
        <f>INDEX('Master data'!CI:CI,MATCH($M45,'Master data'!$CL:$CL,0))</f>
        <v>4500000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Luuk de Jong</v>
      </c>
      <c r="O46" s="20" t="str">
        <f>INDEX('Master data'!B:B,MATCH($M46,'Master data'!$CL:$CL,0))</f>
        <v>Netherlands</v>
      </c>
      <c r="P46" s="17" t="str">
        <f>INDEX('Master data'!C:C,MATCH($M46,'Master data'!$CL:$CL,0))</f>
        <v>Striker</v>
      </c>
      <c r="Q46" s="21">
        <f>INDEX('Master data'!G:G,MATCH($M46,'Master data'!$CL:$CL,0))</f>
        <v>5500000</v>
      </c>
      <c r="R46" s="21">
        <f>INDEX('Master data'!AK:AK,MATCH($A46,'Master data'!$CL:$CL,0))</f>
        <v>72717.596913778936</v>
      </c>
      <c r="S46" s="18">
        <f>INDEX('Master data'!BY:BY,MATCH($A46,'Master data'!$CL:$CL,0))</f>
        <v>266280.85162775731</v>
      </c>
      <c r="T46" s="21">
        <f>INDEX('Master data'!CG:CG,MATCH($M46,'Master data'!$CL:$CL,0))</f>
        <v>0</v>
      </c>
      <c r="U46" s="21">
        <f>INDEX('Master data'!CI:CI,MATCH($M46,'Master data'!$CL:$CL,0))</f>
        <v>5500000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Kyle Walker</v>
      </c>
      <c r="O47" s="20" t="str">
        <f>INDEX('Master data'!B:B,MATCH($M47,'Master data'!$CL:$CL,0))</f>
        <v>England</v>
      </c>
      <c r="P47" s="17" t="str">
        <f>INDEX('Master data'!C:C,MATCH($M47,'Master data'!$CL:$CL,0))</f>
        <v>Defense</v>
      </c>
      <c r="Q47" s="21">
        <f>INDEX('Master data'!G:G,MATCH($M47,'Master data'!$CL:$CL,0))</f>
        <v>4500000</v>
      </c>
      <c r="R47" s="21">
        <f>INDEX('Master data'!AK:AK,MATCH($A47,'Master data'!$CL:$CL,0))</f>
        <v>61986.156118552994</v>
      </c>
      <c r="S47" s="18">
        <f>INDEX('Master data'!BY:BY,MATCH($A47,'Master data'!$CL:$CL,0))</f>
        <v>207805.15083793015</v>
      </c>
      <c r="T47" s="21">
        <f>INDEX('Master data'!CG:CG,MATCH($M47,'Master data'!$CL:$CL,0))</f>
        <v>0</v>
      </c>
      <c r="U47" s="21">
        <f>INDEX('Master data'!CI:CI,MATCH($M47,'Master data'!$CL:$CL,0))</f>
        <v>4500000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3500000</v>
      </c>
      <c r="F48" s="21">
        <f>INDEX('Master data'!AK:AK,MATCH($A48,'Master data'!$CK:$CK,0))</f>
        <v>60270.649659189272</v>
      </c>
      <c r="G48" s="18">
        <f>INDEX('Master data'!BY:BY,MATCH($A48,'Master data'!$CK:$CK,0))</f>
        <v>206609.49577046567</v>
      </c>
      <c r="H48" s="21">
        <f>INDEX('Master data'!CG:CG,MATCH($A48,'Master data'!$CK:$CK,0))</f>
        <v>0</v>
      </c>
      <c r="I48" s="21">
        <f>INDEX('Master data'!CI:CI,MATCH($A48,'Master data'!$CK:$CK,0))</f>
        <v>3500000</v>
      </c>
      <c r="J48" s="22">
        <f>INDEX('Master data'!CJ:CJ,MATCH($A48,'Master data'!$CK:$CK,0))</f>
        <v>4.2999999999999997E-2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Gianluigi Donnarumma</v>
      </c>
      <c r="O48" s="20" t="str">
        <f>INDEX('Master data'!B:B,MATCH($M48,'Master data'!$CL:$CL,0))</f>
        <v>Italy</v>
      </c>
      <c r="P48" s="17" t="str">
        <f>INDEX('Master data'!C:C,MATCH($M48,'Master data'!$CL:$CL,0))</f>
        <v>Goalkeeper</v>
      </c>
      <c r="Q48" s="21">
        <f>INDEX('Master data'!G:G,MATCH($M48,'Master data'!$CL:$CL,0))</f>
        <v>5000000</v>
      </c>
      <c r="R48" s="21">
        <f>INDEX('Master data'!AK:AK,MATCH($A48,'Master data'!$CL:$CL,0))</f>
        <v>79813.380012012567</v>
      </c>
      <c r="S48" s="18">
        <f>INDEX('Master data'!BY:BY,MATCH($A48,'Master data'!$CL:$CL,0))</f>
        <v>227294.34347086039</v>
      </c>
      <c r="T48" s="21">
        <f>INDEX('Master data'!CG:CG,MATCH($M48,'Master data'!$CL:$CL,0))</f>
        <v>0</v>
      </c>
      <c r="U48" s="21">
        <f>INDEX('Master data'!CI:CI,MATCH($M48,'Master data'!$CL:$CL,0))</f>
        <v>5000000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Serge Gnabry</v>
      </c>
      <c r="C49" s="20" t="str">
        <f>INDEX('Master data'!B:B,MATCH($A49,'Master data'!$CK:$CK,0))</f>
        <v>Germany</v>
      </c>
      <c r="D49" s="17" t="str">
        <f>INDEX('Master data'!C:C,MATCH($A49,'Master data'!$CK:$CK,0))</f>
        <v>Striker</v>
      </c>
      <c r="E49" s="21">
        <f>INDEX('Master data'!G:G,MATCH($A49,'Master data'!$CK:$CK,0))</f>
        <v>7500000</v>
      </c>
      <c r="F49" s="21">
        <f>INDEX('Master data'!AK:AK,MATCH($A49,'Master data'!$CK:$CK,0))</f>
        <v>53226.410971920035</v>
      </c>
      <c r="G49" s="18">
        <f>INDEX('Master data'!BY:BY,MATCH($A49,'Master data'!$CK:$CK,0))</f>
        <v>241292.26420137007</v>
      </c>
      <c r="H49" s="21">
        <f>INDEX('Master data'!CG:CG,MATCH($A49,'Master data'!$CK:$CK,0))</f>
        <v>0</v>
      </c>
      <c r="I49" s="21">
        <f>INDEX('Master data'!CI:CI,MATCH($A49,'Master data'!$CK:$CK,0))</f>
        <v>7500000</v>
      </c>
      <c r="J49" s="22">
        <f>INDEX('Master data'!CJ:CJ,MATCH($A49,'Master data'!$CK:$CK,0))</f>
        <v>0.02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Unai Simón</v>
      </c>
      <c r="O49" s="20" t="str">
        <f>INDEX('Master data'!B:B,MATCH($M49,'Master data'!$CL:$CL,0))</f>
        <v>Spain</v>
      </c>
      <c r="P49" s="17" t="str">
        <f>INDEX('Master data'!C:C,MATCH($M49,'Master data'!$CL:$CL,0))</f>
        <v>Goalkeeper</v>
      </c>
      <c r="Q49" s="21">
        <f>INDEX('Master data'!G:G,MATCH($M49,'Master data'!$CL:$CL,0))</f>
        <v>5500000</v>
      </c>
      <c r="R49" s="21">
        <f>INDEX('Master data'!AK:AK,MATCH($A49,'Master data'!$CL:$CL,0))</f>
        <v>82426.414260653808</v>
      </c>
      <c r="S49" s="18">
        <f>INDEX('Master data'!BY:BY,MATCH($A49,'Master data'!$CL:$CL,0))</f>
        <v>252947.2223000832</v>
      </c>
      <c r="T49" s="21">
        <f>INDEX('Master data'!CG:CG,MATCH($M49,'Master data'!$CL:$CL,0))</f>
        <v>0</v>
      </c>
      <c r="U49" s="21">
        <f>INDEX('Master data'!CI:CI,MATCH($M49,'Master data'!$CL:$CL,0))</f>
        <v>5500000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Christian Eriksen</v>
      </c>
      <c r="C50" s="20" t="str">
        <f>INDEX('Master data'!B:B,MATCH($A50,'Master data'!$CK:$CK,0))</f>
        <v>Denmark</v>
      </c>
      <c r="D50" s="17" t="str">
        <f>INDEX('Master data'!C:C,MATCH($A50,'Master data'!$CK:$CK,0))</f>
        <v>Midfield</v>
      </c>
      <c r="E50" s="21">
        <f>INDEX('Master data'!G:G,MATCH($A50,'Master data'!$CK:$CK,0))</f>
        <v>6000000</v>
      </c>
      <c r="F50" s="21">
        <f>INDEX('Master data'!AK:AK,MATCH($A50,'Master data'!$CK:$CK,0))</f>
        <v>88401.047501630354</v>
      </c>
      <c r="G50" s="18">
        <f>INDEX('Master data'!BY:BY,MATCH($A50,'Master data'!$CK:$CK,0))</f>
        <v>202293.699449879</v>
      </c>
      <c r="H50" s="21">
        <f>INDEX('Master data'!CG:CG,MATCH($A50,'Master data'!$CK:$CK,0))</f>
        <v>0</v>
      </c>
      <c r="I50" s="21">
        <f>INDEX('Master data'!CI:CI,MATCH($A50,'Master data'!$CK:$CK,0))</f>
        <v>6000000</v>
      </c>
      <c r="J50" s="22">
        <f>INDEX('Master data'!CJ:CJ,MATCH($A50,'Master data'!$CK:$CK,0))</f>
        <v>2.5000000000000001E-2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Sergiy Kryvtsov</v>
      </c>
      <c r="O50" s="20" t="str">
        <f>INDEX('Master data'!B:B,MATCH($M50,'Master data'!$CL:$CL,0))</f>
        <v>Ukraine</v>
      </c>
      <c r="P50" s="17" t="str">
        <f>INDEX('Master data'!C:C,MATCH($M50,'Master data'!$CL:$CL,0))</f>
        <v>Defense</v>
      </c>
      <c r="Q50" s="21">
        <f>INDEX('Master data'!G:G,MATCH($M50,'Master data'!$CL:$CL,0))</f>
        <v>3000000</v>
      </c>
      <c r="R50" s="21">
        <f>INDEX('Master data'!AK:AK,MATCH($A50,'Master data'!$CL:$CL,0))</f>
        <v>20094.063681079642</v>
      </c>
      <c r="S50" s="18">
        <f>INDEX('Master data'!BY:BY,MATCH($A50,'Master data'!$CL:$CL,0))</f>
        <v>149908.61469156505</v>
      </c>
      <c r="T50" s="21">
        <f>INDEX('Master data'!CG:CG,MATCH($M50,'Master data'!$CL:$CL,0))</f>
        <v>0</v>
      </c>
      <c r="U50" s="21">
        <f>INDEX('Master data'!CI:CI,MATCH($M50,'Master data'!$CL:$CL,0))</f>
        <v>3000000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Daley Blind</v>
      </c>
      <c r="C51" s="20" t="str">
        <f>INDEX('Master data'!B:B,MATCH($A51,'Master data'!$CK:$CK,0))</f>
        <v>Netherlands</v>
      </c>
      <c r="D51" s="17" t="str">
        <f>INDEX('Master data'!C:C,MATCH($A51,'Master data'!$CK:$CK,0))</f>
        <v>Defense</v>
      </c>
      <c r="E51" s="21">
        <f>INDEX('Master data'!G:G,MATCH($A51,'Master data'!$CK:$CK,0))</f>
        <v>4000000</v>
      </c>
      <c r="F51" s="21">
        <f>INDEX('Master data'!AK:AK,MATCH($A51,'Master data'!$CK:$CK,0))</f>
        <v>59616.461666661642</v>
      </c>
      <c r="G51" s="18">
        <f>INDEX('Master data'!BY:BY,MATCH($A51,'Master data'!$CK:$CK,0))</f>
        <v>205133.50214574975</v>
      </c>
      <c r="H51" s="21">
        <f>INDEX('Master data'!CG:CG,MATCH($A51,'Master data'!$CK:$CK,0))</f>
        <v>0</v>
      </c>
      <c r="I51" s="21">
        <f>INDEX('Master data'!CI:CI,MATCH($A51,'Master data'!$CK:$CK,0))</f>
        <v>4000000</v>
      </c>
      <c r="J51" s="22">
        <f>INDEX('Master data'!CJ:CJ,MATCH($A51,'Master data'!$CK:$CK,0))</f>
        <v>3.6999999999999998E-2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 xml:space="preserve"> K. Olsson</v>
      </c>
      <c r="O51" s="20" t="str">
        <f>INDEX('Master data'!B:B,MATCH($M51,'Master data'!$CL:$CL,0))</f>
        <v>Sweden</v>
      </c>
      <c r="P51" s="17" t="str">
        <f>INDEX('Master data'!C:C,MATCH($M51,'Master data'!$CL:$CL,0))</f>
        <v>Defense</v>
      </c>
      <c r="Q51" s="21">
        <f>INDEX('Master data'!G:G,MATCH($M51,'Master data'!$CL:$CL,0))</f>
        <v>2000000</v>
      </c>
      <c r="R51" s="21">
        <f>INDEX('Master data'!AK:AK,MATCH($A51,'Master data'!$CL:$CL,0))</f>
        <v>6161.689570534736</v>
      </c>
      <c r="S51" s="18">
        <f>INDEX('Master data'!BY:BY,MATCH($A51,'Master data'!$CL:$CL,0))</f>
        <v>105692.10734379062</v>
      </c>
      <c r="T51" s="21">
        <f>INDEX('Master data'!CG:CG,MATCH($M51,'Master data'!$CL:$CL,0))</f>
        <v>0</v>
      </c>
      <c r="U51" s="21">
        <f>INDEX('Master data'!CI:CI,MATCH($M51,'Master data'!$CL:$CL,0))</f>
        <v>2000000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Diogo Jota</v>
      </c>
      <c r="C52" s="20" t="str">
        <f>INDEX('Master data'!B:B,MATCH($A52,'Master data'!$CK:$CK,0))</f>
        <v>Portugal</v>
      </c>
      <c r="D52" s="17" t="str">
        <f>INDEX('Master data'!C:C,MATCH($A52,'Master data'!$CK:$CK,0))</f>
        <v>Striker</v>
      </c>
      <c r="E52" s="21">
        <f>INDEX('Master data'!G:G,MATCH($A52,'Master data'!$CK:$CK,0))</f>
        <v>6500000</v>
      </c>
      <c r="F52" s="21">
        <f>INDEX('Master data'!AK:AK,MATCH($A52,'Master data'!$CK:$CK,0))</f>
        <v>95286.242594737239</v>
      </c>
      <c r="G52" s="18">
        <f>INDEX('Master data'!BY:BY,MATCH($A52,'Master data'!$CK:$CK,0))</f>
        <v>192155.2657119502</v>
      </c>
      <c r="H52" s="21">
        <f>INDEX('Master data'!CG:CG,MATCH($A52,'Master data'!$CK:$CK,0))</f>
        <v>0</v>
      </c>
      <c r="I52" s="21">
        <f>INDEX('Master data'!CI:CI,MATCH($A52,'Master data'!$CK:$CK,0))</f>
        <v>6500000</v>
      </c>
      <c r="J52" s="22">
        <f>INDEX('Master data'!CJ:CJ,MATCH($A52,'Master data'!$CK:$CK,0))</f>
        <v>2.3E-2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Joakim Maehle</v>
      </c>
      <c r="O52" s="20" t="str">
        <f>INDEX('Master data'!B:B,MATCH($M52,'Master data'!$CL:$CL,0))</f>
        <v>Denmark</v>
      </c>
      <c r="P52" s="17" t="str">
        <f>INDEX('Master data'!C:C,MATCH($M52,'Master data'!$CL:$CL,0))</f>
        <v>Defense</v>
      </c>
      <c r="Q52" s="21">
        <f>INDEX('Master data'!G:G,MATCH($M52,'Master data'!$CL:$CL,0))</f>
        <v>3500000</v>
      </c>
      <c r="R52" s="21">
        <f>INDEX('Master data'!AK:AK,MATCH($A52,'Master data'!$CL:$CL,0))</f>
        <v>75420.889468894282</v>
      </c>
      <c r="S52" s="18">
        <f>INDEX('Master data'!BY:BY,MATCH($A52,'Master data'!$CL:$CL,0))</f>
        <v>152999.90321665915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Mason Mount</v>
      </c>
      <c r="C53" s="20" t="str">
        <f>INDEX('Master data'!B:B,MATCH($A53,'Master data'!$CK:$CK,0))</f>
        <v>England</v>
      </c>
      <c r="D53" s="17" t="str">
        <f>INDEX('Master data'!C:C,MATCH($A53,'Master data'!$CK:$CK,0))</f>
        <v>Midfield</v>
      </c>
      <c r="E53" s="21">
        <f>INDEX('Master data'!G:G,MATCH($A53,'Master data'!$CK:$CK,0))</f>
        <v>5500000</v>
      </c>
      <c r="F53" s="21">
        <f>INDEX('Master data'!AK:AK,MATCH($A53,'Master data'!$CK:$CK,0))</f>
        <v>57549.333447311597</v>
      </c>
      <c r="G53" s="18">
        <f>INDEX('Master data'!BY:BY,MATCH($A53,'Master data'!$CK:$CK,0))</f>
        <v>209935.93598715117</v>
      </c>
      <c r="H53" s="21">
        <f>INDEX('Master data'!CG:CG,MATCH($A53,'Master data'!$CK:$CK,0))</f>
        <v>0</v>
      </c>
      <c r="I53" s="21">
        <f>INDEX('Master data'!CI:CI,MATCH($A53,'Master data'!$CK:$CK,0))</f>
        <v>5500000</v>
      </c>
      <c r="J53" s="22">
        <f>INDEX('Master data'!CJ:CJ,MATCH($A53,'Master data'!$CK:$CK,0))</f>
        <v>2.7E-2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105987.25238795648</v>
      </c>
      <c r="S53" s="18">
        <f>INDEX('Master data'!BY:BY,MATCH($A53,'Master data'!$CL:$CL,0))</f>
        <v>389692.81912069023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Maciej Rybus</v>
      </c>
      <c r="C54" s="20" t="str">
        <f>INDEX('Master data'!B:B,MATCH($A54,'Master data'!$CK:$CK,0))</f>
        <v>Poland</v>
      </c>
      <c r="D54" s="17" t="str">
        <f>INDEX('Master data'!C:C,MATCH($A54,'Master data'!$CK:$CK,0))</f>
        <v>Defense</v>
      </c>
      <c r="E54" s="21">
        <f>INDEX('Master data'!G:G,MATCH($A54,'Master data'!$CK:$CK,0))</f>
        <v>2500000</v>
      </c>
      <c r="F54" s="21">
        <f>INDEX('Master data'!AK:AK,MATCH($A54,'Master data'!$CK:$CK,0))</f>
        <v>90140.479217018583</v>
      </c>
      <c r="G54" s="18">
        <f>INDEX('Master data'!BY:BY,MATCH($A54,'Master data'!$CK:$CK,0))</f>
        <v>179010.97659787381</v>
      </c>
      <c r="H54" s="21">
        <f>INDEX('Master data'!CG:CG,MATCH($A54,'Master data'!$CK:$CK,0))</f>
        <v>0</v>
      </c>
      <c r="I54" s="21">
        <f>INDEX('Master data'!CI:CI,MATCH($A54,'Master data'!$CK:$CK,0))</f>
        <v>2500000</v>
      </c>
      <c r="J54" s="22">
        <f>INDEX('Master data'!CJ:CJ,MATCH($A54,'Master data'!$CK:$CK,0))</f>
        <v>5.8000000000000003E-2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Ciro Immobile</v>
      </c>
      <c r="O54" s="20" t="str">
        <f>INDEX('Master data'!B:B,MATCH($M54,'Master data'!$CL:$CL,0))</f>
        <v>Italy</v>
      </c>
      <c r="P54" s="17" t="str">
        <f>INDEX('Master data'!C:C,MATCH($M54,'Master data'!$CL:$CL,0))</f>
        <v>Striker</v>
      </c>
      <c r="Q54" s="21">
        <f>INDEX('Master data'!G:G,MATCH($M54,'Master data'!$CL:$CL,0))</f>
        <v>6500000</v>
      </c>
      <c r="R54" s="21">
        <f>INDEX('Master data'!AK:AK,MATCH($A54,'Master data'!$CL:$CL,0))</f>
        <v>99833.23402702657</v>
      </c>
      <c r="S54" s="18">
        <f>INDEX('Master data'!BY:BY,MATCH($A54,'Master data'!$CL:$CL,0))</f>
        <v>288631.85225835873</v>
      </c>
      <c r="T54" s="21">
        <f>INDEX('Master data'!CG:CG,MATCH($M54,'Master data'!$CL:$CL,0))</f>
        <v>0</v>
      </c>
      <c r="U54" s="21">
        <f>INDEX('Master data'!CI:CI,MATCH($M54,'Master data'!$CL:$CL,0))</f>
        <v>6500000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Robin Gosens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Defense</v>
      </c>
      <c r="E55" s="21">
        <f>INDEX('Master data'!G:G,MATCH($A55,'Master data'!$CK:$CK,0))</f>
        <v>5000000</v>
      </c>
      <c r="F55" s="21">
        <f>INDEX('Master data'!AK:AK,MATCH($A55,'Master data'!$CK:$CK,0))</f>
        <v>48610.222758231888</v>
      </c>
      <c r="G55" s="18">
        <f>INDEX('Master data'!BY:BY,MATCH($A55,'Master data'!$CK:$CK,0))</f>
        <v>217748.14371710562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2.9000000000000001E-2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Nicolò Barella</v>
      </c>
      <c r="O55" s="20" t="str">
        <f>INDEX('Master data'!B:B,MATCH($M55,'Master data'!$CL:$CL,0))</f>
        <v>Italy</v>
      </c>
      <c r="P55" s="17" t="str">
        <f>INDEX('Master data'!C:C,MATCH($M55,'Master data'!$CL:$CL,0))</f>
        <v>Midfield</v>
      </c>
      <c r="Q55" s="21">
        <f>INDEX('Master data'!G:G,MATCH($M55,'Master data'!$CL:$CL,0))</f>
        <v>4000000</v>
      </c>
      <c r="R55" s="21">
        <f>INDEX('Master data'!AK:AK,MATCH($A55,'Master data'!$CL:$CL,0))</f>
        <v>62611.383008646255</v>
      </c>
      <c r="S55" s="18">
        <f>INDEX('Master data'!BY:BY,MATCH($A55,'Master data'!$CL:$CL,0))</f>
        <v>179874.61362442677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Rodrigo Hernandez</v>
      </c>
      <c r="C56" s="20" t="str">
        <f>INDEX('Master data'!B:B,MATCH($A56,'Master data'!$CK:$CK,0))</f>
        <v>Spain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58754.803790872167</v>
      </c>
      <c r="G56" s="18">
        <f>INDEX('Master data'!BY:BY,MATCH($A56,'Master data'!$CK:$CK,0))</f>
        <v>195855.83112801414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3.5999999999999997E-2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Mats  Hummels</v>
      </c>
      <c r="O56" s="20" t="str">
        <f>INDEX('Master data'!B:B,MATCH($M56,'Master data'!$CL:$CL,0))</f>
        <v>Germany</v>
      </c>
      <c r="P56" s="17" t="str">
        <f>INDEX('Master data'!C:C,MATCH($M56,'Master data'!$CL:$CL,0))</f>
        <v>Defense</v>
      </c>
      <c r="Q56" s="21">
        <f>INDEX('Master data'!G:G,MATCH($M56,'Master data'!$CL:$CL,0))</f>
        <v>3500000</v>
      </c>
      <c r="R56" s="21">
        <f>INDEX('Master data'!AK:AK,MATCH($A56,'Master data'!$CL:$CL,0))</f>
        <v>38431.887586691621</v>
      </c>
      <c r="S56" s="18">
        <f>INDEX('Master data'!BY:BY,MATCH($A56,'Master data'!$CL:$CL,0))</f>
        <v>173180.78305988861</v>
      </c>
      <c r="T56" s="21">
        <f>INDEX('Master data'!CG:CG,MATCH($M56,'Master data'!$CL:$CL,0))</f>
        <v>0</v>
      </c>
      <c r="U56" s="21">
        <f>INDEX('Master data'!CI:CI,MATCH($M56,'Master data'!$CL:$CL,0))</f>
        <v>3500000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Ondrej Celustka</v>
      </c>
      <c r="O57" s="20" t="str">
        <f>INDEX('Master data'!B:B,MATCH($M57,'Master data'!$CL:$CL,0))</f>
        <v>Czech Republic</v>
      </c>
      <c r="P57" s="17" t="str">
        <f>INDEX('Master data'!C:C,MATCH($M57,'Master data'!$CL:$CL,0))</f>
        <v>Defense</v>
      </c>
      <c r="Q57" s="21">
        <f>INDEX('Master data'!G:G,MATCH($M57,'Master data'!$CL:$CL,0))</f>
        <v>3000000</v>
      </c>
      <c r="R57" s="21">
        <f>INDEX('Master data'!AK:AK,MATCH($A57,'Master data'!$CL:$CL,0))</f>
        <v>58380.697377884702</v>
      </c>
      <c r="S57" s="18">
        <f>INDEX('Master data'!BY:BY,MATCH($A57,'Master data'!$CL:$CL,0))</f>
        <v>122214.56844080167</v>
      </c>
      <c r="T57" s="21">
        <f>INDEX('Master data'!CG:CG,MATCH($M57,'Master data'!$CL:$CL,0))</f>
        <v>0</v>
      </c>
      <c r="U57" s="21">
        <f>INDEX('Master data'!CI:CI,MATCH($M57,'Master data'!$CL:$CL,0))</f>
        <v>3000000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Frenkie de Jong</v>
      </c>
      <c r="O58" s="20" t="str">
        <f>INDEX('Master data'!B:B,MATCH($M58,'Master data'!$CL:$CL,0))</f>
        <v>Netherlands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48892.280432720851</v>
      </c>
      <c r="S58" s="18">
        <f>INDEX('Master data'!BY:BY,MATCH($A58,'Master data'!$CL:$CL,0))</f>
        <v>179642.86497907044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3.2000000000000001E-2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 xml:space="preserve"> B. Silva</v>
      </c>
      <c r="O59" s="20" t="str">
        <f>INDEX('Master data'!B:B,MATCH($M59,'Master data'!$CL:$CL,0))</f>
        <v>Portugal</v>
      </c>
      <c r="P59" s="17" t="str">
        <f>INDEX('Master data'!C:C,MATCH($M59,'Master data'!$CL:$CL,0))</f>
        <v>Goalkeeper</v>
      </c>
      <c r="Q59" s="21">
        <f>INDEX('Master data'!G:G,MATCH($M59,'Master data'!$CL:$CL,0))</f>
        <v>4000000</v>
      </c>
      <c r="R59" s="21">
        <f>INDEX('Master data'!AK:AK,MATCH($A59,'Master data'!$CL:$CL,0))</f>
        <v>78502.154126280453</v>
      </c>
      <c r="S59" s="18">
        <f>INDEX('Master data'!BY:BY,MATCH($A59,'Master data'!$CL:$CL,0))</f>
        <v>162683.33804005705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Ante Rebic</v>
      </c>
      <c r="O60" s="20" t="str">
        <f>INDEX('Master data'!B:B,MATCH($M60,'Master data'!$CL:$CL,0))</f>
        <v>Croatia</v>
      </c>
      <c r="P60" s="17" t="str">
        <f>INDEX('Master data'!C:C,MATCH($M60,'Master data'!$CL:$CL,0))</f>
        <v>Striker</v>
      </c>
      <c r="Q60" s="21">
        <f>INDEX('Master data'!G:G,MATCH($M60,'Master data'!$CL:$CL,0))</f>
        <v>3000000</v>
      </c>
      <c r="R60" s="21">
        <f>INDEX('Master data'!AK:AK,MATCH($A60,'Master data'!$CL:$CL,0))</f>
        <v>18420.438208280546</v>
      </c>
      <c r="S60" s="18">
        <f>INDEX('Master data'!BY:BY,MATCH($A60,'Master data'!$CL:$CL,0))</f>
        <v>151371.44712197449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Jason Denayer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4000000</v>
      </c>
      <c r="R61" s="21">
        <f>INDEX('Master data'!AK:AK,MATCH($A61,'Master data'!$CL:$CL,0))</f>
        <v>55296.36944413255</v>
      </c>
      <c r="S61" s="18">
        <f>INDEX('Master data'!BY:BY,MATCH($A61,'Master data'!$CL:$CL,0))</f>
        <v>182129.05733228551</v>
      </c>
      <c r="T61" s="21">
        <f>INDEX('Master data'!CG:CG,MATCH($M61,'Master data'!$CL:$CL,0))</f>
        <v>0</v>
      </c>
      <c r="U61" s="21">
        <f>INDEX('Master data'!CI:CI,MATCH($M61,'Master data'!$CL:$CL,0))</f>
        <v>4000000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Breel Embolo</v>
      </c>
      <c r="O62" s="20" t="str">
        <f>INDEX('Master data'!B:B,MATCH($M62,'Master data'!$CL:$CL,0))</f>
        <v>Switzerland</v>
      </c>
      <c r="P62" s="17" t="str">
        <f>INDEX('Master data'!C:C,MATCH($M62,'Master data'!$CL:$CL,0))</f>
        <v>Striker</v>
      </c>
      <c r="Q62" s="21">
        <f>INDEX('Master data'!G:G,MATCH($M62,'Master data'!$CL:$CL,0))</f>
        <v>4000000</v>
      </c>
      <c r="R62" s="21">
        <f>INDEX('Master data'!AK:AK,MATCH($A62,'Master data'!$CL:$CL,0))</f>
        <v>69821.307229322207</v>
      </c>
      <c r="S62" s="18">
        <f>INDEX('Master data'!BY:BY,MATCH($A62,'Master data'!$CL:$CL,0))</f>
        <v>177185.94563236734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Ché Adams</v>
      </c>
      <c r="O63" s="20" t="str">
        <f>INDEX('Master data'!B:B,MATCH($M63,'Master data'!$CL:$CL,0))</f>
        <v>Scotland</v>
      </c>
      <c r="P63" s="17" t="str">
        <f>INDEX('Master data'!C:C,MATCH($M63,'Master data'!$CL:$CL,0))</f>
        <v>Striker</v>
      </c>
      <c r="Q63" s="21">
        <f>INDEX('Master data'!G:G,MATCH($M63,'Master data'!$CL:$CL,0))</f>
        <v>3000000</v>
      </c>
      <c r="R63" s="21">
        <f>INDEX('Master data'!AK:AK,MATCH($A63,'Master data'!$CL:$CL,0))</f>
        <v>60842.461730263574</v>
      </c>
      <c r="S63" s="18">
        <f>INDEX('Master data'!BY:BY,MATCH($A63,'Master data'!$CL:$CL,0))</f>
        <v>125200.82128601358</v>
      </c>
      <c r="T63" s="21">
        <f>INDEX('Master data'!CG:CG,MATCH($M63,'Master data'!$CL:$CL,0))</f>
        <v>0</v>
      </c>
      <c r="U63" s="21">
        <f>INDEX('Master data'!CI:CI,MATCH($M63,'Master data'!$CL:$CL,0))</f>
        <v>3000000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Luke Shaw</v>
      </c>
      <c r="C64" s="20" t="str">
        <f>INDEX('Master data'!B:B,MATCH($A64,'Master data'!$CK:$CK,0))</f>
        <v>England</v>
      </c>
      <c r="D64" s="17" t="str">
        <f>INDEX('Master data'!C:C,MATCH($A64,'Master data'!$CK:$CK,0))</f>
        <v>Defense</v>
      </c>
      <c r="E64" s="21">
        <f>INDEX('Master data'!G:G,MATCH($A64,'Master data'!$CK:$CK,0))</f>
        <v>3500000</v>
      </c>
      <c r="F64" s="21">
        <f>INDEX('Master data'!AK:AK,MATCH($A64,'Master data'!$CK:$CK,0))</f>
        <v>52735.333842703396</v>
      </c>
      <c r="G64" s="18">
        <f>INDEX('Master data'!BY:BY,MATCH($A64,'Master data'!$CK:$CK,0))</f>
        <v>182199.54576963518</v>
      </c>
      <c r="H64" s="21">
        <f>INDEX('Master data'!CG:CG,MATCH($A64,'Master data'!$CK:$CK,0))</f>
        <v>0</v>
      </c>
      <c r="I64" s="21">
        <f>INDEX('Master data'!CI:CI,MATCH($A64,'Master data'!$CK:$CK,0))</f>
        <v>3500000</v>
      </c>
      <c r="J64" s="22">
        <f>INDEX('Master data'!CJ:CJ,MATCH($A64,'Master data'!$CK:$CK,0))</f>
        <v>3.9E-2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Stefan Lainer</v>
      </c>
      <c r="O64" s="20" t="str">
        <f>INDEX('Master data'!B:B,MATCH($M64,'Master data'!$CL:$CL,0))</f>
        <v>Austria</v>
      </c>
      <c r="P64" s="17" t="str">
        <f>INDEX('Master data'!C:C,MATCH($M64,'Master data'!$CL:$CL,0))</f>
        <v>Defense</v>
      </c>
      <c r="Q64" s="21">
        <f>INDEX('Master data'!G:G,MATCH($M64,'Master data'!$CL:$CL,0))</f>
        <v>3500000</v>
      </c>
      <c r="R64" s="21">
        <f>INDEX('Master data'!AK:AK,MATCH($A64,'Master data'!$CL:$CL,0))</f>
        <v>76015.210529862423</v>
      </c>
      <c r="S64" s="18">
        <f>INDEX('Master data'!BY:BY,MATCH($A64,'Master data'!$CL:$CL,0))</f>
        <v>139813.97065586541</v>
      </c>
      <c r="T64" s="21">
        <f>INDEX('Master data'!CG:CG,MATCH($M64,'Master data'!$CL:$CL,0))</f>
        <v>0</v>
      </c>
      <c r="U64" s="21">
        <f>INDEX('Master data'!CI:CI,MATCH($M64,'Master data'!$CL:$CL,0))</f>
        <v>3500000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 xml:space="preserve"> T. Hazard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Midfield</v>
      </c>
      <c r="E65" s="21">
        <f>INDEX('Master data'!G:G,MATCH($A65,'Master data'!$CK:$CK,0))</f>
        <v>5500000</v>
      </c>
      <c r="F65" s="21">
        <f>INDEX('Master data'!AK:AK,MATCH($A65,'Master data'!$CK:$CK,0))</f>
        <v>59269.538792563952</v>
      </c>
      <c r="G65" s="18">
        <f>INDEX('Master data'!BY:BY,MATCH($A65,'Master data'!$CK:$CK,0))</f>
        <v>196340.6312474545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2.4E-2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Umut Meraş</v>
      </c>
      <c r="O65" s="20" t="str">
        <f>INDEX('Master data'!B:B,MATCH($M65,'Master data'!$CL:$CL,0))</f>
        <v>Turkey</v>
      </c>
      <c r="P65" s="17" t="str">
        <f>INDEX('Master data'!C:C,MATCH($M65,'Master data'!$CL:$CL,0))</f>
        <v>Defense</v>
      </c>
      <c r="Q65" s="21">
        <f>INDEX('Master data'!G:G,MATCH($M65,'Master data'!$CL:$CL,0))</f>
        <v>2500000</v>
      </c>
      <c r="R65" s="21">
        <f>INDEX('Master data'!AK:AK,MATCH($A65,'Master data'!$CL:$CL,0))</f>
        <v>15034.169780357737</v>
      </c>
      <c r="S65" s="18">
        <f>INDEX('Master data'!BY:BY,MATCH($A65,'Master data'!$CL:$CL,0))</f>
        <v>124097.39742689912</v>
      </c>
      <c r="T65" s="21">
        <f>INDEX('Master data'!CG:CG,MATCH($M65,'Master data'!$CL:$CL,0))</f>
        <v>0</v>
      </c>
      <c r="U65" s="21">
        <f>INDEX('Master data'!CI:CI,MATCH($M65,'Master data'!$CL:$CL,0))</f>
        <v>2500000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Nicolò Barella</v>
      </c>
      <c r="C66" s="20" t="str">
        <f>INDEX('Master data'!B:B,MATCH($A66,'Master data'!$CK:$CK,0))</f>
        <v>Italy</v>
      </c>
      <c r="D66" s="17" t="str">
        <f>INDEX('Master data'!C:C,MATCH($A66,'Master data'!$CK:$CK,0))</f>
        <v>Midfield</v>
      </c>
      <c r="E66" s="21">
        <f>INDEX('Master data'!G:G,MATCH($A66,'Master data'!$CK:$CK,0))</f>
        <v>4000000</v>
      </c>
      <c r="F66" s="21">
        <f>INDEX('Master data'!AK:AK,MATCH($A66,'Master data'!$CK:$CK,0))</f>
        <v>62611.383008646255</v>
      </c>
      <c r="G66" s="18">
        <f>INDEX('Master data'!BY:BY,MATCH($A66,'Master data'!$CK:$CK,0))</f>
        <v>179874.61362442677</v>
      </c>
      <c r="H66" s="21">
        <f>INDEX('Master data'!CG:CG,MATCH($A66,'Master data'!$CK:$CK,0))</f>
        <v>0</v>
      </c>
      <c r="I66" s="21">
        <f>INDEX('Master data'!CI:CI,MATCH($A66,'Master data'!$CK:$CK,0))</f>
        <v>4000000</v>
      </c>
      <c r="J66" s="22">
        <f>INDEX('Master data'!CJ:CJ,MATCH($A66,'Master data'!$CK:$CK,0))</f>
        <v>3.3000000000000002E-2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Martin Hinteregger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68228.954143551193</v>
      </c>
      <c r="S66" s="18">
        <f>INDEX('Master data'!BY:BY,MATCH($A66,'Master data'!$CL:$CL,0))</f>
        <v>120293.37165332586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Marcus Danielson</v>
      </c>
      <c r="C67" s="20" t="str">
        <f>INDEX('Master data'!B:B,MATCH($A67,'Master data'!$CK:$CK,0))</f>
        <v>Sweden</v>
      </c>
      <c r="D67" s="17" t="str">
        <f>INDEX('Master data'!C:C,MATCH($A67,'Master data'!$CK:$CK,0))</f>
        <v>Defense</v>
      </c>
      <c r="E67" s="21">
        <f>INDEX('Master data'!G:G,MATCH($A67,'Master data'!$CK:$CK,0))</f>
        <v>2000000</v>
      </c>
      <c r="F67" s="21">
        <f>INDEX('Master data'!AK:AK,MATCH($A67,'Master data'!$CK:$CK,0))</f>
        <v>22713.177622817624</v>
      </c>
      <c r="G67" s="18">
        <f>INDEX('Master data'!BY:BY,MATCH($A67,'Master data'!$CK:$CK,0))</f>
        <v>191224.68037640728</v>
      </c>
      <c r="H67" s="21">
        <f>INDEX('Master data'!CG:CG,MATCH($A67,'Master data'!$CK:$CK,0))</f>
        <v>0</v>
      </c>
      <c r="I67" s="21">
        <f>INDEX('Master data'!CI:CI,MATCH($A67,'Master data'!$CK:$CK,0))</f>
        <v>2000000</v>
      </c>
      <c r="J67" s="22">
        <f>INDEX('Master data'!CJ:CJ,MATCH($A67,'Master data'!$CK:$CK,0))</f>
        <v>6.5000000000000002E-2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Raheem Sterling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7500000</v>
      </c>
      <c r="R67" s="21">
        <f>INDEX('Master data'!AK:AK,MATCH($A67,'Master data'!$CL:$CL,0))</f>
        <v>88993.636123817239</v>
      </c>
      <c r="S67" s="18">
        <f>INDEX('Master data'!BY:BY,MATCH($A67,'Master data'!$CL:$CL,0))</f>
        <v>328497.75547606335</v>
      </c>
      <c r="T67" s="21">
        <f>INDEX('Master data'!CG:CG,MATCH($M67,'Master data'!$CL:$CL,0))</f>
        <v>0</v>
      </c>
      <c r="U67" s="21">
        <f>INDEX('Master data'!CI:CI,MATCH($M67,'Master data'!$CL:$CL,0))</f>
        <v>7500000</v>
      </c>
      <c r="V67" s="22">
        <f>INDEX('Master data'!CJ:CJ,MATCH($M67,'Master data'!$CL:$CL,0))</f>
        <v>3.1E-2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Thiago Alcantara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4500000</v>
      </c>
      <c r="F68" s="21">
        <f>INDEX('Master data'!AK:AK,MATCH($A68,'Master data'!$CK:$CK,0))</f>
        <v>55077.53605447981</v>
      </c>
      <c r="G68" s="18">
        <f>INDEX('Master data'!BY:BY,MATCH($A68,'Master data'!$CK:$CK,0))</f>
        <v>184064.20106575167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2.9000000000000001E-2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Koke</v>
      </c>
      <c r="O68" s="20" t="str">
        <f>INDEX('Master data'!B:B,MATCH($M68,'Master data'!$CL:$CL,0))</f>
        <v>Spain</v>
      </c>
      <c r="P68" s="17" t="str">
        <f>INDEX('Master data'!C:C,MATCH($M68,'Master data'!$CL:$CL,0))</f>
        <v>Midfield</v>
      </c>
      <c r="Q68" s="21">
        <f>INDEX('Master data'!G:G,MATCH($M68,'Master data'!$CL:$CL,0))</f>
        <v>4000000</v>
      </c>
      <c r="R68" s="21">
        <f>INDEX('Master data'!AK:AK,MATCH($A68,'Master data'!$CL:$CL,0))</f>
        <v>51778.117667365215</v>
      </c>
      <c r="S68" s="18">
        <f>INDEX('Master data'!BY:BY,MATCH($A68,'Master data'!$CL:$CL,0))</f>
        <v>171568.01685784949</v>
      </c>
      <c r="T68" s="21">
        <f>INDEX('Master data'!CG:CG,MATCH($M68,'Master data'!$CL:$CL,0))</f>
        <v>0</v>
      </c>
      <c r="U68" s="21">
        <f>INDEX('Master data'!CI:CI,MATCH($M68,'Master data'!$CL:$CL,0))</f>
        <v>4000000</v>
      </c>
      <c r="V68" s="22">
        <f>INDEX('Master data'!CJ:CJ,MATCH($M68,'Master data'!$CL:$CL,0))</f>
        <v>3.1E-2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60201.257160144218</v>
      </c>
      <c r="S69" s="18">
        <f>INDEX('Master data'!BY:BY,MATCH($A69,'Master data'!$CL:$CL,0))</f>
        <v>198411.94472672866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Niklas Süle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3500000</v>
      </c>
      <c r="R70" s="21">
        <f>INDEX('Master data'!AK:AK,MATCH($A70,'Master data'!$CL:$CL,0))</f>
        <v>36375.12376441693</v>
      </c>
      <c r="S70" s="18">
        <f>INDEX('Master data'!BY:BY,MATCH($A70,'Master data'!$CL:$CL,0))</f>
        <v>163227.48876135692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Roman Yaremchuk</v>
      </c>
      <c r="O71" s="20" t="str">
        <f>INDEX('Master data'!B:B,MATCH($M71,'Master data'!$CL:$CL,0))</f>
        <v>Ukraine</v>
      </c>
      <c r="P71" s="17" t="str">
        <f>INDEX('Master data'!C:C,MATCH($M71,'Master data'!$CL:$CL,0))</f>
        <v>Striker</v>
      </c>
      <c r="Q71" s="21">
        <f>INDEX('Master data'!G:G,MATCH($M71,'Master data'!$CL:$CL,0))</f>
        <v>4000000</v>
      </c>
      <c r="R71" s="21">
        <f>INDEX('Master data'!AK:AK,MATCH($A71,'Master data'!$CL:$CL,0))</f>
        <v>27136.214354398726</v>
      </c>
      <c r="S71" s="18">
        <f>INDEX('Master data'!BY:BY,MATCH($A71,'Master data'!$CL:$CL,0))</f>
        <v>184527.32051110518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Rui Patrício</v>
      </c>
      <c r="C72" s="20" t="str">
        <f>INDEX('Master data'!B:B,MATCH($A72,'Master data'!$CK:$CK,0))</f>
        <v>Portugal</v>
      </c>
      <c r="D72" s="17" t="str">
        <f>INDEX('Master data'!C:C,MATCH($A72,'Master data'!$CK:$CK,0))</f>
        <v>Goalkeeper</v>
      </c>
      <c r="E72" s="21">
        <f>INDEX('Master data'!G:G,MATCH($A72,'Master data'!$CK:$CK,0))</f>
        <v>4500000</v>
      </c>
      <c r="F72" s="21">
        <f>INDEX('Master data'!AK:AK,MATCH($A72,'Master data'!$CK:$CK,0))</f>
        <v>78544.302669386496</v>
      </c>
      <c r="G72" s="18">
        <f>INDEX('Master data'!BY:BY,MATCH($A72,'Master data'!$CK:$CK,0))</f>
        <v>162809.78366937517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Oleksandr Karavayev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16989.836074060862</v>
      </c>
      <c r="S72" s="18">
        <f>INDEX('Master data'!BY:BY,MATCH($A72,'Master data'!$CL:$CL,0))</f>
        <v>138470.33995295854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Frenkie de Jong</v>
      </c>
      <c r="C73" s="20" t="str">
        <f>INDEX('Master data'!B:B,MATCH($A73,'Master data'!$CK:$CK,0))</f>
        <v>Netherlands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48892.280432720851</v>
      </c>
      <c r="G73" s="18">
        <f>INDEX('Master data'!BY:BY,MATCH($A73,'Master data'!$CK:$CK,0))</f>
        <v>179642.86497907044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3.2000000000000001E-2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Tomas Kalas</v>
      </c>
      <c r="O73" s="20" t="str">
        <f>INDEX('Master data'!B:B,MATCH($M73,'Master data'!$CL:$CL,0))</f>
        <v>Czech Republic</v>
      </c>
      <c r="P73" s="17" t="str">
        <f>INDEX('Master data'!C:C,MATCH($M73,'Master data'!$CL:$CL,0))</f>
        <v>Defense</v>
      </c>
      <c r="Q73" s="21">
        <f>INDEX('Master data'!G:G,MATCH($M73,'Master data'!$CL:$CL,0))</f>
        <v>2000000</v>
      </c>
      <c r="R73" s="21">
        <f>INDEX('Master data'!AK:AK,MATCH($A73,'Master data'!$CL:$CL,0))</f>
        <v>39664.701707078508</v>
      </c>
      <c r="S73" s="18">
        <f>INDEX('Master data'!BY:BY,MATCH($A73,'Master data'!$CL:$CL,0))</f>
        <v>71962.38936502357</v>
      </c>
      <c r="T73" s="21">
        <f>INDEX('Master data'!CG:CG,MATCH($M73,'Master data'!$CL:$CL,0))</f>
        <v>0</v>
      </c>
      <c r="U73" s="21">
        <f>INDEX('Master data'!CI:CI,MATCH($M73,'Master data'!$CL:$CL,0))</f>
        <v>2000000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6000000</v>
      </c>
      <c r="F74" s="21">
        <f>INDEX('Master data'!AK:AK,MATCH($A74,'Master data'!$CK:$CK,0))</f>
        <v>48220.18406882901</v>
      </c>
      <c r="G74" s="18">
        <f>INDEX('Master data'!BY:BY,MATCH($A74,'Master data'!$CK:$CK,0))</f>
        <v>184019.90160087126</v>
      </c>
      <c r="H74" s="21">
        <f>INDEX('Master data'!CG:CG,MATCH($A74,'Master data'!$CK:$CK,0))</f>
        <v>0</v>
      </c>
      <c r="I74" s="21">
        <f>INDEX('Master data'!CI:CI,MATCH($A74,'Master data'!$CK:$CK,0))</f>
        <v>6000000</v>
      </c>
      <c r="J74" s="22">
        <f>INDEX('Master data'!CJ:CJ,MATCH($A74,'Master data'!$CK:$CK,0))</f>
        <v>2.1000000000000001E-2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Giorgio Chiellini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4500000</v>
      </c>
      <c r="R74" s="21">
        <f>INDEX('Master data'!AK:AK,MATCH($A74,'Master data'!$CL:$CL,0))</f>
        <v>65657.896641463216</v>
      </c>
      <c r="S74" s="18">
        <f>INDEX('Master data'!BY:BY,MATCH($A74,'Master data'!$CL:$CL,0))</f>
        <v>184690.48725270326</v>
      </c>
      <c r="T74" s="21">
        <f>INDEX('Master data'!CG:CG,MATCH($M74,'Master data'!$CL:$CL,0))</f>
        <v>0</v>
      </c>
      <c r="U74" s="21">
        <f>INDEX('Master data'!CI:CI,MATCH($M74,'Master data'!$CL:$CL,0))</f>
        <v>4500000</v>
      </c>
      <c r="V74" s="22">
        <f>INDEX('Master data'!CJ:CJ,MATCH($M74,'Master data'!$CL:$CL,0))</f>
        <v>0.03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Martin Braithwaite</v>
      </c>
      <c r="C75" s="20" t="str">
        <f>INDEX('Master data'!B:B,MATCH($A75,'Master data'!$CK:$CK,0))</f>
        <v>Denmark</v>
      </c>
      <c r="D75" s="17" t="str">
        <f>INDEX('Master data'!C:C,MATCH($A75,'Master data'!$CK:$CK,0))</f>
        <v>Striker</v>
      </c>
      <c r="E75" s="21">
        <f>INDEX('Master data'!G:G,MATCH($A75,'Master data'!$CK:$CK,0))</f>
        <v>4500000</v>
      </c>
      <c r="F75" s="21">
        <f>INDEX('Master data'!AK:AK,MATCH($A75,'Master data'!$CK:$CK,0))</f>
        <v>74533.444813594397</v>
      </c>
      <c r="G75" s="18">
        <f>INDEX('Master data'!BY:BY,MATCH($A75,'Master data'!$CK:$CK,0))</f>
        <v>166043.74303637055</v>
      </c>
      <c r="H75" s="21">
        <f>INDEX('Master data'!CG:CG,MATCH($A75,'Master data'!$CK:$CK,0))</f>
        <v>0</v>
      </c>
      <c r="I75" s="21">
        <f>INDEX('Master data'!CI:CI,MATCH($A75,'Master data'!$CK:$CK,0))</f>
        <v>4500000</v>
      </c>
      <c r="J75" s="22">
        <f>INDEX('Master data'!CJ:CJ,MATCH($A75,'Master data'!$CK:$CK,0))</f>
        <v>2.8000000000000001E-2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Nico Elvedi</v>
      </c>
      <c r="O75" s="20" t="str">
        <f>INDEX('Master data'!B:B,MATCH($M75,'Master data'!$CL:$CL,0))</f>
        <v>Switzerland</v>
      </c>
      <c r="P75" s="17" t="str">
        <f>INDEX('Master data'!C:C,MATCH($M75,'Master data'!$CL:$CL,0))</f>
        <v>Defense</v>
      </c>
      <c r="Q75" s="21">
        <f>INDEX('Master data'!G:G,MATCH($M75,'Master data'!$CL:$CL,0))</f>
        <v>3000000</v>
      </c>
      <c r="R75" s="21">
        <f>INDEX('Master data'!AK:AK,MATCH($A75,'Master data'!$CL:$CL,0))</f>
        <v>55153.885050474819</v>
      </c>
      <c r="S75" s="18">
        <f>INDEX('Master data'!BY:BY,MATCH($A75,'Master data'!$CL:$CL,0))</f>
        <v>120406.35835459805</v>
      </c>
      <c r="T75" s="21">
        <f>INDEX('Master data'!CG:CG,MATCH($M75,'Master data'!$CL:$CL,0))</f>
        <v>0</v>
      </c>
      <c r="U75" s="21">
        <f>INDEX('Master data'!CI:CI,MATCH($M75,'Master data'!$CL:$CL,0))</f>
        <v>3000000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Roman Yaremchuk</v>
      </c>
      <c r="C76" s="20" t="str">
        <f>INDEX('Master data'!B:B,MATCH($A76,'Master data'!$CK:$CK,0))</f>
        <v>Ukraine</v>
      </c>
      <c r="D76" s="17" t="str">
        <f>INDEX('Master data'!C:C,MATCH($A76,'Master data'!$CK:$CK,0))</f>
        <v>Striker</v>
      </c>
      <c r="E76" s="21">
        <f>INDEX('Master data'!G:G,MATCH($A76,'Master data'!$CK:$CK,0))</f>
        <v>4000000</v>
      </c>
      <c r="F76" s="21">
        <f>INDEX('Master data'!AK:AK,MATCH($A76,'Master data'!$CK:$CK,0))</f>
        <v>27136.214354398726</v>
      </c>
      <c r="G76" s="18">
        <f>INDEX('Master data'!BY:BY,MATCH($A76,'Master data'!$CK:$CK,0))</f>
        <v>184527.32051110518</v>
      </c>
      <c r="H76" s="21">
        <f>INDEX('Master data'!CG:CG,MATCH($A76,'Master data'!$CK:$CK,0))</f>
        <v>0</v>
      </c>
      <c r="I76" s="21">
        <f>INDEX('Master data'!CI:CI,MATCH($A76,'Master data'!$CK:$CK,0))</f>
        <v>4000000</v>
      </c>
      <c r="J76" s="22">
        <f>INDEX('Master data'!CJ:CJ,MATCH($A76,'Master data'!$CK:$CK,0))</f>
        <v>3.1E-2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Alexander Schlager</v>
      </c>
      <c r="O76" s="20" t="str">
        <f>INDEX('Master data'!B:B,MATCH($M76,'Master data'!$CL:$CL,0))</f>
        <v>Austria</v>
      </c>
      <c r="P76" s="17" t="str">
        <f>INDEX('Master data'!C:C,MATCH($M76,'Master data'!$CL:$CL,0))</f>
        <v>Goalkeeper</v>
      </c>
      <c r="Q76" s="21">
        <f>INDEX('Master data'!G:G,MATCH($M76,'Master data'!$CL:$CL,0))</f>
        <v>4000000</v>
      </c>
      <c r="R76" s="21">
        <f>INDEX('Master data'!AK:AK,MATCH($A76,'Master data'!$CL:$CL,0))</f>
        <v>74874.989058472056</v>
      </c>
      <c r="S76" s="18">
        <f>INDEX('Master data'!BY:BY,MATCH($A76,'Master data'!$CL:$CL,0))</f>
        <v>153195.37417362141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Andreas Ulmer</v>
      </c>
      <c r="C77" s="20" t="str">
        <f>INDEX('Master data'!B:B,MATCH($A77,'Master data'!$CK:$CK,0))</f>
        <v>Austria</v>
      </c>
      <c r="D77" s="17" t="str">
        <f>INDEX('Master data'!C:C,MATCH($A77,'Master data'!$CK:$CK,0))</f>
        <v>Defense</v>
      </c>
      <c r="E77" s="21">
        <f>INDEX('Master data'!G:G,MATCH($A77,'Master data'!$CK:$CK,0))</f>
        <v>3000000</v>
      </c>
      <c r="F77" s="21">
        <f>INDEX('Master data'!AK:AK,MATCH($A77,'Master data'!$CK:$CK,0))</f>
        <v>81804.56251726982</v>
      </c>
      <c r="G77" s="18">
        <f>INDEX('Master data'!BY:BY,MATCH($A77,'Master data'!$CK:$CK,0))</f>
        <v>152250.50310571332</v>
      </c>
      <c r="H77" s="21">
        <f>INDEX('Master data'!CG:CG,MATCH($A77,'Master data'!$CK:$CK,0))</f>
        <v>0</v>
      </c>
      <c r="I77" s="21">
        <f>INDEX('Master data'!CI:CI,MATCH($A77,'Master data'!$CK:$CK,0))</f>
        <v>3000000</v>
      </c>
      <c r="J77" s="22">
        <f>INDEX('Master data'!CJ:CJ,MATCH($A77,'Master data'!$CK:$CK,0))</f>
        <v>4.1000000000000002E-2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 xml:space="preserve"> F. Torres</v>
      </c>
      <c r="O77" s="20" t="str">
        <f>INDEX('Master data'!B:B,MATCH($M77,'Master data'!$CL:$CL,0))</f>
        <v>Spain</v>
      </c>
      <c r="P77" s="17" t="str">
        <f>INDEX('Master data'!C:C,MATCH($M77,'Master data'!$CL:$CL,0))</f>
        <v>Striker</v>
      </c>
      <c r="Q77" s="21">
        <f>INDEX('Master data'!G:G,MATCH($M77,'Master data'!$CL:$CL,0))</f>
        <v>6000000</v>
      </c>
      <c r="R77" s="21">
        <f>INDEX('Master data'!AK:AK,MATCH($A77,'Master data'!$CL:$CL,0))</f>
        <v>74071.729439152594</v>
      </c>
      <c r="S77" s="18">
        <f>INDEX('Master data'!BY:BY,MATCH($A77,'Master data'!$CL:$CL,0))</f>
        <v>247044.73564826814</v>
      </c>
      <c r="T77" s="21">
        <f>INDEX('Master data'!CG:CG,MATCH($M77,'Master data'!$CL:$CL,0))</f>
        <v>0</v>
      </c>
      <c r="U77" s="21">
        <f>INDEX('Master data'!CI:CI,MATCH($M77,'Master data'!$CL:$CL,0))</f>
        <v>6000000</v>
      </c>
      <c r="V77" s="22">
        <f>INDEX('Master data'!CJ:CJ,MATCH($M77,'Master data'!$CL:$CL,0))</f>
        <v>2.9000000000000001E-2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Koke</v>
      </c>
      <c r="C78" s="20" t="str">
        <f>INDEX('Master data'!B:B,MATCH($A78,'Master data'!$CK:$CK,0))</f>
        <v>Spain</v>
      </c>
      <c r="D78" s="17" t="str">
        <f>INDEX('Master data'!C:C,MATCH($A78,'Master data'!$CK:$CK,0))</f>
        <v>Midfield</v>
      </c>
      <c r="E78" s="21">
        <f>INDEX('Master data'!G:G,MATCH($A78,'Master data'!$CK:$CK,0))</f>
        <v>4000000</v>
      </c>
      <c r="F78" s="21">
        <f>INDEX('Master data'!AK:AK,MATCH($A78,'Master data'!$CK:$CK,0))</f>
        <v>51778.117667365215</v>
      </c>
      <c r="G78" s="18">
        <f>INDEX('Master data'!BY:BY,MATCH($A78,'Master data'!$CK:$CK,0))</f>
        <v>171568.01685784949</v>
      </c>
      <c r="H78" s="21">
        <f>INDEX('Master data'!CG:CG,MATCH($A78,'Master data'!$CK:$CK,0))</f>
        <v>0</v>
      </c>
      <c r="I78" s="21">
        <f>INDEX('Master data'!CI:CI,MATCH($A78,'Master data'!$CK:$CK,0))</f>
        <v>4000000</v>
      </c>
      <c r="J78" s="22">
        <f>INDEX('Master data'!CJ:CJ,MATCH($A78,'Master data'!$CK:$CK,0))</f>
        <v>3.1E-2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Jordan Pickford</v>
      </c>
      <c r="O78" s="20" t="str">
        <f>INDEX('Master data'!B:B,MATCH($M78,'Master data'!$CL:$CL,0))</f>
        <v>England</v>
      </c>
      <c r="P78" s="17" t="str">
        <f>INDEX('Master data'!C:C,MATCH($M78,'Master data'!$CL:$CL,0))</f>
        <v>Goalkeeper</v>
      </c>
      <c r="Q78" s="21">
        <f>INDEX('Master data'!G:G,MATCH($M78,'Master data'!$CL:$CL,0))</f>
        <v>6000000</v>
      </c>
      <c r="R78" s="21">
        <f>INDEX('Master data'!AK:AK,MATCH($A78,'Master data'!$CL:$CL,0))</f>
        <v>73760.720873165599</v>
      </c>
      <c r="S78" s="18">
        <f>INDEX('Master data'!BY:BY,MATCH($A78,'Master data'!$CL:$CL,0))</f>
        <v>236953.739614469</v>
      </c>
      <c r="T78" s="21">
        <f>INDEX('Master data'!CG:CG,MATCH($M78,'Master data'!$CL:$CL,0))</f>
        <v>0</v>
      </c>
      <c r="U78" s="21">
        <f>INDEX('Master data'!CI:CI,MATCH($M78,'Master data'!$CL:$CL,0))</f>
        <v>6000000</v>
      </c>
      <c r="V78" s="22">
        <f>INDEX('Master data'!CJ:CJ,MATCH($M78,'Master data'!$CL:$CL,0))</f>
        <v>2.9000000000000001E-2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Thiago Alcantara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4500000</v>
      </c>
      <c r="R79" s="21">
        <f>INDEX('Master data'!AK:AK,MATCH($A79,'Master data'!$CL:$CL,0))</f>
        <v>55077.53605447981</v>
      </c>
      <c r="S79" s="18">
        <f>INDEX('Master data'!BY:BY,MATCH($A79,'Master data'!$CL:$CL,0))</f>
        <v>184064.20106575167</v>
      </c>
      <c r="T79" s="21">
        <f>INDEX('Master data'!CG:CG,MATCH($M79,'Master data'!$CL:$CL,0))</f>
        <v>0</v>
      </c>
      <c r="U79" s="21">
        <f>INDEX('Master data'!CI:CI,MATCH($M79,'Master data'!$CL:$CL,0))</f>
        <v>4500000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41101.301535147599</v>
      </c>
      <c r="N3" s="5">
        <f>AVERAGEIFS('Master data'!BD:BD,'Master data'!$M:$M,"&gt;0")/Cockpit!I3</f>
        <v>63117.407839989784</v>
      </c>
      <c r="O3" s="5">
        <f>AVERAGEIFS('Master data'!BW:BW,'Master data'!$M:$M,"&gt;0")/Cockpit!J3</f>
        <v>99050.803994503731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E2" sqref="E2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Sheets'!$A4,'Team forecast'!$B$2:$B$26,0),MATCH('Expected Clean Sheets'!B$1,'Team forecast'!$B$2:$AO$2,0))</f>
        <v>0.55580840760103056</v>
      </c>
      <c r="C2" s="45">
        <f>INDEX('Team forecast'!$B$2:$AO$26,MATCH('Expected Clean Sheets'!$A4,'Team forecast'!$B$2:$B$26,0),MATCH('Expected Clean Sheets'!C$1,'Team forecast'!$B$2:$AO$2,0))</f>
        <v>0.48125000000000012</v>
      </c>
      <c r="D2" s="45">
        <f>INDEX('Team forecast'!$B$2:$AO$26,MATCH('Expected Clean Sheets'!$A4,'Team forecast'!$B$2:$B$26,0),MATCH('Expected Clean Sheets'!D$1,'Team forecast'!$B$2:$AO$2,0))</f>
        <v>0.50420105895786116</v>
      </c>
      <c r="E2" s="2">
        <f t="shared" ref="E2:E25" si="0">AVERAGE(B2:D2)</f>
        <v>0.51375315551963063</v>
      </c>
      <c r="F2" s="2">
        <f t="shared" ref="F2:F25" si="1">+MIN(B2:D2)</f>
        <v>0.48125000000000012</v>
      </c>
      <c r="G2" s="2">
        <f t="shared" ref="G2:G25" si="2">+MAX(B2:D2)</f>
        <v>0.55580840760103056</v>
      </c>
    </row>
    <row r="3" spans="1:7" x14ac:dyDescent="0.3">
      <c r="A3" s="49" t="s">
        <v>883</v>
      </c>
      <c r="B3" s="45">
        <f>INDEX('Team forecast'!$B$2:$AO$26,MATCH('Expected Clean Sheets'!$A21,'Team forecast'!$B$2:$B$26,0),MATCH('Expected Clean Sheets'!B$1,'Team forecast'!$B$2:$AO$2,0))</f>
        <v>0.34874938427015489</v>
      </c>
      <c r="C3" s="45">
        <f>INDEX('Team forecast'!$B$2:$AO$26,MATCH('Expected Clean Sheets'!$A21,'Team forecast'!$B$2:$B$26,0),MATCH('Expected Clean Sheets'!C$1,'Team forecast'!$B$2:$AO$2,0))</f>
        <v>0.14823663698410591</v>
      </c>
      <c r="D3" s="45">
        <f>INDEX('Team forecast'!$B$2:$AO$26,MATCH('Expected Clean Sheets'!$A21,'Team forecast'!$B$2:$B$26,0),MATCH('Expected Clean Sheets'!D$1,'Team forecast'!$B$2:$AO$2,0))</f>
        <v>0.2215201539335617</v>
      </c>
      <c r="E3" s="2">
        <f t="shared" si="0"/>
        <v>0.23950205839594085</v>
      </c>
      <c r="F3" s="2">
        <f t="shared" si="1"/>
        <v>0.14823663698410591</v>
      </c>
      <c r="G3" s="2">
        <f t="shared" si="2"/>
        <v>0.34874938427015489</v>
      </c>
    </row>
    <row r="4" spans="1:7" x14ac:dyDescent="0.3">
      <c r="A4" s="49" t="s">
        <v>861</v>
      </c>
      <c r="B4" s="45">
        <f>INDEX('Team forecast'!$B$2:$AO$26,MATCH('Expected Clean Sheets'!$A19,'Team forecast'!$B$2:$B$26,0),MATCH('Expected Clean Sheets'!B$1,'Team forecast'!$B$2:$AO$2,0))</f>
        <v>0.32087548280301642</v>
      </c>
      <c r="C4" s="45">
        <f>INDEX('Team forecast'!$B$2:$AO$26,MATCH('Expected Clean Sheets'!$A19,'Team forecast'!$B$2:$B$26,0),MATCH('Expected Clean Sheets'!C$1,'Team forecast'!$B$2:$AO$2,0))</f>
        <v>0.29419079765500089</v>
      </c>
      <c r="D4" s="45">
        <f>INDEX('Team forecast'!$B$2:$AO$26,MATCH('Expected Clean Sheets'!$A19,'Team forecast'!$B$2:$B$26,0),MATCH('Expected Clean Sheets'!D$1,'Team forecast'!$B$2:$AO$2,0))</f>
        <v>0.17509527683809359</v>
      </c>
      <c r="E4" s="2">
        <f t="shared" si="0"/>
        <v>0.26338718576537029</v>
      </c>
      <c r="F4" s="2">
        <f t="shared" si="1"/>
        <v>0.17509527683809359</v>
      </c>
      <c r="G4" s="2">
        <f t="shared" si="2"/>
        <v>0.32087548280301642</v>
      </c>
    </row>
    <row r="5" spans="1:7" x14ac:dyDescent="0.3">
      <c r="A5" s="49" t="s">
        <v>877</v>
      </c>
      <c r="B5" s="45">
        <f>INDEX('Team forecast'!$B$2:$AO$26,MATCH('Expected Clean Sheets'!$A16,'Team forecast'!$B$2:$B$26,0),MATCH('Expected Clean Sheets'!B$1,'Team forecast'!$B$2:$AO$2,0))</f>
        <v>0.48185059725441259</v>
      </c>
      <c r="C5" s="45">
        <f>INDEX('Team forecast'!$B$2:$AO$26,MATCH('Expected Clean Sheets'!$A16,'Team forecast'!$B$2:$B$26,0),MATCH('Expected Clean Sheets'!C$1,'Team forecast'!$B$2:$AO$2,0))</f>
        <v>0.157439446366782</v>
      </c>
      <c r="D5" s="45">
        <f>INDEX('Team forecast'!$B$2:$AO$26,MATCH('Expected Clean Sheets'!$A16,'Team forecast'!$B$2:$B$26,0),MATCH('Expected Clean Sheets'!D$1,'Team forecast'!$B$2:$AO$2,0))</f>
        <v>0.28153938066314849</v>
      </c>
      <c r="E5" s="2">
        <f t="shared" si="0"/>
        <v>0.30694314142811435</v>
      </c>
      <c r="F5" s="2">
        <f t="shared" si="1"/>
        <v>0.157439446366782</v>
      </c>
      <c r="G5" s="2">
        <f t="shared" si="2"/>
        <v>0.48185059725441259</v>
      </c>
    </row>
    <row r="6" spans="1:7" x14ac:dyDescent="0.3">
      <c r="A6" s="20" t="s">
        <v>869</v>
      </c>
      <c r="B6" s="45">
        <f>INDEX('Team forecast'!$B$2:$AO$26,MATCH('Expected Clean Sheets'!$A22,'Team forecast'!$B$2:$B$26,0),MATCH('Expected Clean Sheets'!B$1,'Team forecast'!$B$2:$AO$2,0))</f>
        <v>0.25698698520235341</v>
      </c>
      <c r="C6" s="45">
        <f>INDEX('Team forecast'!$B$2:$AO$26,MATCH('Expected Clean Sheets'!$A22,'Team forecast'!$B$2:$B$26,0),MATCH('Expected Clean Sheets'!C$1,'Team forecast'!$B$2:$AO$2,0))</f>
        <v>0.25353455123113577</v>
      </c>
      <c r="D6" s="45">
        <f>INDEX('Team forecast'!$B$2:$AO$26,MATCH('Expected Clean Sheets'!$A22,'Team forecast'!$B$2:$B$26,0),MATCH('Expected Clean Sheets'!D$1,'Team forecast'!$B$2:$AO$2,0))</f>
        <v>9.4966268811624274E-2</v>
      </c>
      <c r="E6" s="2">
        <f t="shared" si="0"/>
        <v>0.20182926841503782</v>
      </c>
      <c r="F6" s="2">
        <f t="shared" si="1"/>
        <v>9.4966268811624274E-2</v>
      </c>
      <c r="G6" s="2">
        <f t="shared" si="2"/>
        <v>0.25698698520235341</v>
      </c>
    </row>
    <row r="7" spans="1:7" x14ac:dyDescent="0.3">
      <c r="A7" s="49" t="s">
        <v>867</v>
      </c>
      <c r="B7" s="45">
        <f>INDEX('Team forecast'!$B$2:$AO$26,MATCH('Expected Clean Sheets'!$A2,'Team forecast'!$B$2:$B$26,0),MATCH('Expected Clean Sheets'!B$1,'Team forecast'!$B$2:$AO$2,0))</f>
        <v>0.50315347425312884</v>
      </c>
      <c r="C7" s="45">
        <f>INDEX('Team forecast'!$B$2:$AO$26,MATCH('Expected Clean Sheets'!$A2,'Team forecast'!$B$2:$B$26,0),MATCH('Expected Clean Sheets'!C$1,'Team forecast'!$B$2:$AO$2,0))</f>
        <v>0.43264608481999789</v>
      </c>
      <c r="D7" s="45">
        <f>INDEX('Team forecast'!$B$2:$AO$26,MATCH('Expected Clean Sheets'!$A2,'Team forecast'!$B$2:$B$26,0),MATCH('Expected Clean Sheets'!D$1,'Team forecast'!$B$2:$AO$2,0))</f>
        <v>0.62912339731870592</v>
      </c>
      <c r="E7" s="2">
        <f t="shared" si="0"/>
        <v>0.52164098546394422</v>
      </c>
      <c r="F7" s="2">
        <f t="shared" si="1"/>
        <v>0.43264608481999789</v>
      </c>
      <c r="G7" s="2">
        <f t="shared" si="2"/>
        <v>0.62912339731870592</v>
      </c>
    </row>
    <row r="8" spans="1:7" x14ac:dyDescent="0.3">
      <c r="A8" s="49" t="s">
        <v>889</v>
      </c>
      <c r="B8" s="45">
        <f>INDEX('Team forecast'!$B$2:$AO$26,MATCH('Expected Clean Sheets'!$A13,'Team forecast'!$B$2:$B$26,0),MATCH('Expected Clean Sheets'!B$1,'Team forecast'!$B$2:$AO$2,0))</f>
        <v>0.50964516640296142</v>
      </c>
      <c r="C8" s="45">
        <f>INDEX('Team forecast'!$B$2:$AO$26,MATCH('Expected Clean Sheets'!$A13,'Team forecast'!$B$2:$B$26,0),MATCH('Expected Clean Sheets'!C$1,'Team forecast'!$B$2:$AO$2,0))</f>
        <v>0.17305843392799919</v>
      </c>
      <c r="D8" s="45">
        <f>INDEX('Team forecast'!$B$2:$AO$26,MATCH('Expected Clean Sheets'!$A13,'Team forecast'!$B$2:$B$26,0),MATCH('Expected Clean Sheets'!D$1,'Team forecast'!$B$2:$AO$2,0))</f>
        <v>0.31852000804343461</v>
      </c>
      <c r="E8" s="2">
        <f t="shared" si="0"/>
        <v>0.33374120279146507</v>
      </c>
      <c r="F8" s="2">
        <f t="shared" si="1"/>
        <v>0.17305843392799919</v>
      </c>
      <c r="G8" s="2">
        <f t="shared" si="2"/>
        <v>0.50964516640296142</v>
      </c>
    </row>
    <row r="9" spans="1:7" x14ac:dyDescent="0.3">
      <c r="A9" s="49" t="s">
        <v>890</v>
      </c>
      <c r="B9" s="45">
        <f>INDEX('Team forecast'!$B$2:$AO$26,MATCH('Expected Clean Sheets'!$A7,'Team forecast'!$B$2:$B$26,0),MATCH('Expected Clean Sheets'!B$1,'Team forecast'!$B$2:$AO$2,0))</f>
        <v>0.57715903441401495</v>
      </c>
      <c r="C9" s="45">
        <f>INDEX('Team forecast'!$B$2:$AO$26,MATCH('Expected Clean Sheets'!$A7,'Team forecast'!$B$2:$B$26,0),MATCH('Expected Clean Sheets'!C$1,'Team forecast'!$B$2:$AO$2,0))</f>
        <v>0.23715721262208869</v>
      </c>
      <c r="D9" s="45">
        <f>INDEX('Team forecast'!$B$2:$AO$26,MATCH('Expected Clean Sheets'!$A7,'Team forecast'!$B$2:$B$26,0),MATCH('Expected Clean Sheets'!D$1,'Team forecast'!$B$2:$AO$2,0))</f>
        <v>0.38441871480448397</v>
      </c>
      <c r="E9" s="2">
        <f t="shared" si="0"/>
        <v>0.39957832061352921</v>
      </c>
      <c r="F9" s="2">
        <f t="shared" si="1"/>
        <v>0.23715721262208869</v>
      </c>
      <c r="G9" s="2">
        <f t="shared" si="2"/>
        <v>0.57715903441401495</v>
      </c>
    </row>
    <row r="10" spans="1:7" x14ac:dyDescent="0.3">
      <c r="A10" s="20" t="s">
        <v>875</v>
      </c>
      <c r="B10" s="45">
        <f>INDEX('Team forecast'!$B$2:$AO$26,MATCH('Expected Clean Sheets'!$A25,'Team forecast'!$B$2:$B$26,0),MATCH('Expected Clean Sheets'!B$1,'Team forecast'!$B$2:$AO$2,0))</f>
        <v>0.17738169364881701</v>
      </c>
      <c r="C10" s="45">
        <f>INDEX('Team forecast'!$B$2:$AO$26,MATCH('Expected Clean Sheets'!$A25,'Team forecast'!$B$2:$B$26,0),MATCH('Expected Clean Sheets'!C$1,'Team forecast'!$B$2:$AO$2,0))</f>
        <v>0.1183326971127152</v>
      </c>
      <c r="D10" s="45">
        <f>INDEX('Team forecast'!$B$2:$AO$26,MATCH('Expected Clean Sheets'!$A25,'Team forecast'!$B$2:$B$26,0),MATCH('Expected Clean Sheets'!D$1,'Team forecast'!$B$2:$AO$2,0))</f>
        <v>8.6018783841196086E-2</v>
      </c>
      <c r="E10" s="2">
        <f t="shared" si="0"/>
        <v>0.12724439153424277</v>
      </c>
      <c r="F10" s="2">
        <f t="shared" si="1"/>
        <v>8.6018783841196086E-2</v>
      </c>
      <c r="G10" s="2">
        <f t="shared" si="2"/>
        <v>0.17738169364881701</v>
      </c>
    </row>
    <row r="11" spans="1:7" x14ac:dyDescent="0.3">
      <c r="A11" s="20" t="s">
        <v>891</v>
      </c>
      <c r="B11" s="45">
        <f>INDEX('Team forecast'!$B$2:$AO$26,MATCH('Expected Clean Sheets'!$A23,'Team forecast'!$B$2:$B$26,0),MATCH('Expected Clean Sheets'!B$1,'Team forecast'!$B$2:$AO$2,0))</f>
        <v>0.22480883783594829</v>
      </c>
      <c r="C11" s="45">
        <f>INDEX('Team forecast'!$B$2:$AO$26,MATCH('Expected Clean Sheets'!$A23,'Team forecast'!$B$2:$B$26,0),MATCH('Expected Clean Sheets'!C$1,'Team forecast'!$B$2:$AO$2,0))</f>
        <v>0.2118605703938434</v>
      </c>
      <c r="D11" s="45">
        <f>INDEX('Team forecast'!$B$2:$AO$26,MATCH('Expected Clean Sheets'!$A23,'Team forecast'!$B$2:$B$26,0),MATCH('Expected Clean Sheets'!D$1,'Team forecast'!$B$2:$AO$2,0))</f>
        <v>9.6255879789761994E-2</v>
      </c>
      <c r="E11" s="2">
        <f t="shared" si="0"/>
        <v>0.17764176267318457</v>
      </c>
      <c r="F11" s="2">
        <f t="shared" si="1"/>
        <v>9.6255879789761994E-2</v>
      </c>
      <c r="G11" s="2">
        <f t="shared" si="2"/>
        <v>0.22480883783594829</v>
      </c>
    </row>
    <row r="12" spans="1:7" x14ac:dyDescent="0.3">
      <c r="A12" s="20" t="s">
        <v>878</v>
      </c>
      <c r="B12" s="45">
        <f>INDEX('Team forecast'!$B$2:$AO$26,MATCH('Expected Clean Sheets'!$A24,'Team forecast'!$B$2:$B$26,0),MATCH('Expected Clean Sheets'!B$1,'Team forecast'!$B$2:$AO$2,0))</f>
        <v>0.192771117494281</v>
      </c>
      <c r="C12" s="45">
        <f>INDEX('Team forecast'!$B$2:$AO$26,MATCH('Expected Clean Sheets'!$A24,'Team forecast'!$B$2:$B$26,0),MATCH('Expected Clean Sheets'!C$1,'Team forecast'!$B$2:$AO$2,0))</f>
        <v>0.2219952039538825</v>
      </c>
      <c r="D12" s="45">
        <f>INDEX('Team forecast'!$B$2:$AO$26,MATCH('Expected Clean Sheets'!$A24,'Team forecast'!$B$2:$B$26,0),MATCH('Expected Clean Sheets'!D$1,'Team forecast'!$B$2:$AO$2,0))</f>
        <v>9.6225365668933527E-2</v>
      </c>
      <c r="E12" s="2">
        <f t="shared" si="0"/>
        <v>0.17033056237236566</v>
      </c>
      <c r="F12" s="2">
        <f t="shared" si="1"/>
        <v>9.6225365668933527E-2</v>
      </c>
      <c r="G12" s="2">
        <f t="shared" si="2"/>
        <v>0.2219952039538825</v>
      </c>
    </row>
    <row r="13" spans="1:7" x14ac:dyDescent="0.3">
      <c r="A13" s="49" t="s">
        <v>876</v>
      </c>
      <c r="B13" s="45">
        <f>INDEX('Team forecast'!$B$2:$AO$26,MATCH('Expected Clean Sheets'!$A5,'Team forecast'!$B$2:$B$26,0),MATCH('Expected Clean Sheets'!B$1,'Team forecast'!$B$2:$AO$2,0))</f>
        <v>0.4883733055265902</v>
      </c>
      <c r="C13" s="45">
        <f>INDEX('Team forecast'!$B$2:$AO$26,MATCH('Expected Clean Sheets'!$A5,'Team forecast'!$B$2:$B$26,0),MATCH('Expected Clean Sheets'!C$1,'Team forecast'!$B$2:$AO$2,0))</f>
        <v>0.52652357398726135</v>
      </c>
      <c r="D13" s="45">
        <f>INDEX('Team forecast'!$B$2:$AO$26,MATCH('Expected Clean Sheets'!$A5,'Team forecast'!$B$2:$B$26,0),MATCH('Expected Clean Sheets'!D$1,'Team forecast'!$B$2:$AO$2,0))</f>
        <v>0.4298140883506737</v>
      </c>
      <c r="E13" s="2">
        <f t="shared" si="0"/>
        <v>0.4815703226215084</v>
      </c>
      <c r="F13" s="2">
        <f t="shared" si="1"/>
        <v>0.4298140883506737</v>
      </c>
      <c r="G13" s="2">
        <f t="shared" si="2"/>
        <v>0.52652357398726135</v>
      </c>
    </row>
    <row r="14" spans="1:7" x14ac:dyDescent="0.3">
      <c r="A14" s="49" t="s">
        <v>864</v>
      </c>
      <c r="B14" s="45">
        <f>INDEX('Team forecast'!$B$2:$AO$26,MATCH('Expected Clean Sheets'!$A11,'Team forecast'!$B$2:$B$26,0),MATCH('Expected Clean Sheets'!B$1,'Team forecast'!$B$2:$AO$2,0))</f>
        <v>0.51078498171125297</v>
      </c>
      <c r="C14" s="45">
        <f>INDEX('Team forecast'!$B$2:$AO$26,MATCH('Expected Clean Sheets'!$A11,'Team forecast'!$B$2:$B$26,0),MATCH('Expected Clean Sheets'!C$1,'Team forecast'!$B$2:$AO$2,0))</f>
        <v>0.25606548989511391</v>
      </c>
      <c r="D14" s="45">
        <f>INDEX('Team forecast'!$B$2:$AO$26,MATCH('Expected Clean Sheets'!$A11,'Team forecast'!$B$2:$B$26,0),MATCH('Expected Clean Sheets'!D$1,'Team forecast'!$B$2:$AO$2,0))</f>
        <v>0.27538978138802578</v>
      </c>
      <c r="E14" s="2">
        <f t="shared" si="0"/>
        <v>0.34741341766479755</v>
      </c>
      <c r="F14" s="2">
        <f t="shared" si="1"/>
        <v>0.25606548989511391</v>
      </c>
      <c r="G14" s="2">
        <f t="shared" si="2"/>
        <v>0.51078498171125297</v>
      </c>
    </row>
    <row r="15" spans="1:7" x14ac:dyDescent="0.3">
      <c r="A15" s="49" t="s">
        <v>884</v>
      </c>
      <c r="B15" s="45">
        <f>INDEX('Team forecast'!$B$2:$AO$26,MATCH('Expected Clean Sheets'!$A9,'Team forecast'!$B$2:$B$26,0),MATCH('Expected Clean Sheets'!B$1,'Team forecast'!$B$2:$AO$2,0))</f>
        <v>0.29444985394352491</v>
      </c>
      <c r="C15" s="45">
        <f>INDEX('Team forecast'!$B$2:$AO$26,MATCH('Expected Clean Sheets'!$A9,'Team forecast'!$B$2:$B$26,0),MATCH('Expected Clean Sheets'!C$1,'Team forecast'!$B$2:$AO$2,0))</f>
        <v>0.3200818623688923</v>
      </c>
      <c r="D15" s="45">
        <f>INDEX('Team forecast'!$B$2:$AO$26,MATCH('Expected Clean Sheets'!$A9,'Team forecast'!$B$2:$B$26,0),MATCH('Expected Clean Sheets'!D$1,'Team forecast'!$B$2:$AO$2,0))</f>
        <v>0.49539613730531779</v>
      </c>
      <c r="E15" s="2">
        <f t="shared" si="0"/>
        <v>0.3699759512059117</v>
      </c>
      <c r="F15" s="2">
        <f t="shared" si="1"/>
        <v>0.29444985394352491</v>
      </c>
      <c r="G15" s="2">
        <f t="shared" si="2"/>
        <v>0.49539613730531779</v>
      </c>
    </row>
    <row r="16" spans="1:7" x14ac:dyDescent="0.3">
      <c r="A16" s="49" t="s">
        <v>886</v>
      </c>
      <c r="B16" s="45">
        <f>INDEX('Team forecast'!$B$2:$AO$26,MATCH('Expected Clean Sheets'!$A20,'Team forecast'!$B$2:$B$26,0),MATCH('Expected Clean Sheets'!B$1,'Team forecast'!$B$2:$AO$2,0))</f>
        <v>0.36466190370453461</v>
      </c>
      <c r="C16" s="45">
        <f>INDEX('Team forecast'!$B$2:$AO$26,MATCH('Expected Clean Sheets'!$A20,'Team forecast'!$B$2:$B$26,0),MATCH('Expected Clean Sheets'!C$1,'Team forecast'!$B$2:$AO$2,0))</f>
        <v>0.27574769643969488</v>
      </c>
      <c r="D16" s="45">
        <f>INDEX('Team forecast'!$B$2:$AO$26,MATCH('Expected Clean Sheets'!$A20,'Team forecast'!$B$2:$B$26,0),MATCH('Expected Clean Sheets'!D$1,'Team forecast'!$B$2:$AO$2,0))</f>
        <v>0.1181988742964353</v>
      </c>
      <c r="E16" s="2">
        <f t="shared" si="0"/>
        <v>0.25286949148022159</v>
      </c>
      <c r="F16" s="2">
        <f t="shared" si="1"/>
        <v>0.1181988742964353</v>
      </c>
      <c r="G16" s="2">
        <f t="shared" si="2"/>
        <v>0.36466190370453461</v>
      </c>
    </row>
    <row r="17" spans="1:7" x14ac:dyDescent="0.3">
      <c r="A17" s="49" t="s">
        <v>870</v>
      </c>
      <c r="B17" s="45">
        <f>INDEX('Team forecast'!$B$2:$AO$26,MATCH('Expected Clean Sheets'!$A6,'Team forecast'!$B$2:$B$26,0),MATCH('Expected Clean Sheets'!B$1,'Team forecast'!$B$2:$AO$2,0))</f>
        <v>0.40386418796325779</v>
      </c>
      <c r="C17" s="45">
        <f>INDEX('Team forecast'!$B$2:$AO$26,MATCH('Expected Clean Sheets'!$A6,'Team forecast'!$B$2:$B$26,0),MATCH('Expected Clean Sheets'!C$1,'Team forecast'!$B$2:$AO$2,0))</f>
        <v>0.34495594563212889</v>
      </c>
      <c r="D17" s="45">
        <f>INDEX('Team forecast'!$B$2:$AO$26,MATCH('Expected Clean Sheets'!$A6,'Team forecast'!$B$2:$B$26,0),MATCH('Expected Clean Sheets'!D$1,'Team forecast'!$B$2:$AO$2,0))</f>
        <v>0.55621598652562732</v>
      </c>
      <c r="E17" s="2">
        <f t="shared" si="0"/>
        <v>0.43501204004033794</v>
      </c>
      <c r="F17" s="2">
        <f t="shared" si="1"/>
        <v>0.34495594563212889</v>
      </c>
      <c r="G17" s="2">
        <f t="shared" si="2"/>
        <v>0.55621598652562732</v>
      </c>
    </row>
    <row r="18" spans="1:7" x14ac:dyDescent="0.3">
      <c r="A18" s="49" t="s">
        <v>860</v>
      </c>
      <c r="B18" s="45">
        <f>INDEX('Team forecast'!$B$2:$AO$26,MATCH('Expected Clean Sheets'!$A17,'Team forecast'!$B$2:$B$26,0),MATCH('Expected Clean Sheets'!B$1,'Team forecast'!$B$2:$AO$2,0))</f>
        <v>0.19223935347051069</v>
      </c>
      <c r="C18" s="45">
        <f>INDEX('Team forecast'!$B$2:$AO$26,MATCH('Expected Clean Sheets'!$A17,'Team forecast'!$B$2:$B$26,0),MATCH('Expected Clean Sheets'!C$1,'Team forecast'!$B$2:$AO$2,0))</f>
        <v>0.48061961656015573</v>
      </c>
      <c r="D18" s="45">
        <f>INDEX('Team forecast'!$B$2:$AO$26,MATCH('Expected Clean Sheets'!$A17,'Team forecast'!$B$2:$B$26,0),MATCH('Expected Clean Sheets'!D$1,'Team forecast'!$B$2:$AO$2,0))</f>
        <v>0.22195075912499079</v>
      </c>
      <c r="E18" s="2">
        <f t="shared" si="0"/>
        <v>0.29826990971855238</v>
      </c>
      <c r="F18" s="2">
        <f t="shared" si="1"/>
        <v>0.19223935347051069</v>
      </c>
      <c r="G18" s="2">
        <f t="shared" si="2"/>
        <v>0.48061961656015573</v>
      </c>
    </row>
    <row r="19" spans="1:7" x14ac:dyDescent="0.3">
      <c r="A19" s="49" t="s">
        <v>863</v>
      </c>
      <c r="B19" s="45">
        <f>INDEX('Team forecast'!$B$2:$AO$26,MATCH('Expected Clean Sheets'!$A10,'Team forecast'!$B$2:$B$26,0),MATCH('Expected Clean Sheets'!B$1,'Team forecast'!$B$2:$AO$2,0))</f>
        <v>0.21356069684966139</v>
      </c>
      <c r="C19" s="45">
        <f>INDEX('Team forecast'!$B$2:$AO$26,MATCH('Expected Clean Sheets'!$A10,'Team forecast'!$B$2:$B$26,0),MATCH('Expected Clean Sheets'!C$1,'Team forecast'!$B$2:$AO$2,0))</f>
        <v>0.5209686157225657</v>
      </c>
      <c r="D19" s="45">
        <f>INDEX('Team forecast'!$B$2:$AO$26,MATCH('Expected Clean Sheets'!$A10,'Team forecast'!$B$2:$B$26,0),MATCH('Expected Clean Sheets'!D$1,'Team forecast'!$B$2:$AO$2,0))</f>
        <v>0.31852000804343461</v>
      </c>
      <c r="E19" s="2">
        <f t="shared" si="0"/>
        <v>0.35101644020522055</v>
      </c>
      <c r="F19" s="2">
        <f t="shared" si="1"/>
        <v>0.21356069684966139</v>
      </c>
      <c r="G19" s="2">
        <f t="shared" si="2"/>
        <v>0.5209686157225657</v>
      </c>
    </row>
    <row r="20" spans="1:7" x14ac:dyDescent="0.3">
      <c r="A20" s="49" t="s">
        <v>880</v>
      </c>
      <c r="B20" s="45">
        <f>INDEX('Team forecast'!$B$2:$AO$26,MATCH('Expected Clean Sheets'!$A18,'Team forecast'!$B$2:$B$26,0),MATCH('Expected Clean Sheets'!B$1,'Team forecast'!$B$2:$AO$2,0))</f>
        <v>0.19230970902995659</v>
      </c>
      <c r="C20" s="45">
        <f>INDEX('Team forecast'!$B$2:$AO$26,MATCH('Expected Clean Sheets'!$A18,'Team forecast'!$B$2:$B$26,0),MATCH('Expected Clean Sheets'!C$1,'Team forecast'!$B$2:$AO$2,0))</f>
        <v>0.3824480369515012</v>
      </c>
      <c r="D20" s="45">
        <f>INDEX('Team forecast'!$B$2:$AO$26,MATCH('Expected Clean Sheets'!$A18,'Team forecast'!$B$2:$B$26,0),MATCH('Expected Clean Sheets'!D$1,'Team forecast'!$B$2:$AO$2,0))</f>
        <v>0.25561296259777821</v>
      </c>
      <c r="E20" s="2">
        <f t="shared" si="0"/>
        <v>0.27679023619307869</v>
      </c>
      <c r="F20" s="2">
        <f t="shared" si="1"/>
        <v>0.19230970902995659</v>
      </c>
      <c r="G20" s="2">
        <f t="shared" si="2"/>
        <v>0.3824480369515012</v>
      </c>
    </row>
    <row r="21" spans="1:7" x14ac:dyDescent="0.3">
      <c r="A21" s="51" t="s">
        <v>893</v>
      </c>
      <c r="B21" s="45">
        <f>INDEX('Team forecast'!$B$2:$AO$26,MATCH('Expected Clean Sheets'!$A3,'Team forecast'!$B$2:$B$26,0),MATCH('Expected Clean Sheets'!B$1,'Team forecast'!$B$2:$AO$2,0))</f>
        <v>0.53286774790944191</v>
      </c>
      <c r="C21" s="45">
        <f>INDEX('Team forecast'!$B$2:$AO$26,MATCH('Expected Clean Sheets'!$A3,'Team forecast'!$B$2:$B$26,0),MATCH('Expected Clean Sheets'!C$1,'Team forecast'!$B$2:$AO$2,0))</f>
        <v>0.44982698961937723</v>
      </c>
      <c r="D21" s="45">
        <f>INDEX('Team forecast'!$B$2:$AO$26,MATCH('Expected Clean Sheets'!$A3,'Team forecast'!$B$2:$B$26,0),MATCH('Expected Clean Sheets'!D$1,'Team forecast'!$B$2:$AO$2,0))</f>
        <v>0.56866029228517534</v>
      </c>
      <c r="E21" s="2">
        <f t="shared" si="0"/>
        <v>0.51711834327133144</v>
      </c>
      <c r="F21" s="2">
        <f t="shared" si="1"/>
        <v>0.44982698961937723</v>
      </c>
      <c r="G21" s="2">
        <f t="shared" si="2"/>
        <v>0.56866029228517534</v>
      </c>
    </row>
    <row r="22" spans="1:7" x14ac:dyDescent="0.3">
      <c r="A22" s="94" t="s">
        <v>894</v>
      </c>
      <c r="B22" s="45">
        <f>INDEX('Team forecast'!$B$2:$AO$26,MATCH('Expected Clean Sheets'!$A14,'Team forecast'!$B$2:$B$26,0),MATCH('Expected Clean Sheets'!B$1,'Team forecast'!$B$2:$AO$2,0))</f>
        <v>0.45839354686145201</v>
      </c>
      <c r="C22" s="45">
        <f>INDEX('Team forecast'!$B$2:$AO$26,MATCH('Expected Clean Sheets'!$A14,'Team forecast'!$B$2:$B$26,0),MATCH('Expected Clean Sheets'!C$1,'Team forecast'!$B$2:$AO$2,0))</f>
        <v>0.24062500000000001</v>
      </c>
      <c r="D22" s="45">
        <f>INDEX('Team forecast'!$B$2:$AO$26,MATCH('Expected Clean Sheets'!$A14,'Team forecast'!$B$2:$B$26,0),MATCH('Expected Clean Sheets'!D$1,'Team forecast'!$B$2:$AO$2,0))</f>
        <v>0.29493803376666722</v>
      </c>
      <c r="E22" s="2">
        <f t="shared" si="0"/>
        <v>0.33131886020937307</v>
      </c>
      <c r="F22" s="2">
        <f t="shared" si="1"/>
        <v>0.24062500000000001</v>
      </c>
      <c r="G22" s="2">
        <f t="shared" si="2"/>
        <v>0.45839354686145201</v>
      </c>
    </row>
    <row r="23" spans="1:7" x14ac:dyDescent="0.3">
      <c r="A23" s="94" t="s">
        <v>892</v>
      </c>
      <c r="B23" s="45">
        <f>INDEX('Team forecast'!$B$2:$AO$26,MATCH('Expected Clean Sheets'!$A12,'Team forecast'!$B$2:$B$26,0),MATCH('Expected Clean Sheets'!B$1,'Team forecast'!$B$2:$AO$2,0))</f>
        <v>0.22557658453884069</v>
      </c>
      <c r="C23" s="45">
        <f>INDEX('Team forecast'!$B$2:$AO$26,MATCH('Expected Clean Sheets'!$A12,'Team forecast'!$B$2:$B$26,0),MATCH('Expected Clean Sheets'!C$1,'Team forecast'!$B$2:$AO$2,0))</f>
        <v>0.36696461503381439</v>
      </c>
      <c r="D23" s="45">
        <f>INDEX('Team forecast'!$B$2:$AO$26,MATCH('Expected Clean Sheets'!$A12,'Team forecast'!$B$2:$B$26,0),MATCH('Expected Clean Sheets'!D$1,'Team forecast'!$B$2:$AO$2,0))</f>
        <v>0.43599193933287372</v>
      </c>
      <c r="E23" s="2">
        <f t="shared" si="0"/>
        <v>0.34284437963517628</v>
      </c>
      <c r="F23" s="2">
        <f t="shared" si="1"/>
        <v>0.22557658453884069</v>
      </c>
      <c r="G23" s="2">
        <f t="shared" si="2"/>
        <v>0.43599193933287372</v>
      </c>
    </row>
    <row r="24" spans="1:7" x14ac:dyDescent="0.3">
      <c r="A24" s="94" t="s">
        <v>868</v>
      </c>
      <c r="B24" s="45">
        <f>INDEX('Team forecast'!$B$2:$AO$26,MATCH('Expected Clean Sheets'!$A8,'Team forecast'!$B$2:$B$26,0),MATCH('Expected Clean Sheets'!B$1,'Team forecast'!$B$2:$AO$2,0))</f>
        <v>0.29444985394352491</v>
      </c>
      <c r="C24" s="45">
        <f>INDEX('Team forecast'!$B$2:$AO$26,MATCH('Expected Clean Sheets'!$A8,'Team forecast'!$B$2:$B$26,0),MATCH('Expected Clean Sheets'!C$1,'Team forecast'!$B$2:$AO$2,0))</f>
        <v>0.47333078845086057</v>
      </c>
      <c r="D24" s="45">
        <f>INDEX('Team forecast'!$B$2:$AO$26,MATCH('Expected Clean Sheets'!$A8,'Team forecast'!$B$2:$B$26,0),MATCH('Expected Clean Sheets'!D$1,'Team forecast'!$B$2:$AO$2,0))</f>
        <v>0.35049608540294203</v>
      </c>
      <c r="E24" s="2">
        <f t="shared" si="0"/>
        <v>0.37275890926577587</v>
      </c>
      <c r="F24" s="2">
        <f t="shared" si="1"/>
        <v>0.29444985394352491</v>
      </c>
      <c r="G24" s="2">
        <f t="shared" si="2"/>
        <v>0.47333078845086057</v>
      </c>
    </row>
    <row r="25" spans="1:7" x14ac:dyDescent="0.3">
      <c r="A25" s="94" t="s">
        <v>895</v>
      </c>
      <c r="B25" s="45">
        <f>INDEX('Team forecast'!$B$2:$AO$26,MATCH('Expected Clean Sheets'!$A15,'Team forecast'!$B$2:$B$26,0),MATCH('Expected Clean Sheets'!B$1,'Team forecast'!$B$2:$AO$2,0))</f>
        <v>0.17729963248623251</v>
      </c>
      <c r="C25" s="45">
        <f>INDEX('Team forecast'!$B$2:$AO$26,MATCH('Expected Clean Sheets'!$A15,'Team forecast'!$B$2:$B$26,0),MATCH('Expected Clean Sheets'!C$1,'Team forecast'!$B$2:$AO$2,0))</f>
        <v>0.45274027005559969</v>
      </c>
      <c r="D25" s="45">
        <f>INDEX('Team forecast'!$B$2:$AO$26,MATCH('Expected Clean Sheets'!$A15,'Team forecast'!$B$2:$B$26,0),MATCH('Expected Clean Sheets'!D$1,'Team forecast'!$B$2:$AO$2,0))</f>
        <v>0.29453350592452449</v>
      </c>
      <c r="E25" s="2">
        <f t="shared" si="0"/>
        <v>0.30819113615545218</v>
      </c>
      <c r="F25" s="2">
        <f t="shared" si="1"/>
        <v>0.17729963248623251</v>
      </c>
      <c r="G25" s="2">
        <f t="shared" si="2"/>
        <v>0.45274027005559969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D35" sqref="D35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3">
      <c r="A2" s="47" t="s">
        <v>867</v>
      </c>
      <c r="B2" s="92">
        <f>INDEX('Team forecast'!$B$2:$AO$26,MATCH('Expected Clean Sheets'!$A2,'Team forecast'!$B$2:$B$26,0),MATCH(B$1,'Team forecast'!$B$2:$AO$2,0))</f>
        <v>0.56865274309081426</v>
      </c>
      <c r="C2" s="92">
        <f>INDEX('Team forecast'!$B$2:$AO$26,MATCH('Expected Clean Sheets'!$A2,'Team forecast'!$B$2:$B$26,0),MATCH(C$1,'Team forecast'!$B$2:$AO$2,0))</f>
        <v>0.58754406580493534</v>
      </c>
      <c r="D2" s="92">
        <f>INDEX('Team forecast'!$B$2:$AO$26,MATCH('Expected Clean Sheets'!$A2,'Team forecast'!$B$2:$B$26,0),MATCH(D$1,'Team forecast'!$B$2:$AO$2,0))</f>
        <v>0.81572779482849156</v>
      </c>
      <c r="E2" s="92">
        <f>INDEX('Team forecast'!$B$2:$AO$26,MATCH('Expected Clean Sheets'!$A2,'Team forecast'!$B$2:$B$26,0),MATCH(E$1,'Team forecast'!$B$2:$AO$2,0))</f>
        <v>0.96621197949966242</v>
      </c>
      <c r="F2" s="92">
        <f>INDEX('Team forecast'!$B$2:$AO$26,MATCH('Expected Clean Sheets'!$A2,'Team forecast'!$B$2:$B$26,0),MATCH(F$1,'Team forecast'!$B$2:$AO$2,0))</f>
        <v>4.8717948717948718E-2</v>
      </c>
    </row>
    <row r="3" spans="1:6" x14ac:dyDescent="0.3">
      <c r="A3" s="49" t="s">
        <v>893</v>
      </c>
      <c r="B3" s="92">
        <f>INDEX('Team forecast'!$B$2:$AO$26,MATCH('Expected Clean Sheets'!$A3,'Team forecast'!$B$2:$B$26,0),MATCH(B$1,'Team forecast'!$B$2:$AO$2,0))</f>
        <v>0.67251584736157166</v>
      </c>
      <c r="C3" s="92">
        <f>INDEX('Team forecast'!$B$2:$AO$26,MATCH('Expected Clean Sheets'!$A3,'Team forecast'!$B$2:$B$26,0),MATCH(C$1,'Team forecast'!$B$2:$AO$2,0))</f>
        <v>0.62975778546712802</v>
      </c>
      <c r="D3" s="92">
        <f>INDEX('Team forecast'!$B$2:$AO$26,MATCH('Expected Clean Sheets'!$A3,'Team forecast'!$B$2:$B$26,0),MATCH(D$1,'Team forecast'!$B$2:$AO$2,0))</f>
        <v>0.77841203943954329</v>
      </c>
      <c r="E3" s="92">
        <f>INDEX('Team forecast'!$B$2:$AO$26,MATCH('Expected Clean Sheets'!$A3,'Team forecast'!$B$2:$B$26,0),MATCH(E$1,'Team forecast'!$B$2:$AO$2,0))</f>
        <v>0.95709677214589195</v>
      </c>
      <c r="F3" s="92">
        <f>INDEX('Team forecast'!$B$2:$AO$26,MATCH('Expected Clean Sheets'!$A3,'Team forecast'!$B$2:$B$26,0),MATCH(F$1,'Team forecast'!$B$2:$AO$2,0))</f>
        <v>9.3137254901960786E-2</v>
      </c>
    </row>
    <row r="4" spans="1:6" x14ac:dyDescent="0.3">
      <c r="A4" s="49" t="s">
        <v>874</v>
      </c>
      <c r="B4" s="92">
        <f>INDEX('Team forecast'!$B$2:$AO$26,MATCH('Expected Clean Sheets'!$A4,'Team forecast'!$B$2:$B$26,0),MATCH(B$1,'Team forecast'!$B$2:$AO$2,0))</f>
        <v>0.62438217217518366</v>
      </c>
      <c r="C4" s="92">
        <f>INDEX('Team forecast'!$B$2:$AO$26,MATCH('Expected Clean Sheets'!$A4,'Team forecast'!$B$2:$B$26,0),MATCH(C$1,'Team forecast'!$B$2:$AO$2,0))</f>
        <v>0.55000000000000004</v>
      </c>
      <c r="D4" s="92">
        <f>INDEX('Team forecast'!$B$2:$AO$26,MATCH('Expected Clean Sheets'!$A4,'Team forecast'!$B$2:$B$26,0),MATCH(D$1,'Team forecast'!$B$2:$AO$2,0))</f>
        <v>0.64201601507300987</v>
      </c>
      <c r="E4" s="92">
        <f>INDEX('Team forecast'!$B$2:$AO$26,MATCH('Expected Clean Sheets'!$A4,'Team forecast'!$B$2:$B$26,0),MATCH(E$1,'Team forecast'!$B$2:$AO$2,0))</f>
        <v>0.94815194249966861</v>
      </c>
      <c r="F4" s="92">
        <f>INDEX('Team forecast'!$B$2:$AO$26,MATCH('Expected Clean Sheets'!$A4,'Team forecast'!$B$2:$B$26,0),MATCH(F$1,'Team forecast'!$B$2:$AO$2,0))</f>
        <v>0.10106382978723399</v>
      </c>
    </row>
    <row r="5" spans="1:6" x14ac:dyDescent="0.3">
      <c r="A5" s="49" t="s">
        <v>876</v>
      </c>
      <c r="B5" s="92">
        <f>INDEX('Team forecast'!$B$2:$AO$26,MATCH('Expected Clean Sheets'!$A5,'Team forecast'!$B$2:$B$26,0),MATCH(B$1,'Team forecast'!$B$2:$AO$2,0))</f>
        <v>0.57455683003128255</v>
      </c>
      <c r="C5" s="92">
        <f>INDEX('Team forecast'!$B$2:$AO$26,MATCH('Expected Clean Sheets'!$A5,'Team forecast'!$B$2:$B$26,0),MATCH(C$1,'Team forecast'!$B$2:$AO$2,0))</f>
        <v>0.70331251123845862</v>
      </c>
      <c r="D5" s="92">
        <f>INDEX('Team forecast'!$B$2:$AO$26,MATCH('Expected Clean Sheets'!$A5,'Team forecast'!$B$2:$B$26,0),MATCH(D$1,'Team forecast'!$B$2:$AO$2,0))</f>
        <v>0.65666041275797382</v>
      </c>
      <c r="E5" s="92">
        <f>INDEX('Team forecast'!$B$2:$AO$26,MATCH('Expected Clean Sheets'!$A5,'Team forecast'!$B$2:$B$26,0),MATCH(E$1,'Team forecast'!$B$2:$AO$2,0))</f>
        <v>0.94815194249966861</v>
      </c>
      <c r="F5" s="92">
        <f>INDEX('Team forecast'!$B$2:$AO$26,MATCH('Expected Clean Sheets'!$A5,'Team forecast'!$B$2:$B$26,0),MATCH(F$1,'Team forecast'!$B$2:$AO$2,0))</f>
        <v>0.12179487179487181</v>
      </c>
    </row>
    <row r="6" spans="1:6" x14ac:dyDescent="0.3">
      <c r="A6" s="49" t="s">
        <v>870</v>
      </c>
      <c r="B6" s="92">
        <f>INDEX('Team forecast'!$B$2:$AO$26,MATCH('Expected Clean Sheets'!$A6,'Team forecast'!$B$2:$B$26,0),MATCH(B$1,'Team forecast'!$B$2:$AO$2,0))</f>
        <v>0.55883532985613571</v>
      </c>
      <c r="C6" s="92">
        <f>INDEX('Team forecast'!$B$2:$AO$26,MATCH('Expected Clean Sheets'!$A6,'Team forecast'!$B$2:$B$26,0),MATCH(C$1,'Team forecast'!$B$2:$AO$2,0))</f>
        <v>0.45172802404207357</v>
      </c>
      <c r="D6" s="92">
        <f>INDEX('Team forecast'!$B$2:$AO$26,MATCH('Expected Clean Sheets'!$A6,'Team forecast'!$B$2:$B$26,0),MATCH(D$1,'Team forecast'!$B$2:$AO$2,0))</f>
        <v>0.78873250548306173</v>
      </c>
      <c r="E6" s="92">
        <f>INDEX('Team forecast'!$B$2:$AO$26,MATCH('Expected Clean Sheets'!$A6,'Team forecast'!$B$2:$B$26,0),MATCH(E$1,'Team forecast'!$B$2:$AO$2,0))</f>
        <v>0.939372757846894</v>
      </c>
      <c r="F6" s="92">
        <f>INDEX('Team forecast'!$B$2:$AO$26,MATCH('Expected Clean Sheets'!$A6,'Team forecast'!$B$2:$B$26,0),MATCH(F$1,'Team forecast'!$B$2:$AO$2,0))</f>
        <v>0.1117647058823529</v>
      </c>
    </row>
    <row r="7" spans="1:6" x14ac:dyDescent="0.3">
      <c r="A7" s="49" t="s">
        <v>890</v>
      </c>
      <c r="B7" s="92">
        <f>INDEX('Team forecast'!$B$2:$AO$26,MATCH('Expected Clean Sheets'!$A7,'Team forecast'!$B$2:$B$26,0),MATCH(B$1,'Team forecast'!$B$2:$AO$2,0))</f>
        <v>0.66934415796625346</v>
      </c>
      <c r="C7" s="92">
        <f>INDEX('Team forecast'!$B$2:$AO$26,MATCH('Expected Clean Sheets'!$A7,'Team forecast'!$B$2:$B$26,0),MATCH(C$1,'Team forecast'!$B$2:$AO$2,0))</f>
        <v>0.25638617580766337</v>
      </c>
      <c r="D7" s="92">
        <f>INDEX('Team forecast'!$B$2:$AO$26,MATCH('Expected Clean Sheets'!$A7,'Team forecast'!$B$2:$B$26,0),MATCH(D$1,'Team forecast'!$B$2:$AO$2,0))</f>
        <v>0.47813272985632338</v>
      </c>
      <c r="E7" s="92">
        <f>INDEX('Team forecast'!$B$2:$AO$26,MATCH('Expected Clean Sheets'!$A7,'Team forecast'!$B$2:$B$26,0),MATCH(E$1,'Team forecast'!$B$2:$AO$2,0))</f>
        <v>0.83157588399561111</v>
      </c>
      <c r="F7" s="92">
        <f>INDEX('Team forecast'!$B$2:$AO$26,MATCH('Expected Clean Sheets'!$A7,'Team forecast'!$B$2:$B$26,0),MATCH(F$1,'Team forecast'!$B$2:$AO$2,0))</f>
        <v>3.2758620689655168E-2</v>
      </c>
    </row>
    <row r="8" spans="1:6" x14ac:dyDescent="0.3">
      <c r="A8" s="49" t="s">
        <v>868</v>
      </c>
      <c r="B8" s="92">
        <f>INDEX('Team forecast'!$B$2:$AO$26,MATCH('Expected Clean Sheets'!$A8,'Team forecast'!$B$2:$B$26,0),MATCH(B$1,'Team forecast'!$B$2:$AO$2,0))</f>
        <v>0.34177215189873422</v>
      </c>
      <c r="C8" s="92">
        <f>INDEX('Team forecast'!$B$2:$AO$26,MATCH('Expected Clean Sheets'!$A8,'Team forecast'!$B$2:$B$26,0),MATCH(C$1,'Team forecast'!$B$2:$AO$2,0))</f>
        <v>0.67618684064408663</v>
      </c>
      <c r="D8" s="92">
        <f>INDEX('Team forecast'!$B$2:$AO$26,MATCH('Expected Clean Sheets'!$A8,'Team forecast'!$B$2:$B$26,0),MATCH(D$1,'Team forecast'!$B$2:$AO$2,0))</f>
        <v>0.38554569394323618</v>
      </c>
      <c r="E8" s="92">
        <f>INDEX('Team forecast'!$B$2:$AO$26,MATCH('Expected Clean Sheets'!$A8,'Team forecast'!$B$2:$B$26,0),MATCH(E$1,'Team forecast'!$B$2:$AO$2,0))</f>
        <v>0.88993208638126808</v>
      </c>
      <c r="F8" s="92">
        <f>INDEX('Team forecast'!$B$2:$AO$26,MATCH('Expected Clean Sheets'!$A8,'Team forecast'!$B$2:$B$26,0),MATCH(F$1,'Team forecast'!$B$2:$AO$2,0))</f>
        <v>0.1583333333333333</v>
      </c>
    </row>
    <row r="9" spans="1:6" x14ac:dyDescent="0.3">
      <c r="A9" s="49" t="s">
        <v>884</v>
      </c>
      <c r="B9" s="92">
        <f>INDEX('Team forecast'!$B$2:$AO$26,MATCH('Expected Clean Sheets'!$A9,'Team forecast'!$B$2:$B$26,0),MATCH(B$1,'Team forecast'!$B$2:$AO$2,0))</f>
        <v>0.35443037974683539</v>
      </c>
      <c r="C9" s="92">
        <f>INDEX('Team forecast'!$B$2:$AO$26,MATCH('Expected Clean Sheets'!$A9,'Team forecast'!$B$2:$B$26,0),MATCH(C$1,'Team forecast'!$B$2:$AO$2,0))</f>
        <v>0.41749808135072908</v>
      </c>
      <c r="D9" s="92">
        <f>INDEX('Team forecast'!$B$2:$AO$26,MATCH('Expected Clean Sheets'!$A9,'Team forecast'!$B$2:$B$26,0),MATCH(D$1,'Team forecast'!$B$2:$AO$2,0))</f>
        <v>0.77557919856816149</v>
      </c>
      <c r="E9" s="92">
        <f>INDEX('Team forecast'!$B$2:$AO$26,MATCH('Expected Clean Sheets'!$A9,'Team forecast'!$B$2:$B$26,0),MATCH(E$1,'Team forecast'!$B$2:$AO$2,0))</f>
        <v>0.88993208638126808</v>
      </c>
      <c r="F9" s="92">
        <f>INDEX('Team forecast'!$B$2:$AO$26,MATCH('Expected Clean Sheets'!$A9,'Team forecast'!$B$2:$B$26,0),MATCH(F$1,'Team forecast'!$B$2:$AO$2,0))</f>
        <v>9.5000000000000001E-2</v>
      </c>
    </row>
    <row r="10" spans="1:6" x14ac:dyDescent="0.3">
      <c r="A10" s="49" t="s">
        <v>863</v>
      </c>
      <c r="B10" s="92">
        <f>INDEX('Team forecast'!$B$2:$AO$26,MATCH('Expected Clean Sheets'!$A10,'Team forecast'!$B$2:$B$26,0),MATCH(B$1,'Team forecast'!$B$2:$AO$2,0))</f>
        <v>0.1716112742541922</v>
      </c>
      <c r="C10" s="92">
        <f>INDEX('Team forecast'!$B$2:$AO$26,MATCH('Expected Clean Sheets'!$A10,'Team forecast'!$B$2:$B$26,0),MATCH(C$1,'Team forecast'!$B$2:$AO$2,0))</f>
        <v>0.58850158442734279</v>
      </c>
      <c r="D10" s="92">
        <f>INDEX('Team forecast'!$B$2:$AO$26,MATCH('Expected Clean Sheets'!$A10,'Team forecast'!$B$2:$B$26,0),MATCH(D$1,'Team forecast'!$B$2:$AO$2,0))</f>
        <v>0.34747637241101947</v>
      </c>
      <c r="E10" s="92">
        <f>INDEX('Team forecast'!$B$2:$AO$26,MATCH('Expected Clean Sheets'!$A10,'Team forecast'!$B$2:$B$26,0),MATCH(E$1,'Team forecast'!$B$2:$AO$2,0))</f>
        <v>0.74597248417253348</v>
      </c>
      <c r="F10" s="92">
        <f>INDEX('Team forecast'!$B$2:$AO$26,MATCH('Expected Clean Sheets'!$A10,'Team forecast'!$B$2:$B$26,0),MATCH(F$1,'Team forecast'!$B$2:$AO$2,0))</f>
        <v>9.4059405940594056E-3</v>
      </c>
    </row>
    <row r="11" spans="1:6" x14ac:dyDescent="0.3">
      <c r="A11" s="49" t="s">
        <v>864</v>
      </c>
      <c r="B11" s="92">
        <f>INDEX('Team forecast'!$B$2:$AO$26,MATCH('Expected Clean Sheets'!$A11,'Team forecast'!$B$2:$B$26,0),MATCH(B$1,'Team forecast'!$B$2:$AO$2,0))</f>
        <v>0.65039954337899542</v>
      </c>
      <c r="C11" s="92">
        <f>INDEX('Team forecast'!$B$2:$AO$26,MATCH('Expected Clean Sheets'!$A11,'Team forecast'!$B$2:$B$26,0),MATCH(C$1,'Team forecast'!$B$2:$AO$2,0))</f>
        <v>0.30007674597083661</v>
      </c>
      <c r="D11" s="92">
        <f>INDEX('Team forecast'!$B$2:$AO$26,MATCH('Expected Clean Sheets'!$A11,'Team forecast'!$B$2:$B$26,0),MATCH(D$1,'Team forecast'!$B$2:$AO$2,0))</f>
        <v>0.32673363893494589</v>
      </c>
      <c r="E11" s="92">
        <f>INDEX('Team forecast'!$B$2:$AO$26,MATCH('Expected Clean Sheets'!$A11,'Team forecast'!$B$2:$B$26,0),MATCH(E$1,'Team forecast'!$B$2:$AO$2,0))</f>
        <v>0.76279893118394393</v>
      </c>
      <c r="F11" s="92">
        <f>INDEX('Team forecast'!$B$2:$AO$26,MATCH('Expected Clean Sheets'!$A11,'Team forecast'!$B$2:$B$26,0),MATCH(F$1,'Team forecast'!$B$2:$AO$2,0))</f>
        <v>9.5000000000000001E-2</v>
      </c>
    </row>
    <row r="12" spans="1:6" x14ac:dyDescent="0.3">
      <c r="A12" s="49" t="s">
        <v>892</v>
      </c>
      <c r="B12" s="92">
        <f>INDEX('Team forecast'!$B$2:$AO$26,MATCH('Expected Clean Sheets'!$A12,'Team forecast'!$B$2:$B$26,0),MATCH(B$1,'Team forecast'!$B$2:$AO$2,0))</f>
        <v>0.1684045881126173</v>
      </c>
      <c r="C12" s="92">
        <f>INDEX('Team forecast'!$B$2:$AO$26,MATCH('Expected Clean Sheets'!$A12,'Team forecast'!$B$2:$B$26,0),MATCH(C$1,'Team forecast'!$B$2:$AO$2,0))</f>
        <v>0.42329690242935619</v>
      </c>
      <c r="D12" s="92">
        <f>INDEX('Team forecast'!$B$2:$AO$26,MATCH('Expected Clean Sheets'!$A12,'Team forecast'!$B$2:$B$26,0),MATCH(D$1,'Team forecast'!$B$2:$AO$2,0))</f>
        <v>0.47250357957257261</v>
      </c>
      <c r="E12" s="92">
        <f>INDEX('Team forecast'!$B$2:$AO$26,MATCH('Expected Clean Sheets'!$A12,'Team forecast'!$B$2:$B$26,0),MATCH(E$1,'Team forecast'!$B$2:$AO$2,0))</f>
        <v>0.71445252005256732</v>
      </c>
      <c r="F12" s="92">
        <f>INDEX('Team forecast'!$B$2:$AO$26,MATCH('Expected Clean Sheets'!$A12,'Team forecast'!$B$2:$B$26,0),MATCH(F$1,'Team forecast'!$B$2:$AO$2,0))</f>
        <v>1.9E-2</v>
      </c>
    </row>
    <row r="13" spans="1:6" x14ac:dyDescent="0.3">
      <c r="A13" s="49" t="s">
        <v>889</v>
      </c>
      <c r="B13" s="92">
        <f>INDEX('Team forecast'!$B$2:$AO$26,MATCH('Expected Clean Sheets'!$A13,'Team forecast'!$B$2:$B$26,0),MATCH(B$1,'Team forecast'!$B$2:$AO$2,0))</f>
        <v>0.57260133401744495</v>
      </c>
      <c r="C13" s="92">
        <f>INDEX('Team forecast'!$B$2:$AO$26,MATCH('Expected Clean Sheets'!$A13,'Team forecast'!$B$2:$B$26,0),MATCH(C$1,'Team forecast'!$B$2:$AO$2,0))</f>
        <v>0.15863689776733261</v>
      </c>
      <c r="D13" s="92">
        <f>INDEX('Team forecast'!$B$2:$AO$26,MATCH('Expected Clean Sheets'!$A13,'Team forecast'!$B$2:$B$26,0),MATCH(D$1,'Team forecast'!$B$2:$AO$2,0))</f>
        <v>0.35391112004826059</v>
      </c>
      <c r="E13" s="92">
        <f>INDEX('Team forecast'!$B$2:$AO$26,MATCH('Expected Clean Sheets'!$A13,'Team forecast'!$B$2:$B$26,0),MATCH(E$1,'Team forecast'!$B$2:$AO$2,0))</f>
        <v>0.72465898462474687</v>
      </c>
      <c r="F13" s="92">
        <f>INDEX('Team forecast'!$B$2:$AO$26,MATCH('Expected Clean Sheets'!$A13,'Team forecast'!$B$2:$B$26,0),MATCH(F$1,'Team forecast'!$B$2:$AO$2,0))</f>
        <v>5.2486187845303869E-3</v>
      </c>
    </row>
    <row r="14" spans="1:6" x14ac:dyDescent="0.3">
      <c r="A14" s="49" t="s">
        <v>894</v>
      </c>
      <c r="B14" s="92">
        <f>INDEX('Team forecast'!$B$2:$AO$26,MATCH('Expected Clean Sheets'!$A14,'Team forecast'!$B$2:$B$26,0),MATCH(B$1,'Team forecast'!$B$2:$AO$2,0))</f>
        <v>0.43755747654956778</v>
      </c>
      <c r="C14" s="92">
        <f>INDEX('Team forecast'!$B$2:$AO$26,MATCH('Expected Clean Sheets'!$A14,'Team forecast'!$B$2:$B$26,0),MATCH(C$1,'Team forecast'!$B$2:$AO$2,0))</f>
        <v>0.17499999999999999</v>
      </c>
      <c r="D14" s="92">
        <f>INDEX('Team forecast'!$B$2:$AO$26,MATCH('Expected Clean Sheets'!$A14,'Team forecast'!$B$2:$B$26,0),MATCH(D$1,'Team forecast'!$B$2:$AO$2,0))</f>
        <v>0.39124433050680341</v>
      </c>
      <c r="E14" s="92">
        <f>INDEX('Team forecast'!$B$2:$AO$26,MATCH('Expected Clean Sheets'!$A14,'Team forecast'!$B$2:$B$26,0),MATCH(E$1,'Team forecast'!$B$2:$AO$2,0))</f>
        <v>0.6340766115466534</v>
      </c>
      <c r="F14" s="92">
        <f>INDEX('Team forecast'!$B$2:$AO$26,MATCH('Expected Clean Sheets'!$A14,'Team forecast'!$B$2:$B$26,0),MATCH(F$1,'Team forecast'!$B$2:$AO$2,0))</f>
        <v>1.2500000000000001E-2</v>
      </c>
    </row>
    <row r="15" spans="1:6" x14ac:dyDescent="0.3">
      <c r="A15" s="49" t="s">
        <v>895</v>
      </c>
      <c r="B15" s="92">
        <f>INDEX('Team forecast'!$B$2:$AO$26,MATCH('Expected Clean Sheets'!$A15,'Team forecast'!$B$2:$B$26,0),MATCH(B$1,'Team forecast'!$B$2:$AO$2,0))</f>
        <v>0.1083497754082532</v>
      </c>
      <c r="C15" s="92">
        <f>INDEX('Team forecast'!$B$2:$AO$26,MATCH('Expected Clean Sheets'!$A15,'Team forecast'!$B$2:$B$26,0),MATCH(C$1,'Team forecast'!$B$2:$AO$2,0))</f>
        <v>0.52819698173153296</v>
      </c>
      <c r="D15" s="92">
        <f>INDEX('Team forecast'!$B$2:$AO$26,MATCH('Expected Clean Sheets'!$A15,'Team forecast'!$B$2:$B$26,0),MATCH(D$1,'Team forecast'!$B$2:$AO$2,0))</f>
        <v>0.37538584088419802</v>
      </c>
      <c r="E15" s="92">
        <f>INDEX('Team forecast'!$B$2:$AO$26,MATCH('Expected Clean Sheets'!$A15,'Team forecast'!$B$2:$B$26,0),MATCH(E$1,'Team forecast'!$B$2:$AO$2,0))</f>
        <v>0.67634838564976374</v>
      </c>
      <c r="F15" s="92">
        <f>INDEX('Team forecast'!$B$2:$AO$26,MATCH('Expected Clean Sheets'!$A15,'Team forecast'!$B$2:$B$26,0),MATCH(F$1,'Team forecast'!$B$2:$AO$2,0))</f>
        <v>7.3076923076923076E-3</v>
      </c>
    </row>
    <row r="16" spans="1:6" x14ac:dyDescent="0.3">
      <c r="A16" s="49" t="s">
        <v>877</v>
      </c>
      <c r="B16" s="92">
        <f>INDEX('Team forecast'!$B$2:$AO$26,MATCH('Expected Clean Sheets'!$A16,'Team forecast'!$B$2:$B$26,0),MATCH(B$1,'Team forecast'!$B$2:$AO$2,0))</f>
        <v>0.52950615082902486</v>
      </c>
      <c r="C16" s="92">
        <f>INDEX('Team forecast'!$B$2:$AO$26,MATCH('Expected Clean Sheets'!$A16,'Team forecast'!$B$2:$B$26,0),MATCH(C$1,'Team forecast'!$B$2:$AO$2,0))</f>
        <v>0.1453287197231834</v>
      </c>
      <c r="D16" s="92">
        <f>INDEX('Team forecast'!$B$2:$AO$26,MATCH('Expected Clean Sheets'!$A16,'Team forecast'!$B$2:$B$26,0),MATCH(D$1,'Team forecast'!$B$2:$AO$2,0))</f>
        <v>0.33008065319127761</v>
      </c>
      <c r="E16" s="92">
        <f>INDEX('Team forecast'!$B$2:$AO$26,MATCH('Expected Clean Sheets'!$A16,'Team forecast'!$B$2:$B$26,0),MATCH(E$1,'Team forecast'!$B$2:$AO$2,0))</f>
        <v>0.69015141392833024</v>
      </c>
      <c r="F16" s="92">
        <f>INDEX('Team forecast'!$B$2:$AO$26,MATCH('Expected Clean Sheets'!$A16,'Team forecast'!$B$2:$B$26,0),MATCH(F$1,'Team forecast'!$B$2:$AO$2,0))</f>
        <v>1.1728395061728391E-2</v>
      </c>
    </row>
    <row r="17" spans="1:6" x14ac:dyDescent="0.3">
      <c r="A17" s="49" t="s">
        <v>860</v>
      </c>
      <c r="B17" s="92">
        <f>INDEX('Team forecast'!$B$2:$AO$26,MATCH('Expected Clean Sheets'!$A17,'Team forecast'!$B$2:$B$26,0),MATCH(B$1,'Team forecast'!$B$2:$AO$2,0))</f>
        <v>0.18484553218318331</v>
      </c>
      <c r="C17" s="92">
        <f>INDEX('Team forecast'!$B$2:$AO$26,MATCH('Expected Clean Sheets'!$A17,'Team forecast'!$B$2:$B$26,0),MATCH(C$1,'Team forecast'!$B$2:$AO$2,0))</f>
        <v>0.56543484301194791</v>
      </c>
      <c r="D17" s="92">
        <f>INDEX('Team forecast'!$B$2:$AO$26,MATCH('Expected Clean Sheets'!$A17,'Team forecast'!$B$2:$B$26,0),MATCH(D$1,'Team forecast'!$B$2:$AO$2,0))</f>
        <v>0.24330298405347089</v>
      </c>
      <c r="E17" s="92">
        <f>INDEX('Team forecast'!$B$2:$AO$26,MATCH('Expected Clean Sheets'!$A17,'Team forecast'!$B$2:$B$26,0),MATCH(E$1,'Team forecast'!$B$2:$AO$2,0))</f>
        <v>0.66308665259780764</v>
      </c>
      <c r="F17" s="92">
        <f>INDEX('Team forecast'!$B$2:$AO$26,MATCH('Expected Clean Sheets'!$A17,'Team forecast'!$B$2:$B$26,0),MATCH(F$1,'Team forecast'!$B$2:$AO$2,0))</f>
        <v>6.7375886524822688E-3</v>
      </c>
    </row>
    <row r="18" spans="1:6" x14ac:dyDescent="0.3">
      <c r="A18" s="49" t="s">
        <v>880</v>
      </c>
      <c r="B18" s="92">
        <f>INDEX('Team forecast'!$B$2:$AO$26,MATCH('Expected Clean Sheets'!$A18,'Team forecast'!$B$2:$B$26,0),MATCH(B$1,'Team forecast'!$B$2:$AO$2,0))</f>
        <v>0.1290669188120514</v>
      </c>
      <c r="C18" s="92">
        <f>INDEX('Team forecast'!$B$2:$AO$26,MATCH('Expected Clean Sheets'!$A18,'Team forecast'!$B$2:$B$26,0),MATCH(C$1,'Team forecast'!$B$2:$AO$2,0))</f>
        <v>0.4157043879907622</v>
      </c>
      <c r="D18" s="92">
        <f>INDEX('Team forecast'!$B$2:$AO$26,MATCH('Expected Clean Sheets'!$A18,'Team forecast'!$B$2:$B$26,0),MATCH(D$1,'Team forecast'!$B$2:$AO$2,0))</f>
        <v>0.30920922894892527</v>
      </c>
      <c r="E18" s="92">
        <f>INDEX('Team forecast'!$B$2:$AO$26,MATCH('Expected Clean Sheets'!$A18,'Team forecast'!$B$2:$B$26,0),MATCH(E$1,'Team forecast'!$B$2:$AO$2,0))</f>
        <v>0.60749854998481778</v>
      </c>
      <c r="F18" s="92">
        <f>INDEX('Team forecast'!$B$2:$AO$26,MATCH('Expected Clean Sheets'!$A18,'Team forecast'!$B$2:$B$26,0),MATCH(F$1,'Team forecast'!$B$2:$AO$2,0))</f>
        <v>1.1875E-2</v>
      </c>
    </row>
    <row r="19" spans="1:6" x14ac:dyDescent="0.3">
      <c r="A19" s="49" t="s">
        <v>861</v>
      </c>
      <c r="B19" s="92">
        <f>INDEX('Team forecast'!$B$2:$AO$26,MATCH('Expected Clean Sheets'!$A19,'Team forecast'!$B$2:$B$26,0),MATCH(B$1,'Team forecast'!$B$2:$AO$2,0))</f>
        <v>0.24682729446385879</v>
      </c>
      <c r="C19" s="92">
        <f>INDEX('Team forecast'!$B$2:$AO$26,MATCH('Expected Clean Sheets'!$A19,'Team forecast'!$B$2:$B$26,0),MATCH(C$1,'Team forecast'!$B$2:$AO$2,0))</f>
        <v>0.26558891454965361</v>
      </c>
      <c r="D19" s="92">
        <f>INDEX('Team forecast'!$B$2:$AO$26,MATCH('Expected Clean Sheets'!$A19,'Team forecast'!$B$2:$B$26,0),MATCH(D$1,'Team forecast'!$B$2:$AO$2,0))</f>
        <v>0.1365991521431936</v>
      </c>
      <c r="E19" s="92">
        <f>INDEX('Team forecast'!$B$2:$AO$26,MATCH('Expected Clean Sheets'!$A19,'Team forecast'!$B$2:$B$26,0),MATCH(E$1,'Team forecast'!$B$2:$AO$2,0))</f>
        <v>0.46114662657938438</v>
      </c>
      <c r="F19" s="92">
        <f>INDEX('Team forecast'!$B$2:$AO$26,MATCH('Expected Clean Sheets'!$A19,'Team forecast'!$B$2:$B$26,0),MATCH(F$1,'Team forecast'!$B$2:$AO$2,0))</f>
        <v>4.7263681592039797E-3</v>
      </c>
    </row>
    <row r="20" spans="1:6" x14ac:dyDescent="0.3">
      <c r="A20" s="49" t="s">
        <v>886</v>
      </c>
      <c r="B20" s="92">
        <f>INDEX('Team forecast'!$B$2:$AO$26,MATCH('Expected Clean Sheets'!$A20,'Team forecast'!$B$2:$B$26,0),MATCH(B$1,'Team forecast'!$B$2:$AO$2,0))</f>
        <v>0.35520770620108372</v>
      </c>
      <c r="C20" s="92">
        <f>INDEX('Team forecast'!$B$2:$AO$26,MATCH('Expected Clean Sheets'!$A20,'Team forecast'!$B$2:$B$26,0),MATCH(C$1,'Team forecast'!$B$2:$AO$2,0))</f>
        <v>0.2797440398663571</v>
      </c>
      <c r="D20" s="92">
        <f>INDEX('Team forecast'!$B$2:$AO$26,MATCH('Expected Clean Sheets'!$A20,'Team forecast'!$B$2:$B$26,0),MATCH(D$1,'Team forecast'!$B$2:$AO$2,0))</f>
        <v>0.1181988742964353</v>
      </c>
      <c r="E20" s="92">
        <f>INDEX('Team forecast'!$B$2:$AO$26,MATCH('Expected Clean Sheets'!$A20,'Team forecast'!$B$2:$B$26,0),MATCH(E$1,'Team forecast'!$B$2:$AO$2,0))</f>
        <v>0.50726128923732283</v>
      </c>
      <c r="F20" s="92">
        <f>INDEX('Team forecast'!$B$2:$AO$26,MATCH('Expected Clean Sheets'!$A20,'Team forecast'!$B$2:$B$26,0),MATCH(F$1,'Team forecast'!$B$2:$AO$2,0))</f>
        <v>5.5882352941176456E-3</v>
      </c>
    </row>
    <row r="21" spans="1:6" x14ac:dyDescent="0.3">
      <c r="A21" s="51" t="s">
        <v>883</v>
      </c>
      <c r="B21" s="92">
        <f>INDEX('Team forecast'!$B$2:$AO$26,MATCH('Expected Clean Sheets'!$A21,'Team forecast'!$B$2:$B$26,0),MATCH(B$1,'Team forecast'!$B$2:$AO$2,0))</f>
        <v>0.32510535821794101</v>
      </c>
      <c r="C21" s="92">
        <f>INDEX('Team forecast'!$B$2:$AO$26,MATCH('Expected Clean Sheets'!$A21,'Team forecast'!$B$2:$B$26,0),MATCH(C$1,'Team forecast'!$B$2:$AO$2,0))</f>
        <v>0.1113916925314091</v>
      </c>
      <c r="D21" s="92">
        <f>INDEX('Team forecast'!$B$2:$AO$26,MATCH('Expected Clean Sheets'!$A21,'Team forecast'!$B$2:$B$26,0),MATCH(D$1,'Team forecast'!$B$2:$AO$2,0))</f>
        <v>0.236835127538845</v>
      </c>
      <c r="E21" s="92">
        <f>INDEX('Team forecast'!$B$2:$AO$26,MATCH('Expected Clean Sheets'!$A21,'Team forecast'!$B$2:$B$26,0),MATCH(E$1,'Team forecast'!$B$2:$AO$2,0))</f>
        <v>0.39941833798214399</v>
      </c>
      <c r="F21" s="92">
        <f>INDEX('Team forecast'!$B$2:$AO$26,MATCH('Expected Clean Sheets'!$A21,'Team forecast'!$B$2:$B$26,0),MATCH(F$1,'Team forecast'!$B$2:$AO$2,0))</f>
        <v>2.3690773067331669E-3</v>
      </c>
    </row>
    <row r="22" spans="1:6" x14ac:dyDescent="0.3">
      <c r="A22" t="s">
        <v>869</v>
      </c>
      <c r="B22" s="92">
        <f>INDEX('Team forecast'!$B$2:$AO$26,MATCH('Expected Clean Sheets'!$A22,'Team forecast'!$B$2:$B$26,0),MATCH(B$1,'Team forecast'!$B$2:$AO$2,0))</f>
        <v>0.17846318416830101</v>
      </c>
      <c r="C22" s="92">
        <f>INDEX('Team forecast'!$B$2:$AO$26,MATCH('Expected Clean Sheets'!$A22,'Team forecast'!$B$2:$B$26,0),MATCH(C$1,'Team forecast'!$B$2:$AO$2,0))</f>
        <v>0.20015885623510721</v>
      </c>
      <c r="D22" s="92">
        <f>INDEX('Team forecast'!$B$2:$AO$26,MATCH('Expected Clean Sheets'!$A22,'Team forecast'!$B$2:$B$26,0),MATCH(D$1,'Team forecast'!$B$2:$AO$2,0))</f>
        <v>6.3310845874416183E-2</v>
      </c>
      <c r="E22" s="92">
        <f>INDEX('Team forecast'!$B$2:$AO$26,MATCH('Expected Clean Sheets'!$A22,'Team forecast'!$B$2:$B$26,0),MATCH(E$1,'Team forecast'!$B$2:$AO$2,0))</f>
        <v>0.33817419282488193</v>
      </c>
      <c r="F22" s="92">
        <f>INDEX('Team forecast'!$B$2:$AO$26,MATCH('Expected Clean Sheets'!$A22,'Team forecast'!$B$2:$B$26,0),MATCH(F$1,'Team forecast'!$B$2:$AO$2,0))</f>
        <v>1.1875E-3</v>
      </c>
    </row>
    <row r="23" spans="1:6" x14ac:dyDescent="0.3">
      <c r="A23" t="s">
        <v>891</v>
      </c>
      <c r="B23" s="92">
        <f>INDEX('Team forecast'!$B$2:$AO$26,MATCH('Expected Clean Sheets'!$A23,'Team forecast'!$B$2:$B$26,0),MATCH(B$1,'Team forecast'!$B$2:$AO$2,0))</f>
        <v>0.1570035915854284</v>
      </c>
      <c r="C23" s="92">
        <f>INDEX('Team forecast'!$B$2:$AO$26,MATCH('Expected Clean Sheets'!$A23,'Team forecast'!$B$2:$B$26,0),MATCH(C$1,'Team forecast'!$B$2:$AO$2,0))</f>
        <v>0.14667270258035309</v>
      </c>
      <c r="D23" s="92">
        <f>INDEX('Team forecast'!$B$2:$AO$26,MATCH('Expected Clean Sheets'!$A23,'Team forecast'!$B$2:$B$26,0),MATCH(D$1,'Team forecast'!$B$2:$AO$2,0))</f>
        <v>4.3752672631710003E-2</v>
      </c>
      <c r="E23" s="92">
        <f>INDEX('Team forecast'!$B$2:$AO$26,MATCH('Expected Clean Sheets'!$A23,'Team forecast'!$B$2:$B$26,0),MATCH(E$1,'Team forecast'!$B$2:$AO$2,0))</f>
        <v>0.28181182735406823</v>
      </c>
      <c r="F23" s="92">
        <f>INDEX('Team forecast'!$B$2:$AO$26,MATCH('Expected Clean Sheets'!$A23,'Team forecast'!$B$2:$B$26,0),MATCH(F$1,'Team forecast'!$B$2:$AO$2,0))</f>
        <v>1.8962075848303389E-3</v>
      </c>
    </row>
    <row r="24" spans="1:6" x14ac:dyDescent="0.3">
      <c r="A24" t="s">
        <v>878</v>
      </c>
      <c r="B24" s="92">
        <f>INDEX('Team forecast'!$B$2:$AO$26,MATCH('Expected Clean Sheets'!$A24,'Team forecast'!$B$2:$B$26,0),MATCH(B$1,'Team forecast'!$B$2:$AO$2,0))</f>
        <v>0.10650337983109449</v>
      </c>
      <c r="C24" s="92">
        <f>INDEX('Team forecast'!$B$2:$AO$26,MATCH('Expected Clean Sheets'!$A24,'Team forecast'!$B$2:$B$26,0),MATCH(C$1,'Team forecast'!$B$2:$AO$2,0))</f>
        <v>0.1747707696582384</v>
      </c>
      <c r="D24" s="92">
        <f>INDEX('Team forecast'!$B$2:$AO$26,MATCH('Expected Clean Sheets'!$A24,'Team forecast'!$B$2:$B$26,0),MATCH(D$1,'Team forecast'!$B$2:$AO$2,0))</f>
        <v>6.2080881076731313E-2</v>
      </c>
      <c r="E24" s="92">
        <f>INDEX('Team forecast'!$B$2:$AO$26,MATCH('Expected Clean Sheets'!$A24,'Team forecast'!$B$2:$B$26,0),MATCH(E$1,'Team forecast'!$B$2:$AO$2,0))</f>
        <v>0.25363064461866142</v>
      </c>
      <c r="F24" s="92">
        <f>INDEX('Team forecast'!$B$2:$AO$26,MATCH('Expected Clean Sheets'!$A24,'Team forecast'!$B$2:$B$26,0),MATCH(F$1,'Team forecast'!$B$2:$AO$2,0))</f>
        <v>1.117647058823529E-3</v>
      </c>
    </row>
    <row r="25" spans="1:6" x14ac:dyDescent="0.3">
      <c r="A25" t="s">
        <v>875</v>
      </c>
      <c r="B25" s="92">
        <f>INDEX('Team forecast'!$B$2:$AO$26,MATCH('Expected Clean Sheets'!$A25,'Team forecast'!$B$2:$B$26,0),MATCH(B$1,'Team forecast'!$B$2:$AO$2,0))</f>
        <v>0.12271689497716889</v>
      </c>
      <c r="C25" s="92">
        <f>INDEX('Team forecast'!$B$2:$AO$26,MATCH('Expected Clean Sheets'!$A25,'Team forecast'!$B$2:$B$26,0),MATCH(C$1,'Team forecast'!$B$2:$AO$2,0))</f>
        <v>0.1051846196557468</v>
      </c>
      <c r="D25" s="92">
        <f>INDEX('Team forecast'!$B$2:$AO$26,MATCH('Expected Clean Sheets'!$A25,'Team forecast'!$B$2:$B$26,0),MATCH(D$1,'Team forecast'!$B$2:$AO$2,0))</f>
        <v>7.8850551854429754E-2</v>
      </c>
      <c r="E25" s="92">
        <f>INDEX('Team forecast'!$B$2:$AO$26,MATCH('Expected Clean Sheets'!$A25,'Team forecast'!$B$2:$B$26,0),MATCH(E$1,'Team forecast'!$B$2:$AO$2,0))</f>
        <v>0.16908709641244091</v>
      </c>
      <c r="F25" s="92">
        <f>INDEX('Team forecast'!$B$2:$AO$26,MATCH('Expected Clean Sheets'!$A25,'Team forecast'!$B$2:$B$26,0),MATCH(F$1,'Team forecast'!$B$2:$AO$2,0))</f>
        <v>1.18601747815231E-3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2" sqref="E2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forecast'!$B$2:$AO$26,MATCH('Expected Clean Sheets'!$A21,'Team forecast'!$B$2:$B$26,0),MATCH(B$1,'Team forecast'!$B$2:$AO$2,0))</f>
        <v>1.0087846458929195</v>
      </c>
      <c r="C2" s="91">
        <f>INDEX('Team forecast'!$B$2:$AO$26,MATCH('Expected Clean Sheets'!$A21,'Team forecast'!$B$2:$B$26,0),MATCH(C$1,'Team forecast'!$B$2:$AO$2,0))</f>
        <v>0.64145917350589299</v>
      </c>
      <c r="D2" s="91">
        <f>INDEX('Team forecast'!$B$2:$AO$26,MATCH('Expected Clean Sheets'!$A21,'Team forecast'!$B$2:$B$26,0),MATCH(D$1,'Team forecast'!$B$2:$AO$2,0))</f>
        <v>0.83013152357264186</v>
      </c>
      <c r="E2" s="2">
        <f t="shared" ref="E2:E25" si="0">AVERAGE(B2:D2)</f>
        <v>0.82679178099048478</v>
      </c>
      <c r="F2" s="2">
        <f t="shared" ref="F2:F25" si="1">+MIN(B2:D2)</f>
        <v>0.64145917350589299</v>
      </c>
      <c r="G2" s="2">
        <f t="shared" ref="G2:G25" si="2">+MAX(B2:D2)</f>
        <v>1.0087846458929195</v>
      </c>
    </row>
    <row r="3" spans="1:7" x14ac:dyDescent="0.3">
      <c r="A3" s="49" t="s">
        <v>874</v>
      </c>
      <c r="B3" s="91">
        <f>INDEX('Team forecast'!$B$2:$AO$26,MATCH('Expected Clean Sheets'!$A4,'Team forecast'!$B$2:$B$26,0),MATCH(B$1,'Team forecast'!$B$2:$AO$2,0))</f>
        <v>1.6486481386865952</v>
      </c>
      <c r="C3" s="91">
        <f>INDEX('Team forecast'!$B$2:$AO$26,MATCH('Expected Clean Sheets'!$A4,'Team forecast'!$B$2:$B$26,0),MATCH(C$1,'Team forecast'!$B$2:$AO$2,0))</f>
        <v>1.4245155739400883</v>
      </c>
      <c r="D3" s="91">
        <f>INDEX('Team forecast'!$B$2:$AO$26,MATCH('Expected Clean Sheets'!$A4,'Team forecast'!$B$2:$B$26,0),MATCH(D$1,'Team forecast'!$B$2:$AO$2,0))</f>
        <v>1.7424250141369844</v>
      </c>
      <c r="E3" s="2">
        <f t="shared" si="0"/>
        <v>1.605196242254556</v>
      </c>
      <c r="F3" s="2">
        <f t="shared" si="1"/>
        <v>1.4245155739400883</v>
      </c>
      <c r="G3" s="2">
        <f t="shared" si="2"/>
        <v>1.7424250141369844</v>
      </c>
    </row>
    <row r="4" spans="1:7" x14ac:dyDescent="0.3">
      <c r="A4" s="49" t="s">
        <v>877</v>
      </c>
      <c r="B4" s="91">
        <f>INDEX('Team forecast'!$B$2:$AO$26,MATCH('Expected Clean Sheets'!$A16,'Team forecast'!$B$2:$B$26,0),MATCH(B$1,'Team forecast'!$B$2:$AO$2,0))</f>
        <v>1.358729836605207</v>
      </c>
      <c r="C4" s="91">
        <f>INDEX('Team forecast'!$B$2:$AO$26,MATCH('Expected Clean Sheets'!$A16,'Team forecast'!$B$2:$B$26,0),MATCH(C$1,'Team forecast'!$B$2:$AO$2,0))</f>
        <v>0.79889223765684958</v>
      </c>
      <c r="D4" s="91">
        <f>INDEX('Team forecast'!$B$2:$AO$26,MATCH('Expected Clean Sheets'!$A16,'Team forecast'!$B$2:$B$26,0),MATCH(D$1,'Team forecast'!$B$2:$AO$2,0))</f>
        <v>1.2223625101225941</v>
      </c>
      <c r="E4" s="2">
        <f t="shared" si="0"/>
        <v>1.1266615281282168</v>
      </c>
      <c r="F4" s="2">
        <f t="shared" si="1"/>
        <v>0.79889223765684958</v>
      </c>
      <c r="G4" s="2">
        <f t="shared" si="2"/>
        <v>1.358729836605207</v>
      </c>
    </row>
    <row r="5" spans="1:7" x14ac:dyDescent="0.3">
      <c r="A5" s="20" t="s">
        <v>869</v>
      </c>
      <c r="B5" s="91">
        <f>INDEX('Team forecast'!$B$2:$AO$26,MATCH('Expected Clean Sheets'!$A22,'Team forecast'!$B$2:$B$26,0),MATCH(B$1,'Team forecast'!$B$2:$AO$2,0))</f>
        <v>0.73012117718283287</v>
      </c>
      <c r="C5" s="91">
        <f>INDEX('Team forecast'!$B$2:$AO$26,MATCH('Expected Clean Sheets'!$A22,'Team forecast'!$B$2:$B$26,0),MATCH(C$1,'Team forecast'!$B$2:$AO$2,0))</f>
        <v>0.79243667321575129</v>
      </c>
      <c r="D5" s="91">
        <f>INDEX('Team forecast'!$B$2:$AO$26,MATCH('Expected Clean Sheets'!$A22,'Team forecast'!$B$2:$B$26,0),MATCH(D$1,'Team forecast'!$B$2:$AO$2,0))</f>
        <v>0.56447204900756354</v>
      </c>
      <c r="E5" s="2">
        <f t="shared" si="0"/>
        <v>0.69567663313538253</v>
      </c>
      <c r="F5" s="2">
        <f t="shared" si="1"/>
        <v>0.56447204900756354</v>
      </c>
      <c r="G5" s="2">
        <f t="shared" si="2"/>
        <v>0.79243667321575129</v>
      </c>
    </row>
    <row r="6" spans="1:7" x14ac:dyDescent="0.3">
      <c r="A6" s="49" t="s">
        <v>890</v>
      </c>
      <c r="B6" s="91">
        <f>INDEX('Team forecast'!$B$2:$AO$26,MATCH('Expected Clean Sheets'!$A7,'Team forecast'!$B$2:$B$26,0),MATCH(B$1,'Team forecast'!$B$2:$AO$2,0))</f>
        <v>1.6462517135552488</v>
      </c>
      <c r="C6" s="91">
        <f>INDEX('Team forecast'!$B$2:$AO$26,MATCH('Expected Clean Sheets'!$A7,'Team forecast'!$B$2:$B$26,0),MATCH(C$1,'Team forecast'!$B$2:$AO$2,0))</f>
        <v>1.0643385639242435</v>
      </c>
      <c r="D6" s="91">
        <f>INDEX('Team forecast'!$B$2:$AO$26,MATCH('Expected Clean Sheets'!$A7,'Team forecast'!$B$2:$B$26,0),MATCH(D$1,'Team forecast'!$B$2:$AO$2,0))</f>
        <v>1.5052997274556743</v>
      </c>
      <c r="E6" s="2">
        <f t="shared" si="0"/>
        <v>1.4052966683117223</v>
      </c>
      <c r="F6" s="2">
        <f t="shared" si="1"/>
        <v>1.0643385639242435</v>
      </c>
      <c r="G6" s="2">
        <f t="shared" si="2"/>
        <v>1.6462517135552488</v>
      </c>
    </row>
    <row r="7" spans="1:7" x14ac:dyDescent="0.3">
      <c r="A7" s="49" t="s">
        <v>861</v>
      </c>
      <c r="B7" s="91">
        <f>INDEX('Team forecast'!$B$2:$AO$26,MATCH('Expected Clean Sheets'!$A19,'Team forecast'!$B$2:$B$26,0),MATCH(B$1,'Team forecast'!$B$2:$AO$2,0))</f>
        <v>0.78002719120807007</v>
      </c>
      <c r="C7" s="91">
        <f>INDEX('Team forecast'!$B$2:$AO$26,MATCH('Expected Clean Sheets'!$A19,'Team forecast'!$B$2:$B$26,0),MATCH(C$1,'Team forecast'!$B$2:$AO$2,0))</f>
        <v>0.96116248605133037</v>
      </c>
      <c r="D7" s="91">
        <f>INDEX('Team forecast'!$B$2:$AO$26,MATCH('Expected Clean Sheets'!$A19,'Team forecast'!$B$2:$B$26,0),MATCH(D$1,'Team forecast'!$B$2:$AO$2,0))</f>
        <v>0.68478016395709762</v>
      </c>
      <c r="E7" s="2">
        <f t="shared" si="0"/>
        <v>0.80865661373883269</v>
      </c>
      <c r="F7" s="2">
        <f t="shared" si="1"/>
        <v>0.68478016395709762</v>
      </c>
      <c r="G7" s="2">
        <f t="shared" si="2"/>
        <v>0.96116248605133037</v>
      </c>
    </row>
    <row r="8" spans="1:7" x14ac:dyDescent="0.3">
      <c r="A8" s="49" t="s">
        <v>889</v>
      </c>
      <c r="B8" s="91">
        <f>INDEX('Team forecast'!$B$2:$AO$26,MATCH('Expected Clean Sheets'!$A13,'Team forecast'!$B$2:$B$26,0),MATCH(B$1,'Team forecast'!$B$2:$AO$2,0))</f>
        <v>1.4925048475185327</v>
      </c>
      <c r="C8" s="91">
        <f>INDEX('Team forecast'!$B$2:$AO$26,MATCH('Expected Clean Sheets'!$A13,'Team forecast'!$B$2:$B$26,0),MATCH(C$1,'Team forecast'!$B$2:$AO$2,0))</f>
        <v>0.83783524127115983</v>
      </c>
      <c r="D8" s="91">
        <f>INDEX('Team forecast'!$B$2:$AO$26,MATCH('Expected Clean Sheets'!$A13,'Team forecast'!$B$2:$B$26,0),MATCH(D$1,'Team forecast'!$B$2:$AO$2,0))</f>
        <v>1.1440699863403672</v>
      </c>
      <c r="E8" s="2">
        <f t="shared" si="0"/>
        <v>1.15813669171002</v>
      </c>
      <c r="F8" s="2">
        <f t="shared" si="1"/>
        <v>0.83783524127115983</v>
      </c>
      <c r="G8" s="2">
        <f t="shared" si="2"/>
        <v>1.4925048475185327</v>
      </c>
    </row>
    <row r="9" spans="1:7" x14ac:dyDescent="0.3">
      <c r="A9" s="49" t="s">
        <v>867</v>
      </c>
      <c r="B9" s="91">
        <f>INDEX('Team forecast'!$B$2:$AO$26,MATCH('Expected Clean Sheets'!$A2,'Team forecast'!$B$2:$B$26,0),MATCH(B$1,'Team forecast'!$B$2:$AO$2,0))</f>
        <v>1.5438341923396417</v>
      </c>
      <c r="C9" s="91">
        <f>INDEX('Team forecast'!$B$2:$AO$26,MATCH('Expected Clean Sheets'!$A2,'Team forecast'!$B$2:$B$26,0),MATCH(C$1,'Team forecast'!$B$2:$AO$2,0))</f>
        <v>1.7541259731453147</v>
      </c>
      <c r="D9" s="91">
        <f>INDEX('Team forecast'!$B$2:$AO$26,MATCH('Expected Clean Sheets'!$A2,'Team forecast'!$B$2:$B$26,0),MATCH(D$1,'Team forecast'!$B$2:$AO$2,0))</f>
        <v>2.3407452189552838</v>
      </c>
      <c r="E9" s="2">
        <f t="shared" si="0"/>
        <v>1.8795684614800798</v>
      </c>
      <c r="F9" s="2">
        <f t="shared" si="1"/>
        <v>1.5438341923396417</v>
      </c>
      <c r="G9" s="2">
        <f t="shared" si="2"/>
        <v>2.3407452189552838</v>
      </c>
    </row>
    <row r="10" spans="1:7" x14ac:dyDescent="0.3">
      <c r="A10" s="20" t="s">
        <v>891</v>
      </c>
      <c r="B10" s="91">
        <f>INDEX('Team forecast'!$B$2:$AO$26,MATCH('Expected Clean Sheets'!$A23,'Team forecast'!$B$2:$B$26,0),MATCH(B$1,'Team forecast'!$B$2:$AO$2,0))</f>
        <v>0.67404054756267262</v>
      </c>
      <c r="C10" s="91">
        <f>INDEX('Team forecast'!$B$2:$AO$26,MATCH('Expected Clean Sheets'!$A23,'Team forecast'!$B$2:$B$26,0),MATCH(C$1,'Team forecast'!$B$2:$AO$2,0))</f>
        <v>0.65206547757952582</v>
      </c>
      <c r="D10" s="91">
        <f>INDEX('Team forecast'!$B$2:$AO$26,MATCH('Expected Clean Sheets'!$A23,'Team forecast'!$B$2:$B$26,0),MATCH(D$1,'Team forecast'!$B$2:$AO$2,0))</f>
        <v>0.46342786136558195</v>
      </c>
      <c r="E10" s="2">
        <f t="shared" si="0"/>
        <v>0.59651129550259341</v>
      </c>
      <c r="F10" s="2">
        <f t="shared" si="1"/>
        <v>0.46342786136558195</v>
      </c>
      <c r="G10" s="2">
        <f t="shared" si="2"/>
        <v>0.67404054756267262</v>
      </c>
    </row>
    <row r="11" spans="1:7" x14ac:dyDescent="0.3">
      <c r="A11" s="20" t="s">
        <v>878</v>
      </c>
      <c r="B11" s="91">
        <f>INDEX('Team forecast'!$B$2:$AO$26,MATCH('Expected Clean Sheets'!$A24,'Team forecast'!$B$2:$B$26,0),MATCH(B$1,'Team forecast'!$B$2:$AO$2,0))</f>
        <v>0.54963742754981215</v>
      </c>
      <c r="C11" s="91">
        <f>INDEX('Team forecast'!$B$2:$AO$26,MATCH('Expected Clean Sheets'!$A24,'Team forecast'!$B$2:$B$26,0),MATCH(C$1,'Team forecast'!$B$2:$AO$2,0))</f>
        <v>0.73267913970011</v>
      </c>
      <c r="D11" s="91">
        <f>INDEX('Team forecast'!$B$2:$AO$26,MATCH('Expected Clean Sheets'!$A24,'Team forecast'!$B$2:$B$26,0),MATCH(D$1,'Team forecast'!$B$2:$AO$2,0))</f>
        <v>0.58659859519038815</v>
      </c>
      <c r="E11" s="2">
        <f t="shared" si="0"/>
        <v>0.62297172081343677</v>
      </c>
      <c r="F11" s="2">
        <f t="shared" si="1"/>
        <v>0.54963742754981215</v>
      </c>
      <c r="G11" s="2">
        <f t="shared" si="2"/>
        <v>0.73267913970011</v>
      </c>
    </row>
    <row r="12" spans="1:7" x14ac:dyDescent="0.3">
      <c r="A12" s="49" t="s">
        <v>876</v>
      </c>
      <c r="B12" s="91">
        <f>INDEX('Team forecast'!$B$2:$AO$26,MATCH('Expected Clean Sheets'!$A5,'Team forecast'!$B$2:$B$26,0),MATCH(B$1,'Team forecast'!$B$2:$AO$2,0))</f>
        <v>1.489095556682752</v>
      </c>
      <c r="C12" s="91">
        <f>INDEX('Team forecast'!$B$2:$AO$26,MATCH('Expected Clean Sheets'!$A5,'Team forecast'!$B$2:$B$26,0),MATCH(C$1,'Team forecast'!$B$2:$AO$2,0))</f>
        <v>1.9089453835541548</v>
      </c>
      <c r="D12" s="91">
        <f>INDEX('Team forecast'!$B$2:$AO$26,MATCH('Expected Clean Sheets'!$A5,'Team forecast'!$B$2:$B$26,0),MATCH(D$1,'Team forecast'!$B$2:$AO$2,0))</f>
        <v>2.1353866977743117</v>
      </c>
      <c r="E12" s="2">
        <f t="shared" si="0"/>
        <v>1.8444758793370728</v>
      </c>
      <c r="F12" s="2">
        <f t="shared" si="1"/>
        <v>1.489095556682752</v>
      </c>
      <c r="G12" s="2">
        <f t="shared" si="2"/>
        <v>2.1353866977743117</v>
      </c>
    </row>
    <row r="13" spans="1:7" x14ac:dyDescent="0.3">
      <c r="A13" s="20" t="s">
        <v>875</v>
      </c>
      <c r="B13" s="91">
        <f>INDEX('Team forecast'!$B$2:$AO$26,MATCH('Expected Clean Sheets'!$A25,'Team forecast'!$B$2:$B$26,0),MATCH(B$1,'Team forecast'!$B$2:$AO$2,0))</f>
        <v>0.6718065567609719</v>
      </c>
      <c r="C13" s="91">
        <f>INDEX('Team forecast'!$B$2:$AO$26,MATCH('Expected Clean Sheets'!$A25,'Team forecast'!$B$2:$B$26,0),MATCH(C$1,'Team forecast'!$B$2:$AO$2,0))</f>
        <v>0.74796079358166023</v>
      </c>
      <c r="D13" s="91">
        <f>INDEX('Team forecast'!$B$2:$AO$26,MATCH('Expected Clean Sheets'!$A25,'Team forecast'!$B$2:$B$26,0),MATCH(D$1,'Team forecast'!$B$2:$AO$2,0))</f>
        <v>0.70239755908017065</v>
      </c>
      <c r="E13" s="2">
        <f t="shared" si="0"/>
        <v>0.70738830314093415</v>
      </c>
      <c r="F13" s="2">
        <f t="shared" si="1"/>
        <v>0.6718065567609719</v>
      </c>
      <c r="G13" s="2">
        <f t="shared" si="2"/>
        <v>0.74796079358166023</v>
      </c>
    </row>
    <row r="14" spans="1:7" x14ac:dyDescent="0.3">
      <c r="A14" s="49" t="s">
        <v>886</v>
      </c>
      <c r="B14" s="91">
        <f>INDEX('Team forecast'!$B$2:$AO$26,MATCH('Expected Clean Sheets'!$A20,'Team forecast'!$B$2:$B$26,0),MATCH(B$1,'Team forecast'!$B$2:$AO$2,0))</f>
        <v>1.0534017113817262</v>
      </c>
      <c r="C14" s="91">
        <f>INDEX('Team forecast'!$B$2:$AO$26,MATCH('Expected Clean Sheets'!$A20,'Team forecast'!$B$2:$B$26,0),MATCH(C$1,'Team forecast'!$B$2:$AO$2,0))</f>
        <v>1.0024898523775612</v>
      </c>
      <c r="D14" s="91">
        <f>INDEX('Team forecast'!$B$2:$AO$26,MATCH('Expected Clean Sheets'!$A20,'Team forecast'!$B$2:$B$26,0),MATCH(D$1,'Team forecast'!$B$2:$AO$2,0))</f>
        <v>0.84440251645874609</v>
      </c>
      <c r="E14" s="2">
        <f t="shared" si="0"/>
        <v>0.96676469340601112</v>
      </c>
      <c r="F14" s="2">
        <f t="shared" si="1"/>
        <v>0.84440251645874609</v>
      </c>
      <c r="G14" s="2">
        <f t="shared" si="2"/>
        <v>1.0534017113817262</v>
      </c>
    </row>
    <row r="15" spans="1:7" x14ac:dyDescent="0.3">
      <c r="A15" s="49" t="s">
        <v>870</v>
      </c>
      <c r="B15" s="91">
        <f>INDEX('Team forecast'!$B$2:$AO$26,MATCH('Expected Clean Sheets'!$A6,'Team forecast'!$B$2:$B$26,0),MATCH(B$1,'Team forecast'!$B$2:$AO$2,0))</f>
        <v>1.6490140506967477</v>
      </c>
      <c r="C15" s="91">
        <f>INDEX('Team forecast'!$B$2:$AO$26,MATCH('Expected Clean Sheets'!$A6,'Team forecast'!$B$2:$B$26,0),MATCH(C$1,'Team forecast'!$B$2:$AO$2,0))</f>
        <v>1.4390320133656538</v>
      </c>
      <c r="D15" s="91">
        <f>INDEX('Team forecast'!$B$2:$AO$26,MATCH('Expected Clean Sheets'!$A6,'Team forecast'!$B$2:$B$26,0),MATCH(D$1,'Team forecast'!$B$2:$AO$2,0))</f>
        <v>2.3410622796747464</v>
      </c>
      <c r="E15" s="2">
        <f t="shared" si="0"/>
        <v>1.809702781245716</v>
      </c>
      <c r="F15" s="2">
        <f t="shared" si="1"/>
        <v>1.4390320133656538</v>
      </c>
      <c r="G15" s="2">
        <f t="shared" si="2"/>
        <v>2.3410622796747464</v>
      </c>
    </row>
    <row r="16" spans="1:7" x14ac:dyDescent="0.3">
      <c r="A16" s="49" t="s">
        <v>884</v>
      </c>
      <c r="B16" s="91">
        <f>INDEX('Team forecast'!$B$2:$AO$26,MATCH('Expected Clean Sheets'!$A9,'Team forecast'!$B$2:$B$26,0),MATCH(B$1,'Team forecast'!$B$2:$AO$2,0))</f>
        <v>1.22264656562318</v>
      </c>
      <c r="C16" s="91">
        <f>INDEX('Team forecast'!$B$2:$AO$26,MATCH('Expected Clean Sheets'!$A9,'Team forecast'!$B$2:$B$26,0),MATCH(C$1,'Team forecast'!$B$2:$AO$2,0))</f>
        <v>1.3623220473161177</v>
      </c>
      <c r="D16" s="91">
        <f>INDEX('Team forecast'!$B$2:$AO$26,MATCH('Expected Clean Sheets'!$A9,'Team forecast'!$B$2:$B$26,0),MATCH(D$1,'Team forecast'!$B$2:$AO$2,0))</f>
        <v>2.4531895898200027</v>
      </c>
      <c r="E16" s="2">
        <f t="shared" si="0"/>
        <v>1.6793860675864334</v>
      </c>
      <c r="F16" s="2">
        <f t="shared" si="1"/>
        <v>1.22264656562318</v>
      </c>
      <c r="G16" s="2">
        <f t="shared" si="2"/>
        <v>2.4531895898200027</v>
      </c>
    </row>
    <row r="17" spans="1:7" x14ac:dyDescent="0.3">
      <c r="A17" s="49" t="s">
        <v>864</v>
      </c>
      <c r="B17" s="91">
        <f>INDEX('Team forecast'!$B$2:$AO$26,MATCH('Expected Clean Sheets'!$A11,'Team forecast'!$B$2:$B$26,0),MATCH(B$1,'Team forecast'!$B$2:$AO$2,0))</f>
        <v>1.7294514069408582</v>
      </c>
      <c r="C17" s="91">
        <f>INDEX('Team forecast'!$B$2:$AO$26,MATCH('Expected Clean Sheets'!$A11,'Team forecast'!$B$2:$B$26,0),MATCH(C$1,'Team forecast'!$B$2:$AO$2,0))</f>
        <v>1.1391784960019082</v>
      </c>
      <c r="D17" s="91">
        <f>INDEX('Team forecast'!$B$2:$AO$26,MATCH('Expected Clean Sheets'!$A11,'Team forecast'!$B$2:$B$26,0),MATCH(D$1,'Team forecast'!$B$2:$AO$2,0))</f>
        <v>1.0484057411777303</v>
      </c>
      <c r="E17" s="2">
        <f t="shared" si="0"/>
        <v>1.3056785480401656</v>
      </c>
      <c r="F17" s="2">
        <f t="shared" si="1"/>
        <v>1.0484057411777303</v>
      </c>
      <c r="G17" s="2">
        <f t="shared" si="2"/>
        <v>1.7294514069408582</v>
      </c>
    </row>
    <row r="18" spans="1:7" x14ac:dyDescent="0.3">
      <c r="A18" s="49" t="s">
        <v>860</v>
      </c>
      <c r="B18" s="91">
        <f>INDEX('Team forecast'!$B$2:$AO$26,MATCH('Expected Clean Sheets'!$A17,'Team forecast'!$B$2:$B$26,0),MATCH(B$1,'Team forecast'!$B$2:$AO$2,0))</f>
        <v>0.90667662594603049</v>
      </c>
      <c r="C18" s="91">
        <f>INDEX('Team forecast'!$B$2:$AO$26,MATCH('Expected Clean Sheets'!$A17,'Team forecast'!$B$2:$B$26,0),MATCH(C$1,'Team forecast'!$B$2:$AO$2,0))</f>
        <v>1.5050995011545634</v>
      </c>
      <c r="D18" s="91">
        <f>INDEX('Team forecast'!$B$2:$AO$26,MATCH('Expected Clean Sheets'!$A17,'Team forecast'!$B$2:$B$26,0),MATCH(D$1,'Team forecast'!$B$2:$AO$2,0))</f>
        <v>0.9560229173154311</v>
      </c>
      <c r="E18" s="2">
        <f t="shared" si="0"/>
        <v>1.1225996814720083</v>
      </c>
      <c r="F18" s="2">
        <f t="shared" si="1"/>
        <v>0.90667662594603049</v>
      </c>
      <c r="G18" s="2">
        <f t="shared" si="2"/>
        <v>1.5050995011545634</v>
      </c>
    </row>
    <row r="19" spans="1:7" x14ac:dyDescent="0.3">
      <c r="A19" s="49" t="s">
        <v>880</v>
      </c>
      <c r="B19" s="91">
        <f>INDEX('Team forecast'!$B$2:$AO$26,MATCH('Expected Clean Sheets'!$A18,'Team forecast'!$B$2:$B$26,0),MATCH(B$1,'Team forecast'!$B$2:$AO$2,0))</f>
        <v>0.58733163476218242</v>
      </c>
      <c r="C19" s="91">
        <f>INDEX('Team forecast'!$B$2:$AO$26,MATCH('Expected Clean Sheets'!$A18,'Team forecast'!$B$2:$B$26,0),MATCH(C$1,'Team forecast'!$B$2:$AO$2,0))</f>
        <v>1.2235267505188216</v>
      </c>
      <c r="D19" s="91">
        <f>INDEX('Team forecast'!$B$2:$AO$26,MATCH('Expected Clean Sheets'!$A18,'Team forecast'!$B$2:$B$26,0),MATCH(D$1,'Team forecast'!$B$2:$AO$2,0))</f>
        <v>1.2209899997352114</v>
      </c>
      <c r="E19" s="2">
        <f t="shared" si="0"/>
        <v>1.0106161283387385</v>
      </c>
      <c r="F19" s="2">
        <f t="shared" si="1"/>
        <v>0.58733163476218242</v>
      </c>
      <c r="G19" s="2">
        <f t="shared" si="2"/>
        <v>1.2235267505188216</v>
      </c>
    </row>
    <row r="20" spans="1:7" x14ac:dyDescent="0.3">
      <c r="A20" s="49" t="s">
        <v>893</v>
      </c>
      <c r="B20" s="91">
        <f>INDEX('Team forecast'!$B$2:$AO$26,MATCH('Expected Clean Sheets'!$A3,'Team forecast'!$B$2:$B$26,0),MATCH(B$1,'Team forecast'!$B$2:$AO$2,0))</f>
        <v>1.7299141387398111</v>
      </c>
      <c r="C20" s="91">
        <f>INDEX('Team forecast'!$B$2:$AO$26,MATCH('Expected Clean Sheets'!$A3,'Team forecast'!$B$2:$B$26,0),MATCH(C$1,'Team forecast'!$B$2:$AO$2,0))</f>
        <v>1.8487143621555275</v>
      </c>
      <c r="D20" s="91">
        <f>INDEX('Team forecast'!$B$2:$AO$26,MATCH('Expected Clean Sheets'!$A3,'Team forecast'!$B$2:$B$26,0),MATCH(D$1,'Team forecast'!$B$2:$AO$2,0))</f>
        <v>2.3542335155729455</v>
      </c>
      <c r="E20" s="2">
        <f t="shared" si="0"/>
        <v>1.9776206721560949</v>
      </c>
      <c r="F20" s="2">
        <f t="shared" si="1"/>
        <v>1.7299141387398111</v>
      </c>
      <c r="G20" s="2">
        <f t="shared" si="2"/>
        <v>2.3542335155729455</v>
      </c>
    </row>
    <row r="21" spans="1:7" x14ac:dyDescent="0.3">
      <c r="A21" s="51" t="s">
        <v>863</v>
      </c>
      <c r="B21" s="91">
        <f>INDEX('Team forecast'!$B$2:$AO$26,MATCH('Expected Clean Sheets'!$A10,'Team forecast'!$B$2:$B$26,0),MATCH(B$1,'Team forecast'!$B$2:$AO$2,0))</f>
        <v>0.68686003762190639</v>
      </c>
      <c r="C21" s="91">
        <f>INDEX('Team forecast'!$B$2:$AO$26,MATCH('Expected Clean Sheets'!$A10,'Team forecast'!$B$2:$B$26,0),MATCH(C$1,'Team forecast'!$B$2:$AO$2,0))</f>
        <v>1.5518269075024702</v>
      </c>
      <c r="D21" s="91">
        <f>INDEX('Team forecast'!$B$2:$AO$26,MATCH('Expected Clean Sheets'!$A10,'Team forecast'!$B$2:$B$26,0),MATCH(D$1,'Team forecast'!$B$2:$AO$2,0))</f>
        <v>1.1440699863403672</v>
      </c>
      <c r="E21" s="2">
        <f t="shared" si="0"/>
        <v>1.1275856438215812</v>
      </c>
      <c r="F21" s="2">
        <f t="shared" si="1"/>
        <v>0.68686003762190639</v>
      </c>
      <c r="G21" s="2">
        <f t="shared" si="2"/>
        <v>1.5518269075024702</v>
      </c>
    </row>
    <row r="22" spans="1:7" x14ac:dyDescent="0.3">
      <c r="A22" s="94" t="s">
        <v>895</v>
      </c>
      <c r="B22" s="91">
        <f>INDEX('Team forecast'!$B$2:$AO$26,MATCH('Expected Clean Sheets'!$A15,'Team forecast'!$B$2:$B$26,0),MATCH(B$1,'Team forecast'!$B$2:$AO$2,0))</f>
        <v>0.62948201335471565</v>
      </c>
      <c r="C22" s="91">
        <f>INDEX('Team forecast'!$B$2:$AO$26,MATCH('Expected Clean Sheets'!$A15,'Team forecast'!$B$2:$B$26,0),MATCH(C$1,'Team forecast'!$B$2:$AO$2,0))</f>
        <v>1.3722551684686937</v>
      </c>
      <c r="D22" s="91">
        <f>INDEX('Team forecast'!$B$2:$AO$26,MATCH('Expected Clean Sheets'!$A15,'Team forecast'!$B$2:$B$26,0),MATCH(D$1,'Team forecast'!$B$2:$AO$2,0))</f>
        <v>1.2674829454030634</v>
      </c>
      <c r="E22" s="2">
        <f t="shared" si="0"/>
        <v>1.0897400424088242</v>
      </c>
      <c r="F22" s="2">
        <f t="shared" si="1"/>
        <v>0.62948201335471565</v>
      </c>
      <c r="G22" s="2">
        <f t="shared" si="2"/>
        <v>1.3722551684686937</v>
      </c>
    </row>
    <row r="23" spans="1:7" x14ac:dyDescent="0.3">
      <c r="A23" s="94" t="s">
        <v>894</v>
      </c>
      <c r="B23" s="91">
        <f>INDEX('Team forecast'!$B$2:$AO$26,MATCH('Expected Clean Sheets'!$A14,'Team forecast'!$B$2:$B$26,0),MATCH(B$1,'Team forecast'!$B$2:$AO$2,0))</f>
        <v>1.1367021351468023</v>
      </c>
      <c r="C23" s="91">
        <f>INDEX('Team forecast'!$B$2:$AO$26,MATCH('Expected Clean Sheets'!$A14,'Team forecast'!$B$2:$B$26,0),MATCH(C$1,'Team forecast'!$B$2:$AO$2,0))</f>
        <v>0.73136839338014281</v>
      </c>
      <c r="D23" s="91">
        <f>INDEX('Team forecast'!$B$2:$AO$26,MATCH('Expected Clean Sheets'!$A14,'Team forecast'!$B$2:$B$26,0),MATCH(D$1,'Team forecast'!$B$2:$AO$2,0))</f>
        <v>1.3640908433758847</v>
      </c>
      <c r="E23" s="2">
        <f t="shared" si="0"/>
        <v>1.07738712396761</v>
      </c>
      <c r="F23" s="2">
        <f t="shared" si="1"/>
        <v>0.73136839338014281</v>
      </c>
      <c r="G23" s="2">
        <f t="shared" si="2"/>
        <v>1.3640908433758847</v>
      </c>
    </row>
    <row r="24" spans="1:7" x14ac:dyDescent="0.3">
      <c r="A24" s="94" t="s">
        <v>868</v>
      </c>
      <c r="B24" s="91">
        <f>INDEX('Team forecast'!$B$2:$AO$26,MATCH('Expected Clean Sheets'!$A8,'Team forecast'!$B$2:$B$26,0),MATCH(B$1,'Team forecast'!$B$2:$AO$2,0))</f>
        <v>1.22264656562318</v>
      </c>
      <c r="C24" s="91">
        <f>INDEX('Team forecast'!$B$2:$AO$26,MATCH('Expected Clean Sheets'!$A8,'Team forecast'!$B$2:$B$26,0),MATCH(C$1,'Team forecast'!$B$2:$AO$2,0))</f>
        <v>2.1342551547015502</v>
      </c>
      <c r="D24" s="91">
        <f>INDEX('Team forecast'!$B$2:$AO$26,MATCH('Expected Clean Sheets'!$A8,'Team forecast'!$B$2:$B$26,0),MATCH(D$1,'Team forecast'!$B$2:$AO$2,0))</f>
        <v>1.2895677979946187</v>
      </c>
      <c r="E24" s="2">
        <f t="shared" si="0"/>
        <v>1.5488231727731163</v>
      </c>
      <c r="F24" s="2">
        <f t="shared" si="1"/>
        <v>1.22264656562318</v>
      </c>
      <c r="G24" s="2">
        <f t="shared" si="2"/>
        <v>2.1342551547015502</v>
      </c>
    </row>
    <row r="25" spans="1:7" x14ac:dyDescent="0.3">
      <c r="A25" s="94" t="s">
        <v>892</v>
      </c>
      <c r="B25" s="91">
        <f>INDEX('Team forecast'!$B$2:$AO$26,MATCH('Expected Clean Sheets'!$A12,'Team forecast'!$B$2:$B$26,0),MATCH(B$1,'Team forecast'!$B$2:$AO$2,0))</f>
        <v>0.7166751952282987</v>
      </c>
      <c r="C25" s="91">
        <f>INDEX('Team forecast'!$B$2:$AO$26,MATCH('Expected Clean Sheets'!$A12,'Team forecast'!$B$2:$B$26,0),MATCH(C$1,'Team forecast'!$B$2:$AO$2,0))</f>
        <v>1.2882689746832556</v>
      </c>
      <c r="D25" s="91">
        <f>INDEX('Team forecast'!$B$2:$AO$26,MATCH('Expected Clean Sheets'!$A12,'Team forecast'!$B$2:$B$26,0),MATCH(D$1,'Team forecast'!$B$2:$AO$2,0))</f>
        <v>1.5072417052227702</v>
      </c>
      <c r="E25" s="2">
        <f t="shared" si="0"/>
        <v>1.1707286250447748</v>
      </c>
      <c r="F25" s="2">
        <f t="shared" si="1"/>
        <v>0.7166751952282987</v>
      </c>
      <c r="G25" s="2">
        <f t="shared" si="2"/>
        <v>1.5072417052227702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3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3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3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98586.675996059843</v>
      </c>
      <c r="G13" s="7">
        <f>IFERROR(INDEX('Master data'!$B$2:$CL$999,MATCH($B13,'Master data'!$A$2:$A$999,0),MATCH(G$1,'Master data'!$B$1:$CL$1,0)),"")</f>
        <v>101399.01656102315</v>
      </c>
      <c r="H13" s="7">
        <f>IFERROR(INDEX('Master data'!$B$2:$CL$999,MATCH($B13,'Master data'!$A$2:$A$999,0),MATCH(H$1,'Master data'!$B$1:$CL$1,0)),"")</f>
        <v>132407.8469416096</v>
      </c>
      <c r="I13" s="7">
        <f>IFERROR(INDEX('Master data'!$B$2:$CL$999,MATCH($B13,'Master data'!$A$2:$A$999,0),MATCH(I$1,'Master data'!$B$1:$CL$1,0)),"")</f>
        <v>40651.643218602461</v>
      </c>
      <c r="J13" s="7">
        <f>IFERROR(INDEX('Master data'!$B$2:$CL$999,MATCH($B13,'Master data'!$A$2:$A$999,0),MATCH(J$1,'Master data'!$B$1:$CL$1,0)),"")</f>
        <v>20047.210269275292</v>
      </c>
      <c r="K13" s="7">
        <f>IFERROR(INDEX('Master data'!$B$2:$CL$999,MATCH($B13,'Master data'!$A$2:$A$999,0),MATCH(K$1,'Master data'!$B$1:$CL$1,0)),"")</f>
        <v>9985.5913062491381</v>
      </c>
      <c r="L13" s="7">
        <f>IFERROR(INDEX('Master data'!$B$2:$CL$999,MATCH($B13,'Master data'!$A$2:$A$999,0),MATCH(L$1,'Master data'!$B$1:$CL$1,0)),"")</f>
        <v>5144.3855248241643</v>
      </c>
      <c r="M13" s="5">
        <f>IFERROR(INDEX('Master data'!$B$2:$CL$999,MATCH($B13,'Master data'!$A$2:$A$999,0),MATCH(M$1,'Master data'!$B$1:$CL$1,0)),"")</f>
        <v>242805.43472132896</v>
      </c>
      <c r="N13" s="28">
        <f>IFERROR(INDEX('Master data'!$B$2:$CL$999,MATCH($B13,'Master data'!$A$2:$A$999,0),MATCH(N$1,'Master data'!$B$1:$CL$1,0)),"")</f>
        <v>3.6999999999999998E-2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3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6000000</v>
      </c>
      <c r="F22" s="7">
        <f>IFERROR(INDEX('Master data'!$B$2:$CL$999,MATCH($B22,'Master data'!$A$2:$A$999,0),MATCH(F$1,'Master data'!$B$1:$CL$1,0)),"")</f>
        <v>74071.729439152594</v>
      </c>
      <c r="G22" s="7">
        <f>IFERROR(INDEX('Master data'!$B$2:$CL$999,MATCH($B22,'Master data'!$A$2:$A$999,0),MATCH(G$1,'Master data'!$B$1:$CL$1,0)),"")</f>
        <v>74997.006897086831</v>
      </c>
      <c r="H22" s="7">
        <f>IFERROR(INDEX('Master data'!$B$2:$CL$999,MATCH($B22,'Master data'!$A$2:$A$999,0),MATCH(H$1,'Master data'!$B$1:$CL$1,0)),"")</f>
        <v>97975.999312028682</v>
      </c>
      <c r="I22" s="7">
        <f>IFERROR(INDEX('Master data'!$B$2:$CL$999,MATCH($B22,'Master data'!$A$2:$A$999,0),MATCH(I$1,'Master data'!$B$1:$CL$1,0)),"")</f>
        <v>19024.97616879809</v>
      </c>
      <c r="J22" s="7">
        <f>IFERROR(INDEX('Master data'!$B$2:$CL$999,MATCH($B22,'Master data'!$A$2:$A$999,0),MATCH(J$1,'Master data'!$B$1:$CL$1,0)),"")</f>
        <v>9234.310533703494</v>
      </c>
      <c r="K22" s="7">
        <f>IFERROR(INDEX('Master data'!$B$2:$CL$999,MATCH($B22,'Master data'!$A$2:$A$999,0),MATCH(K$1,'Master data'!$B$1:$CL$1,0)),"")</f>
        <v>4521.9795887912987</v>
      </c>
      <c r="L22" s="7">
        <f>IFERROR(INDEX('Master data'!$B$2:$CL$999,MATCH($B22,'Master data'!$A$2:$A$999,0),MATCH(L$1,'Master data'!$B$1:$CL$1,0)),"")</f>
        <v>2287.3608560598727</v>
      </c>
      <c r="M22" s="5">
        <f>IFERROR(INDEX('Master data'!$B$2:$CL$999,MATCH($B22,'Master data'!$A$2:$A$999,0),MATCH(M$1,'Master data'!$B$1:$CL$1,0)),"")</f>
        <v>175872.01178991664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6000000</v>
      </c>
      <c r="Q22" s="5">
        <f>IFERROR(INDEX('Master data'!$B$2:$CL$999,MATCH($B22,'Master data'!$A$2:$A$999,0),MATCH(Q$1,'Master data'!$B$1:$CL$1,0)),"")</f>
        <v>6000000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3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3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3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3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3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3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3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3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3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3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3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3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3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3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3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96942.084945191804</v>
      </c>
      <c r="G49" s="7">
        <f>IFERROR(INDEX('Master data'!$B$2:$CL$999,MATCH($B49,'Master data'!$A$2:$A$999,0),MATCH(G$1,'Master data'!$B$1:$CL$1,0)),"")</f>
        <v>99424.372103839545</v>
      </c>
      <c r="H49" s="7">
        <f>IFERROR(INDEX('Master data'!$B$2:$CL$999,MATCH($B49,'Master data'!$A$2:$A$999,0),MATCH(H$1,'Master data'!$B$1:$CL$1,0)),"")</f>
        <v>129028.75799984505</v>
      </c>
      <c r="I49" s="7">
        <f>IFERROR(INDEX('Master data'!$B$2:$CL$999,MATCH($B49,'Master data'!$A$2:$A$999,0),MATCH(I$1,'Master data'!$B$1:$CL$1,0)),"")</f>
        <v>52842.38429108807</v>
      </c>
      <c r="J49" s="7">
        <f>IFERROR(INDEX('Master data'!$B$2:$CL$999,MATCH($B49,'Master data'!$A$2:$A$999,0),MATCH(J$1,'Master data'!$B$1:$CL$1,0)),"")</f>
        <v>26231.36074157399</v>
      </c>
      <c r="K49" s="7">
        <f>IFERROR(INDEX('Master data'!$B$2:$CL$999,MATCH($B49,'Master data'!$A$2:$A$999,0),MATCH(K$1,'Master data'!$B$1:$CL$1,0)),"")</f>
        <v>13156.50356643044</v>
      </c>
      <c r="L49" s="7">
        <f>IFERROR(INDEX('Master data'!$B$2:$CL$999,MATCH($B49,'Master data'!$A$2:$A$999,0),MATCH(L$1,'Master data'!$B$1:$CL$1,0)),"")</f>
        <v>6827.2762612533279</v>
      </c>
      <c r="M49" s="5">
        <f>IFERROR(INDEX('Master data'!$B$2:$CL$999,MATCH($B49,'Master data'!$A$2:$A$999,0),MATCH(M$1,'Master data'!$B$1:$CL$1,0)),"")</f>
        <v>243741.54092759927</v>
      </c>
      <c r="N49" s="28">
        <f>IFERROR(INDEX('Master data'!$B$2:$CL$999,MATCH($B49,'Master data'!$A$2:$A$999,0),MATCH(N$1,'Master data'!$B$1:$CL$1,0)),"")</f>
        <v>4.9000000000000002E-2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3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80102.249229261914</v>
      </c>
      <c r="G50" s="7">
        <f>IFERROR(INDEX('Master data'!$B$2:$CL$999,MATCH($B50,'Master data'!$A$2:$A$999,0),MATCH(G$1,'Master data'!$B$1:$CL$1,0)),"")</f>
        <v>81525.330064255177</v>
      </c>
      <c r="H50" s="7">
        <f>IFERROR(INDEX('Master data'!$B$2:$CL$999,MATCH($B50,'Master data'!$A$2:$A$999,0),MATCH(H$1,'Master data'!$B$1:$CL$1,0)),"")</f>
        <v>106622.57726444799</v>
      </c>
      <c r="I50" s="7">
        <f>IFERROR(INDEX('Master data'!$B$2:$CL$999,MATCH($B50,'Master data'!$A$2:$A$999,0),MATCH(I$1,'Master data'!$B$1:$CL$1,0)),"")</f>
        <v>39943.684653495126</v>
      </c>
      <c r="J50" s="7">
        <f>IFERROR(INDEX('Master data'!$B$2:$CL$999,MATCH($B50,'Master data'!$A$2:$A$999,0),MATCH(J$1,'Master data'!$B$1:$CL$1,0)),"")</f>
        <v>19792.351326074826</v>
      </c>
      <c r="K50" s="7">
        <f>IFERROR(INDEX('Master data'!$B$2:$CL$999,MATCH($B50,'Master data'!$A$2:$A$999,0),MATCH(K$1,'Master data'!$B$1:$CL$1,0)),"")</f>
        <v>9908.1850850377105</v>
      </c>
      <c r="L50" s="7">
        <f>IFERROR(INDEX('Master data'!$B$2:$CL$999,MATCH($B50,'Master data'!$A$2:$A$999,0),MATCH(L$1,'Master data'!$B$1:$CL$1,0)),"")</f>
        <v>5131.4739648228751</v>
      </c>
      <c r="M50" s="5">
        <f>IFERROR(INDEX('Master data'!$B$2:$CL$999,MATCH($B50,'Master data'!$A$2:$A$999,0),MATCH(M$1,'Master data'!$B$1:$CL$1,0)),"")</f>
        <v>199340.32882176008</v>
      </c>
      <c r="N50" s="28">
        <f>IFERROR(INDEX('Master data'!$B$2:$CL$999,MATCH($B50,'Master data'!$A$2:$A$999,0),MATCH(N$1,'Master data'!$B$1:$CL$1,0)),"")</f>
        <v>4.3999999999999997E-2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3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3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3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51778.117667365215</v>
      </c>
      <c r="G65" s="7">
        <f>IFERROR(INDEX('Master data'!$B$2:$CL$999,MATCH($B65,'Master data'!$A$2:$A$999,0),MATCH(G$1,'Master data'!$B$1:$CL$1,0)),"")</f>
        <v>51329.197920771112</v>
      </c>
      <c r="H65" s="7">
        <f>IFERROR(INDEX('Master data'!$B$2:$CL$999,MATCH($B65,'Master data'!$A$2:$A$999,0),MATCH(H$1,'Master data'!$B$1:$CL$1,0)),"")</f>
        <v>68460.701269713187</v>
      </c>
      <c r="I65" s="7">
        <f>IFERROR(INDEX('Master data'!$B$2:$CL$999,MATCH($B65,'Master data'!$A$2:$A$999,0),MATCH(I$1,'Master data'!$B$1:$CL$1,0)),"")</f>
        <v>14809.788875489699</v>
      </c>
      <c r="J65" s="7">
        <f>IFERROR(INDEX('Master data'!$B$2:$CL$999,MATCH($B65,'Master data'!$A$2:$A$999,0),MATCH(J$1,'Master data'!$B$1:$CL$1,0)),"")</f>
        <v>7221.8563727325709</v>
      </c>
      <c r="K65" s="7">
        <f>IFERROR(INDEX('Master data'!$B$2:$CL$999,MATCH($B65,'Master data'!$A$2:$A$999,0),MATCH(K$1,'Master data'!$B$1:$CL$1,0)),"")</f>
        <v>3554.384425301449</v>
      </c>
      <c r="L65" s="7">
        <f>IFERROR(INDEX('Master data'!$B$2:$CL$999,MATCH($B65,'Master data'!$A$2:$A$999,0),MATCH(L$1,'Master data'!$B$1:$CL$1,0)),"")</f>
        <v>1807.8260524405025</v>
      </c>
      <c r="M65" s="5">
        <f>IFERROR(INDEX('Master data'!$B$2:$CL$999,MATCH($B65,'Master data'!$A$2:$A$999,0),MATCH(M$1,'Master data'!$B$1:$CL$1,0)),"")</f>
        <v>122865.96525014467</v>
      </c>
      <c r="N65" s="28">
        <f>IFERROR(INDEX('Master data'!$B$2:$CL$999,MATCH($B65,'Master data'!$A$2:$A$999,0),MATCH(N$1,'Master data'!$B$1:$CL$1,0)),"")</f>
        <v>3.1E-2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3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3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3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3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3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3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3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3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3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55077.53605447981</v>
      </c>
      <c r="G84" s="7">
        <f>IFERROR(INDEX('Master data'!$B$2:$CL$999,MATCH($B84,'Master data'!$A$2:$A$999,0),MATCH(G$1,'Master data'!$B$1:$CL$1,0)),"")</f>
        <v>55043.939159074085</v>
      </c>
      <c r="H84" s="7">
        <f>IFERROR(INDEX('Master data'!$B$2:$CL$999,MATCH($B84,'Master data'!$A$2:$A$999,0),MATCH(H$1,'Master data'!$B$1:$CL$1,0)),"")</f>
        <v>73942.725852197778</v>
      </c>
      <c r="I84" s="7">
        <f>IFERROR(INDEX('Master data'!$B$2:$CL$999,MATCH($B84,'Master data'!$A$2:$A$999,0),MATCH(I$1,'Master data'!$B$1:$CL$1,0)),"")</f>
        <v>13891.390295572883</v>
      </c>
      <c r="J84" s="7">
        <f>IFERROR(INDEX('Master data'!$B$2:$CL$999,MATCH($B84,'Master data'!$A$2:$A$999,0),MATCH(J$1,'Master data'!$B$1:$CL$1,0)),"")</f>
        <v>6736.6336857488714</v>
      </c>
      <c r="K84" s="7">
        <f>IFERROR(INDEX('Master data'!$B$2:$CL$999,MATCH($B84,'Master data'!$A$2:$A$999,0),MATCH(K$1,'Master data'!$B$1:$CL$1,0)),"")</f>
        <v>3295.7094937179554</v>
      </c>
      <c r="L84" s="7">
        <f>IFERROR(INDEX('Master data'!$B$2:$CL$999,MATCH($B84,'Master data'!$A$2:$A$999,0),MATCH(L$1,'Master data'!$B$1:$CL$1,0)),"")</f>
        <v>1665.3167680488382</v>
      </c>
      <c r="M84" s="5">
        <f>IFERROR(INDEX('Master data'!$B$2:$CL$999,MATCH($B84,'Master data'!$A$2:$A$999,0),MATCH(M$1,'Master data'!$B$1:$CL$1,0)),"")</f>
        <v>130663.79332000205</v>
      </c>
      <c r="N84" s="28">
        <f>IFERROR(INDEX('Master data'!$B$2:$CL$999,MATCH($B84,'Master data'!$A$2:$A$999,0),MATCH(N$1,'Master data'!$B$1:$CL$1,0)),"")</f>
        <v>2.9000000000000001E-2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58754.803790872167</v>
      </c>
      <c r="G85" s="7">
        <f>IFERROR(INDEX('Master data'!$B$2:$CL$999,MATCH($B85,'Master data'!$A$2:$A$999,0),MATCH(G$1,'Master data'!$B$1:$CL$1,0)),"")</f>
        <v>58842.678055524077</v>
      </c>
      <c r="H85" s="7">
        <f>IFERROR(INDEX('Master data'!$B$2:$CL$999,MATCH($B85,'Master data'!$A$2:$A$999,0),MATCH(H$1,'Master data'!$B$1:$CL$1,0)),"")</f>
        <v>78258.349281617877</v>
      </c>
      <c r="I85" s="7">
        <f>IFERROR(INDEX('Master data'!$B$2:$CL$999,MATCH($B85,'Master data'!$A$2:$A$999,0),MATCH(I$1,'Master data'!$B$1:$CL$1,0)),"")</f>
        <v>22325.927202569659</v>
      </c>
      <c r="J85" s="7">
        <f>IFERROR(INDEX('Master data'!$B$2:$CL$999,MATCH($B85,'Master data'!$A$2:$A$999,0),MATCH(J$1,'Master data'!$B$1:$CL$1,0)),"")</f>
        <v>10988.456672722963</v>
      </c>
      <c r="K85" s="7">
        <f>IFERROR(INDEX('Master data'!$B$2:$CL$999,MATCH($B85,'Master data'!$A$2:$A$999,0),MATCH(K$1,'Master data'!$B$1:$CL$1,0)),"")</f>
        <v>5462.0966807360946</v>
      </c>
      <c r="L85" s="7">
        <f>IFERROR(INDEX('Master data'!$B$2:$CL$999,MATCH($B85,'Master data'!$A$2:$A$999,0),MATCH(L$1,'Master data'!$B$1:$CL$1,0)),"")</f>
        <v>2807.8192429225992</v>
      </c>
      <c r="M85" s="5">
        <f>IFERROR(INDEX('Master data'!$B$2:$CL$999,MATCH($B85,'Master data'!$A$2:$A$999,0),MATCH(M$1,'Master data'!$B$1:$CL$1,0)),"")</f>
        <v>142516.18438312699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3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3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3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3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3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3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3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3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3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3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3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3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3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3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3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3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3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78127.383963144777</v>
      </c>
      <c r="G125" s="7">
        <f>IFERROR(INDEX('Master data'!$B$2:$CL$999,MATCH($B125,'Master data'!$A$2:$A$999,0),MATCH(G$1,'Master data'!$B$1:$CL$1,0)),"")</f>
        <v>73718.020099713947</v>
      </c>
      <c r="H125" s="7">
        <f>IFERROR(INDEX('Master data'!$B$2:$CL$999,MATCH($B125,'Master data'!$A$2:$A$999,0),MATCH(H$1,'Master data'!$B$1:$CL$1,0)),"")</f>
        <v>97606.459223798694</v>
      </c>
      <c r="I125" s="7">
        <f>IFERROR(INDEX('Master data'!$B$2:$CL$999,MATCH($B125,'Master data'!$A$2:$A$999,0),MATCH(I$1,'Master data'!$B$1:$CL$1,0)),"")</f>
        <v>34126.340574339862</v>
      </c>
      <c r="J125" s="7">
        <f>IFERROR(INDEX('Master data'!$B$2:$CL$999,MATCH($B125,'Master data'!$A$2:$A$999,0),MATCH(J$1,'Master data'!$B$1:$CL$1,0)),"")</f>
        <v>16877.076353719938</v>
      </c>
      <c r="K125" s="7">
        <f>IFERROR(INDEX('Master data'!$B$2:$CL$999,MATCH($B125,'Master data'!$A$2:$A$999,0),MATCH(K$1,'Master data'!$B$1:$CL$1,0)),"")</f>
        <v>8431.6531066545758</v>
      </c>
      <c r="L125" s="7">
        <f>IFERROR(INDEX('Master data'!$B$2:$CL$999,MATCH($B125,'Master data'!$A$2:$A$999,0),MATCH(L$1,'Master data'!$B$1:$CL$1,0)),"")</f>
        <v>4357.4987913102505</v>
      </c>
      <c r="M125" s="5">
        <f>IFERROR(INDEX('Master data'!$B$2:$CL$999,MATCH($B125,'Master data'!$A$2:$A$999,0),MATCH(M$1,'Master data'!$B$1:$CL$1,0)),"")</f>
        <v>185591.52351986294</v>
      </c>
      <c r="N125" s="28">
        <f>IFERROR(INDEX('Master data'!$B$2:$CL$999,MATCH($B125,'Master data'!$A$2:$A$999,0),MATCH(N$1,'Master data'!$B$1:$CL$1,0)),"")</f>
        <v>4.1000000000000002E-2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3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3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3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3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3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3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3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3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3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3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3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3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3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3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3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3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3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3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3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3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3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3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3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3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3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3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3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3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69503.424207788092</v>
      </c>
      <c r="G170" s="7">
        <f>IFERROR(INDEX('Master data'!$B$2:$CL$999,MATCH($B170,'Master data'!$A$2:$A$999,0),MATCH(G$1,'Master data'!$B$1:$CL$1,0)),"")</f>
        <v>64137.630863447223</v>
      </c>
      <c r="H170" s="7">
        <f>IFERROR(INDEX('Master data'!$B$2:$CL$999,MATCH($B170,'Master data'!$A$2:$A$999,0),MATCH(H$1,'Master data'!$B$1:$CL$1,0)),"")</f>
        <v>83956.26769598898</v>
      </c>
      <c r="I170" s="7">
        <f>IFERROR(INDEX('Master data'!$B$2:$CL$999,MATCH($B170,'Master data'!$A$2:$A$999,0),MATCH(I$1,'Master data'!$B$1:$CL$1,0)),"")</f>
        <v>33839.561105112181</v>
      </c>
      <c r="J170" s="7">
        <f>IFERROR(INDEX('Master data'!$B$2:$CL$999,MATCH($B170,'Master data'!$A$2:$A$999,0),MATCH(J$1,'Master data'!$B$1:$CL$1,0)),"")</f>
        <v>16783.323063426935</v>
      </c>
      <c r="K170" s="7">
        <f>IFERROR(INDEX('Master data'!$B$2:$CL$999,MATCH($B170,'Master data'!$A$2:$A$999,0),MATCH(K$1,'Master data'!$B$1:$CL$1,0)),"")</f>
        <v>8410.0063489080185</v>
      </c>
      <c r="L170" s="7">
        <f>IFERROR(INDEX('Master data'!$B$2:$CL$999,MATCH($B170,'Master data'!$A$2:$A$999,0),MATCH(L$1,'Master data'!$B$1:$CL$1,0)),"")</f>
        <v>4359.9836870666695</v>
      </c>
      <c r="M170" s="5">
        <f>IFERROR(INDEX('Master data'!$B$2:$CL$999,MATCH($B170,'Master data'!$A$2:$A$999,0),MATCH(M$1,'Master data'!$B$1:$CL$1,0)),"")</f>
        <v>164407.76250468916</v>
      </c>
      <c r="N170" s="28">
        <f>IFERROR(INDEX('Master data'!$B$2:$CL$999,MATCH($B170,'Master data'!$A$2:$A$999,0),MATCH(N$1,'Master data'!$B$1:$CL$1,0)),"")</f>
        <v>4.7E-2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3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3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3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74602.865296757547</v>
      </c>
      <c r="G173" s="7">
        <f>IFERROR(INDEX('Master data'!$B$2:$CL$999,MATCH($B173,'Master data'!$A$2:$A$999,0),MATCH(G$1,'Master data'!$B$1:$CL$1,0)),"")</f>
        <v>69582.870570858955</v>
      </c>
      <c r="H173" s="7">
        <f>IFERROR(INDEX('Master data'!$B$2:$CL$999,MATCH($B173,'Master data'!$A$2:$A$999,0),MATCH(H$1,'Master data'!$B$1:$CL$1,0)),"")</f>
        <v>90872.950973301718</v>
      </c>
      <c r="I173" s="7">
        <f>IFERROR(INDEX('Master data'!$B$2:$CL$999,MATCH($B173,'Master data'!$A$2:$A$999,0),MATCH(I$1,'Master data'!$B$1:$CL$1,0)),"")</f>
        <v>44028.661211318577</v>
      </c>
      <c r="J173" s="7">
        <f>IFERROR(INDEX('Master data'!$B$2:$CL$999,MATCH($B173,'Master data'!$A$2:$A$999,0),MATCH(J$1,'Master data'!$B$1:$CL$1,0)),"")</f>
        <v>21914.41915380898</v>
      </c>
      <c r="K173" s="7">
        <f>IFERROR(INDEX('Master data'!$B$2:$CL$999,MATCH($B173,'Master data'!$A$2:$A$999,0),MATCH(K$1,'Master data'!$B$1:$CL$1,0)),"")</f>
        <v>11021.728836103794</v>
      </c>
      <c r="L173" s="7">
        <f>IFERROR(INDEX('Master data'!$B$2:$CL$999,MATCH($B173,'Master data'!$A$2:$A$999,0),MATCH(L$1,'Master data'!$B$1:$CL$1,0)),"")</f>
        <v>5735.9240225980247</v>
      </c>
      <c r="M173" s="5">
        <f>IFERROR(INDEX('Master data'!$B$2:$CL$999,MATCH($B173,'Master data'!$A$2:$A$999,0),MATCH(M$1,'Master data'!$B$1:$CL$1,0)),"")</f>
        <v>180708.7137169122</v>
      </c>
      <c r="N173" s="28">
        <f>IFERROR(INDEX('Master data'!$B$2:$CL$999,MATCH($B173,'Master data'!$A$2:$A$999,0),MATCH(N$1,'Master data'!$B$1:$CL$1,0)),"")</f>
        <v>0.06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3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3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3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3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3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3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3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3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3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3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3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3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3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3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3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3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3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3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3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3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3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3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3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3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3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3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3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3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3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3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3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3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3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3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3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3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3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3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3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3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3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3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3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3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3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3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3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3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3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3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3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3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3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3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3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3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3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3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3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3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3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3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3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3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3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3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3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3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3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3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3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3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3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3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3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3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3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3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3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3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3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3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3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3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3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3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3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3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3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3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3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3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3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3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3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3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3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3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3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3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3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3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3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3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3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3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3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3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3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3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3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3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3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3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3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3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3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3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3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3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3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3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3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3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3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3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3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3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3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3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3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3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3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3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3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3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3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3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3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3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3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3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3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3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3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3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3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3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3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3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3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3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3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3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3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3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3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3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3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3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3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3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3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3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3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3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3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3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3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3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3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3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3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3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3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3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3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3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3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3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3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3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3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3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3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3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3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3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3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3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3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3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3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3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3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3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3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3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3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3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3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3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3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3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3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3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3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3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3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3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3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3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3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3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3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3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3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3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3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3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3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3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3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3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3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3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3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3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3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3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3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3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3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3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3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3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3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3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3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3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3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3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3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3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3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3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3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3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3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3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3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3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3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3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3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3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3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3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3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3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3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3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3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3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3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3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3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3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3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3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3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3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3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3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3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3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3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3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3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3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3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3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3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3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3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3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3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3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3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3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3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3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3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3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3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3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3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3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3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3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3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3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3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3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3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3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3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3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3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3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3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3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3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3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3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3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3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3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3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3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3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3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3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3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3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3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3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3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3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3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3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3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3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3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3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3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3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3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3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3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3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3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3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3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3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3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3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3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3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3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3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3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3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3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3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3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3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3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3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3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3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3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3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3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3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3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3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3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3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3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3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3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3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3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3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3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3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3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3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3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3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3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3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3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3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3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3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3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3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3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3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3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3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3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3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3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3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3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3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3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3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3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3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3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3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3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3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3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3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3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3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3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3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3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3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3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3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3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3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3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3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3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3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3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3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3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3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3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3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3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3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3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3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3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I611" sqref="I611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9</v>
      </c>
      <c r="CL3" s="5">
        <f>RANK(CJ3,$CJ$2:$CJ$622)+COUNTIF($CJ$2:$CJ3,$CJ3)-1</f>
        <v>112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65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63</v>
      </c>
      <c r="CL9" s="5">
        <f>RANK(CJ9,$CJ$2:$CJ$622)+COUNTIF($CJ$2:$CJ9,$CJ9)-1</f>
        <v>113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3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3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3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0.23592641978002077</v>
      </c>
      <c r="O13" s="2">
        <f>Players!BO14</f>
        <v>0.15623696983365956</v>
      </c>
      <c r="P13" s="2">
        <f>Players!BP14</f>
        <v>0.25743932316575996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40813.244927972177</v>
      </c>
      <c r="AC13" s="5">
        <f t="shared" ref="AC13:AC44" si="53">$O13*50000*H13</f>
        <v>13513.827155455652</v>
      </c>
      <c r="AD13" s="5">
        <f t="shared" ref="AD13:AD44" si="54">$P13*K13*10000</f>
        <v>12282.655100789112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98586.675996059843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43616.056065925834</v>
      </c>
      <c r="AV13" s="5">
        <f t="shared" ref="AV13:AV44" si="63">$O13*50000*AL13</f>
        <v>14441.876501557317</v>
      </c>
      <c r="AW13" s="5">
        <f t="shared" ref="AW13:AW44" si="64">$P13*AO13*10000</f>
        <v>13126.154866144463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101399.01656102315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55542.588465525681</v>
      </c>
      <c r="BO13" s="5">
        <f t="shared" ref="BO13:BO44" si="74">$O13*50000*$BE13</f>
        <v>18390.915537698031</v>
      </c>
      <c r="BP13" s="5">
        <f t="shared" ref="BP13:BP44" si="75">$P13*BH13*10000</f>
        <v>16715.418211198219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132407.8469416096</v>
      </c>
      <c r="BX13" s="5">
        <f t="shared" ref="BX13:BX44" si="83">AVERAGE(AK13,BD13,BW13)</f>
        <v>110797.8464995642</v>
      </c>
      <c r="BY13" s="5">
        <f t="shared" ref="BY13:BY44" si="84">BX13*3</f>
        <v>332393.53949869261</v>
      </c>
      <c r="BZ13" s="5">
        <f>MAX(INDEX('Team forecast'!$R$3:$BH$26,MATCH($B13,'Team forecast'!$B$3:$B$26,0),MATCH(BZ$1,'Team forecast'!$R$2:$BH$2,0))*($BX13-(BY13+CH13)*0.01),-5000)</f>
        <v>40651.643218602461</v>
      </c>
      <c r="CA13" s="5">
        <f>MAX(INDEX('Team forecast'!$R$3:$BH$26,MATCH($B13,'Team forecast'!$B$3:$B$26,0),MATCH(CA$1,'Team forecast'!$R$2:$BH$2,0))*($BX13-(BY13+BX13+CH13)*0.01),-5000)</f>
        <v>20047.210269275292</v>
      </c>
      <c r="CB13" s="5">
        <f>MAX(INDEX('Team forecast'!$R$3:$BH$26,MATCH($B13,'Team forecast'!$B$3:$B$26,0),MATCH(CB$1,'Team forecast'!$R$2:$BH$2,0))*($BX13-(BY13+BX13*2+CH13)*0.01),-5000)</f>
        <v>9985.5913062491381</v>
      </c>
      <c r="CC13" s="5">
        <f>MAX(INDEX('Team forecast'!$R$3:$BH$26,MATCH($B13,'Team forecast'!$B$3:$B$26,0),MATCH(CC$1,'Team forecast'!$R$2:$BH$2,0))*($BX13-(BY13+BX13*3+CH13)*0.01),-5000)</f>
        <v>5144.3855248241643</v>
      </c>
      <c r="CD13" s="5">
        <f>+AK13+BD13*Cockpit!$C$3+BW13*Cockpit!$C$3^2+BZ13*Cockpit!$C$3^3+CA13*Cockpit!$C$3^4+CB13*Cockpit!$C$3^5+CC13*Cockpit!$C$3^6</f>
        <v>242805.43472132896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3.6999999999999998E-2</v>
      </c>
      <c r="CK13" s="5">
        <f>RANK(CD13,$CD$2:$CD$622)+COUNTIF($CD$2:$CD13,$CD13)-1</f>
        <v>4</v>
      </c>
      <c r="CL13" s="5">
        <f>RANK(CJ13,$CJ$2:$CJ$622)+COUNTIF($CJ$2:$CJ13,$CJ13)-1</f>
        <v>31</v>
      </c>
    </row>
    <row r="14" spans="1:108" x14ac:dyDescent="0.3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19</v>
      </c>
      <c r="CL16" s="5">
        <f>RANK(CJ16,$CJ$2:$CJ$622)+COUNTIF($CJ$2:$CJ16,$CJ16)-1</f>
        <v>5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17</v>
      </c>
      <c r="CL18" s="5">
        <f>RANK(CJ18,$CJ$2:$CJ$622)+COUNTIF($CJ$2:$CJ18,$CJ18)-1</f>
        <v>99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47</v>
      </c>
      <c r="CL19" s="5">
        <f>RANK(CJ19,$CJ$2:$CJ$622)+COUNTIF($CJ$2:$CJ19,$CJ19)-1</f>
        <v>159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0.15507770931518985</v>
      </c>
      <c r="O22" s="2">
        <f>Players!BO23</f>
        <v>8.1977051486138902E-2</v>
      </c>
      <c r="P22" s="2">
        <f>Players!BP23</f>
        <v>0.10927085749691455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26827.112194772944</v>
      </c>
      <c r="AC22" s="5">
        <f t="shared" si="53"/>
        <v>7090.6630209036566</v>
      </c>
      <c r="AD22" s="5">
        <f t="shared" si="54"/>
        <v>5213.4081099098585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74071.729439152594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28669.438846117155</v>
      </c>
      <c r="AV22" s="5">
        <f t="shared" si="63"/>
        <v>7577.607622479406</v>
      </c>
      <c r="AW22" s="5">
        <f t="shared" si="64"/>
        <v>5571.4339993715048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74997.006897086831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36508.914078809874</v>
      </c>
      <c r="BO22" s="5">
        <f t="shared" si="74"/>
        <v>9649.6561058258558</v>
      </c>
      <c r="BP22" s="5">
        <f t="shared" si="75"/>
        <v>7094.9070984820737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97975.999312028682</v>
      </c>
      <c r="BX22" s="5">
        <f t="shared" si="83"/>
        <v>82348.245216089374</v>
      </c>
      <c r="BY22" s="5">
        <f t="shared" si="84"/>
        <v>247044.73564826814</v>
      </c>
      <c r="BZ22" s="5">
        <f>MAX(INDEX('Team forecast'!$R$3:$BH$26,MATCH($B22,'Team forecast'!$B$3:$B$26,0),MATCH(BZ$1,'Team forecast'!$R$2:$BH$2,0))*($BX22-(BY22+CH22)*0.01),-5000)</f>
        <v>19024.97616879809</v>
      </c>
      <c r="CA22" s="5">
        <f>MAX(INDEX('Team forecast'!$R$3:$BH$26,MATCH($B22,'Team forecast'!$B$3:$B$26,0),MATCH(CA$1,'Team forecast'!$R$2:$BH$2,0))*($BX22-(BY22+BX22+CH22)*0.01),-5000)</f>
        <v>9234.310533703494</v>
      </c>
      <c r="CB22" s="5">
        <f>MAX(INDEX('Team forecast'!$R$3:$BH$26,MATCH($B22,'Team forecast'!$B$3:$B$26,0),MATCH(CB$1,'Team forecast'!$R$2:$BH$2,0))*($BX22-(BY22+BX22*2+CH22)*0.01),-5000)</f>
        <v>4521.9795887912987</v>
      </c>
      <c r="CC22" s="5">
        <f>MAX(INDEX('Team forecast'!$R$3:$BH$26,MATCH($B22,'Team forecast'!$B$3:$B$26,0),MATCH(CC$1,'Team forecast'!$R$2:$BH$2,0))*($BX22-(BY22+BX22*3+CH22)*0.01),-5000)</f>
        <v>2287.3608560598727</v>
      </c>
      <c r="CD22" s="5">
        <f>+AK22+BD22*Cockpit!$C$3+BW22*Cockpit!$C$3^2+BZ22*Cockpit!$C$3^3+CA22*Cockpit!$C$3^4+CB22*Cockpit!$C$3^5+CC22*Cockpit!$C$3^6</f>
        <v>175872.01178991664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2.9000000000000001E-2</v>
      </c>
      <c r="CK22" s="5">
        <f>RANK(CD22,$CD$2:$CD$622)+COUNTIF($CD$2:$CD22,$CD22)-1</f>
        <v>22</v>
      </c>
      <c r="CL22" s="5">
        <f>RANK(CJ22,$CJ$2:$CJ$622)+COUNTIF($CJ$2:$CJ22,$CJ22)-1</f>
        <v>75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23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51</v>
      </c>
      <c r="CL30" s="5">
        <f>RANK(CJ30,$CJ$2:$CJ$622)+COUNTIF($CJ$2:$CJ30,$CJ30)-1</f>
        <v>94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3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3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3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8</v>
      </c>
      <c r="CL37" s="5">
        <f>RANK(CJ37,$CJ$2:$CJ$622)+COUNTIF($CJ$2:$CJ37,$CJ37)-1</f>
        <v>14</v>
      </c>
    </row>
    <row r="38" spans="1:90" x14ac:dyDescent="0.3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24</v>
      </c>
    </row>
    <row r="39" spans="1:90" x14ac:dyDescent="0.3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3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71</v>
      </c>
      <c r="CL40" s="5">
        <f>RANK(CJ40,$CJ$2:$CJ$622)+COUNTIF($CJ$2:$CJ40,$CJ40)-1</f>
        <v>56</v>
      </c>
    </row>
    <row r="41" spans="1:90" x14ac:dyDescent="0.3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14</v>
      </c>
      <c r="CL41" s="5">
        <f>RANK(CJ41,$CJ$2:$CJ$622)+COUNTIF($CJ$2:$CJ41,$CJ41)-1</f>
        <v>44</v>
      </c>
    </row>
    <row r="42" spans="1:90" x14ac:dyDescent="0.3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3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3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3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3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3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57</v>
      </c>
    </row>
    <row r="48" spans="1:90" x14ac:dyDescent="0.3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50</v>
      </c>
      <c r="CL48" s="5">
        <f>RANK(CJ48,$CJ$2:$CJ$622)+COUNTIF($CJ$2:$CJ48,$CJ48)-1</f>
        <v>124</v>
      </c>
    </row>
    <row r="49" spans="1:90" x14ac:dyDescent="0.3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0.20635262995812603</v>
      </c>
      <c r="O49" s="2">
        <f>Players!BO50</f>
        <v>0.17192739786910427</v>
      </c>
      <c r="P49" s="2">
        <f>Players!BP50</f>
        <v>0.23548984799335049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35697.233213070649</v>
      </c>
      <c r="AC49" s="5">
        <f t="shared" si="92"/>
        <v>14870.981820525418</v>
      </c>
      <c r="AD49" s="5">
        <f t="shared" si="93"/>
        <v>11235.42645727512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96942.084945191804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38148.707067215255</v>
      </c>
      <c r="AV49" s="5">
        <f t="shared" si="102"/>
        <v>15892.232484432036</v>
      </c>
      <c r="AW49" s="5">
        <f t="shared" si="103"/>
        <v>12007.008782318995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99424.372103839545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48580.227747404213</v>
      </c>
      <c r="BO49" s="5">
        <f t="shared" si="113"/>
        <v>20237.862115434495</v>
      </c>
      <c r="BP49" s="5">
        <f t="shared" si="114"/>
        <v>15290.248767340958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129028.75799984505</v>
      </c>
      <c r="BX49" s="5">
        <f t="shared" si="122"/>
        <v>108465.07168295879</v>
      </c>
      <c r="BY49" s="5">
        <f t="shared" si="123"/>
        <v>325395.21504887636</v>
      </c>
      <c r="BZ49" s="5">
        <f>MAX(INDEX('Team forecast'!$R$3:$BH$26,MATCH($B49,'Team forecast'!$B$3:$B$26,0),MATCH(BZ$1,'Team forecast'!$R$2:$BH$2,0))*($BX49-(BY49+CH49)*0.01),-5000)</f>
        <v>52842.38429108807</v>
      </c>
      <c r="CA49" s="5">
        <f>MAX(INDEX('Team forecast'!$R$3:$BH$26,MATCH($B49,'Team forecast'!$B$3:$B$26,0),MATCH(CA$1,'Team forecast'!$R$2:$BH$2,0))*($BX49-(BY49+BX49+CH49)*0.01),-5000)</f>
        <v>26231.36074157399</v>
      </c>
      <c r="CB49" s="5">
        <f>MAX(INDEX('Team forecast'!$R$3:$BH$26,MATCH($B49,'Team forecast'!$B$3:$B$26,0),MATCH(CB$1,'Team forecast'!$R$2:$BH$2,0))*($BX49-(BY49+BX49*2+CH49)*0.01),-5000)</f>
        <v>13156.50356643044</v>
      </c>
      <c r="CC49" s="5">
        <f>MAX(INDEX('Team forecast'!$R$3:$BH$26,MATCH($B49,'Team forecast'!$B$3:$B$26,0),MATCH(CC$1,'Team forecast'!$R$2:$BH$2,0))*($BX49-(BY49+BX49*3+CH49)*0.01),-5000)</f>
        <v>6827.2762612533279</v>
      </c>
      <c r="CD49" s="5">
        <f>+AK49+BD49*Cockpit!$C$3+BW49*Cockpit!$C$3^2+BZ49*Cockpit!$C$3^3+CA49*Cockpit!$C$3^4+CB49*Cockpit!$C$3^5+CC49*Cockpit!$C$3^6</f>
        <v>243741.54092759927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4.9000000000000002E-2</v>
      </c>
      <c r="CK49" s="5">
        <f>RANK(CD49,$CD$2:$CD$622)+COUNTIF($CD$2:$CD49,$CD49)-1</f>
        <v>3</v>
      </c>
      <c r="CL49" s="5">
        <f>RANK(CJ49,$CJ$2:$CJ$622)+COUNTIF($CJ$2:$CJ49,$CJ49)-1</f>
        <v>6</v>
      </c>
    </row>
    <row r="50" spans="1:90" x14ac:dyDescent="0.3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0.11745441661735885</v>
      </c>
      <c r="O50" s="2">
        <f>Players!BO51</f>
        <v>0.15387521777582044</v>
      </c>
      <c r="P50" s="2">
        <f>Players!BP51</f>
        <v>0.16080535650559452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25398.256995475662</v>
      </c>
      <c r="AC50" s="5">
        <f t="shared" si="92"/>
        <v>13309.545741602964</v>
      </c>
      <c r="AD50" s="5">
        <f t="shared" si="93"/>
        <v>7672.1640968808588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80102.249229261914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27142.45836238877</v>
      </c>
      <c r="AV50" s="5">
        <f t="shared" si="102"/>
        <v>14223.566254098439</v>
      </c>
      <c r="AW50" s="5">
        <f t="shared" si="103"/>
        <v>8199.0427369129302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81525.330064255177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34564.39051908176</v>
      </c>
      <c r="BO50" s="5">
        <f t="shared" si="113"/>
        <v>18112.909745196117</v>
      </c>
      <c r="BP50" s="5">
        <f t="shared" si="114"/>
        <v>10441.018689522945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106622.57726444799</v>
      </c>
      <c r="BX50" s="5">
        <f t="shared" si="122"/>
        <v>89416.718852655031</v>
      </c>
      <c r="BY50" s="5">
        <f t="shared" si="123"/>
        <v>268250.15655796509</v>
      </c>
      <c r="BZ50" s="5">
        <f>MAX(INDEX('Team forecast'!$R$3:$BH$26,MATCH($B50,'Team forecast'!$B$3:$B$26,0),MATCH(BZ$1,'Team forecast'!$R$2:$BH$2,0))*($BX50-(BY50+CH50)*0.01),-5000)</f>
        <v>39943.684653495126</v>
      </c>
      <c r="CA50" s="5">
        <f>MAX(INDEX('Team forecast'!$R$3:$BH$26,MATCH($B50,'Team forecast'!$B$3:$B$26,0),MATCH(CA$1,'Team forecast'!$R$2:$BH$2,0))*($BX50-(BY50+BX50+CH50)*0.01),-5000)</f>
        <v>19792.351326074826</v>
      </c>
      <c r="CB50" s="5">
        <f>MAX(INDEX('Team forecast'!$R$3:$BH$26,MATCH($B50,'Team forecast'!$B$3:$B$26,0),MATCH(CB$1,'Team forecast'!$R$2:$BH$2,0))*($BX50-(BY50+BX50*2+CH50)*0.01),-5000)</f>
        <v>9908.1850850377105</v>
      </c>
      <c r="CC50" s="5">
        <f>MAX(INDEX('Team forecast'!$R$3:$BH$26,MATCH($B50,'Team forecast'!$B$3:$B$26,0),MATCH(CC$1,'Team forecast'!$R$2:$BH$2,0))*($BX50-(BY50+BX50*3+CH50)*0.01),-5000)</f>
        <v>5131.4739648228751</v>
      </c>
      <c r="CD50" s="5">
        <f>+AK50+BD50*Cockpit!$C$3+BW50*Cockpit!$C$3^2+BZ50*Cockpit!$C$3^3+CA50*Cockpit!$C$3^4+CB50*Cockpit!$C$3^5+CC50*Cockpit!$C$3^6</f>
        <v>199340.32882176008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4.3999999999999997E-2</v>
      </c>
      <c r="CK50" s="5">
        <f>RANK(CD50,$CD$2:$CD$622)+COUNTIF($CD$2:$CD50,$CD50)-1</f>
        <v>11</v>
      </c>
      <c r="CL50" s="5">
        <f>RANK(CJ50,$CJ$2:$CJ$622)+COUNTIF($CJ$2:$CJ50,$CJ50)-1</f>
        <v>12</v>
      </c>
    </row>
    <row r="51" spans="1:90" x14ac:dyDescent="0.3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3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3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39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58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41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5.0499160602278811E-2</v>
      </c>
      <c r="O65" s="2">
        <f>Players!BO66</f>
        <v>6.7993910114369838E-2</v>
      </c>
      <c r="P65" s="2">
        <f>Players!BP66</f>
        <v>4.8619392773908046E-2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10919.901490046819</v>
      </c>
      <c r="AC65" s="5">
        <f t="shared" si="92"/>
        <v>5881.1813227526118</v>
      </c>
      <c r="AD65" s="5">
        <f t="shared" si="93"/>
        <v>2319.6737208138243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51778.117667365215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11669.815435278928</v>
      </c>
      <c r="AV65" s="5">
        <f t="shared" si="102"/>
        <v>6285.0659083773753</v>
      </c>
      <c r="AW65" s="5">
        <f t="shared" si="103"/>
        <v>2478.9751278102422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51329.197920771112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14860.852049773204</v>
      </c>
      <c r="BO65" s="5">
        <f t="shared" si="113"/>
        <v>8003.6771023051879</v>
      </c>
      <c r="BP65" s="5">
        <f t="shared" si="114"/>
        <v>3156.8350685380915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68460.701269713187</v>
      </c>
      <c r="BX65" s="5">
        <f t="shared" si="122"/>
        <v>57189.338952616497</v>
      </c>
      <c r="BY65" s="5">
        <f t="shared" si="123"/>
        <v>171568.01685784949</v>
      </c>
      <c r="BZ65" s="5">
        <f>MAX(INDEX('Team forecast'!$R$3:$BH$26,MATCH($B65,'Team forecast'!$B$3:$B$26,0),MATCH(BZ$1,'Team forecast'!$R$2:$BH$2,0))*($BX65-(BY65+CH65)*0.01),-5000)</f>
        <v>14809.788875489699</v>
      </c>
      <c r="CA65" s="5">
        <f>MAX(INDEX('Team forecast'!$R$3:$BH$26,MATCH($B65,'Team forecast'!$B$3:$B$26,0),MATCH(CA$1,'Team forecast'!$R$2:$BH$2,0))*($BX65-(BY65+BX65+CH65)*0.01),-5000)</f>
        <v>7221.8563727325709</v>
      </c>
      <c r="CB65" s="5">
        <f>MAX(INDEX('Team forecast'!$R$3:$BH$26,MATCH($B65,'Team forecast'!$B$3:$B$26,0),MATCH(CB$1,'Team forecast'!$R$2:$BH$2,0))*($BX65-(BY65+BX65*2+CH65)*0.01),-5000)</f>
        <v>3554.384425301449</v>
      </c>
      <c r="CC65" s="5">
        <f>MAX(INDEX('Team forecast'!$R$3:$BH$26,MATCH($B65,'Team forecast'!$B$3:$B$26,0),MATCH(CC$1,'Team forecast'!$R$2:$BH$2,0))*($BX65-(BY65+BX65*3+CH65)*0.01),-5000)</f>
        <v>1807.8260524405025</v>
      </c>
      <c r="CD65" s="5">
        <f>+AK65+BD65*Cockpit!$C$3+BW65*Cockpit!$C$3^2+BZ65*Cockpit!$C$3^3+CA65*Cockpit!$C$3^4+CB65*Cockpit!$C$3^5+CC65*Cockpit!$C$3^6</f>
        <v>122865.96525014467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3.1E-2</v>
      </c>
      <c r="CK65" s="5">
        <f>RANK(CD65,$CD$2:$CD$622)+COUNTIF($CD$2:$CD65,$CD65)-1</f>
        <v>76</v>
      </c>
      <c r="CL65" s="5">
        <f>RANK(CJ65,$CJ$2:$CJ$622)+COUNTIF($CJ$2:$CJ65,$CJ65)-1</f>
        <v>66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73</v>
      </c>
      <c r="CL68" s="5">
        <f>RANK(CJ68,$CJ$2:$CJ$622)+COUNTIF($CJ$2:$CJ68,$CJ68)-1</f>
        <v>83</v>
      </c>
    </row>
    <row r="69" spans="1:90" x14ac:dyDescent="0.3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3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3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3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42</v>
      </c>
    </row>
    <row r="73" spans="1:90" x14ac:dyDescent="0.3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64</v>
      </c>
      <c r="CL73" s="5">
        <f>RANK(CJ73,$CJ$2:$CJ$622)+COUNTIF($CJ$2:$CJ73,$CJ73)-1</f>
        <v>53</v>
      </c>
    </row>
    <row r="74" spans="1:90" x14ac:dyDescent="0.3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3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3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3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10</v>
      </c>
      <c r="CL77" s="5">
        <f>RANK(CJ77,$CJ$2:$CJ$622)+COUNTIF($CJ$2:$CJ77,$CJ77)-1</f>
        <v>32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76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45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4.3209277259850083E-2</v>
      </c>
      <c r="O84" s="2">
        <f>Players!BO85</f>
        <v>0.15084088163714154</v>
      </c>
      <c r="P84" s="2">
        <f>Players!BP85</f>
        <v>5.822290038856049E-2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9343.5424570679079</v>
      </c>
      <c r="AC84" s="5">
        <f t="shared" si="134"/>
        <v>13047.088692203475</v>
      </c>
      <c r="AD84" s="5">
        <f t="shared" si="135"/>
        <v>2777.8654622232284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55077.53605447981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9985.2014310806353</v>
      </c>
      <c r="AV84" s="5">
        <f t="shared" si="144"/>
        <v>13943.085214139277</v>
      </c>
      <c r="AW84" s="5">
        <f t="shared" si="145"/>
        <v>2968.6327553163555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55043.939159074085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12715.591088602872</v>
      </c>
      <c r="BO84" s="5">
        <f t="shared" si="155"/>
        <v>17755.732953436513</v>
      </c>
      <c r="BP84" s="5">
        <f t="shared" si="156"/>
        <v>3780.3864518284458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73942.725852197778</v>
      </c>
      <c r="BX84" s="5">
        <f t="shared" si="164"/>
        <v>61354.733688583889</v>
      </c>
      <c r="BY84" s="5">
        <f t="shared" si="165"/>
        <v>184064.20106575167</v>
      </c>
      <c r="BZ84" s="5">
        <f>MAX(INDEX('Team forecast'!$R$3:$BH$26,MATCH($B84,'Team forecast'!$B$3:$B$26,0),MATCH(BZ$1,'Team forecast'!$R$2:$BH$2,0))*($BX84-(BY84+CH84)*0.01),-5000)</f>
        <v>13891.390295572883</v>
      </c>
      <c r="CA84" s="5">
        <f>MAX(INDEX('Team forecast'!$R$3:$BH$26,MATCH($B84,'Team forecast'!$B$3:$B$26,0),MATCH(CA$1,'Team forecast'!$R$2:$BH$2,0))*($BX84-(BY84+BX84+CH84)*0.01),-5000)</f>
        <v>6736.6336857488714</v>
      </c>
      <c r="CB84" s="5">
        <f>MAX(INDEX('Team forecast'!$R$3:$BH$26,MATCH($B84,'Team forecast'!$B$3:$B$26,0),MATCH(CB$1,'Team forecast'!$R$2:$BH$2,0))*($BX84-(BY84+BX84*2+CH84)*0.01),-5000)</f>
        <v>3295.7094937179554</v>
      </c>
      <c r="CC84" s="5">
        <f>MAX(INDEX('Team forecast'!$R$3:$BH$26,MATCH($B84,'Team forecast'!$B$3:$B$26,0),MATCH(CC$1,'Team forecast'!$R$2:$BH$2,0))*($BX84-(BY84+BX84*3+CH84)*0.01),-5000)</f>
        <v>1665.3167680488382</v>
      </c>
      <c r="CD84" s="5">
        <f>+AK84+BD84*Cockpit!$C$3+BW84*Cockpit!$C$3^2+BZ84*Cockpit!$C$3^3+CA84*Cockpit!$C$3^4+CB84*Cockpit!$C$3^5+CC84*Cockpit!$C$3^6</f>
        <v>130663.79332000205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2.9000000000000001E-2</v>
      </c>
      <c r="CK84" s="5">
        <f>RANK(CD84,$CD$2:$CD$622)+COUNTIF($CD$2:$CD84,$CD84)-1</f>
        <v>66</v>
      </c>
      <c r="CL84" s="5">
        <f>RANK(CJ84,$CJ$2:$CJ$622)+COUNTIF($CJ$2:$CJ84,$CJ84)-1</f>
        <v>77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0.1116432321836114</v>
      </c>
      <c r="O85" s="2">
        <f>Players!BO86</f>
        <v>2.0857147657376757E-2</v>
      </c>
      <c r="P85" s="2">
        <f>Players!BP86</f>
        <v>2.078350603687712E-2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24141.65073113011</v>
      </c>
      <c r="AC85" s="5">
        <f t="shared" si="134"/>
        <v>1804.0537313139992</v>
      </c>
      <c r="AD85" s="5">
        <f t="shared" si="135"/>
        <v>991.59923704337359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58754.803790872167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25799.555846913325</v>
      </c>
      <c r="AV85" s="5">
        <f t="shared" si="144"/>
        <v>1927.9454213895465</v>
      </c>
      <c r="AW85" s="5">
        <f t="shared" si="145"/>
        <v>1059.6963802839173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58842.678055524077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32854.279874193759</v>
      </c>
      <c r="BO85" s="5">
        <f t="shared" si="155"/>
        <v>2455.1298027125054</v>
      </c>
      <c r="BP85" s="5">
        <f t="shared" si="156"/>
        <v>1349.4635979821812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78258.349281617877</v>
      </c>
      <c r="BX85" s="5">
        <f t="shared" si="164"/>
        <v>65285.277042671376</v>
      </c>
      <c r="BY85" s="5">
        <f t="shared" si="165"/>
        <v>195855.83112801414</v>
      </c>
      <c r="BZ85" s="5">
        <f>MAX(INDEX('Team forecast'!$R$3:$BH$26,MATCH($B85,'Team forecast'!$B$3:$B$26,0),MATCH(BZ$1,'Team forecast'!$R$2:$BH$2,0))*($BX85-(BY85+CH85)*0.01),-5000)</f>
        <v>22325.927202569659</v>
      </c>
      <c r="CA85" s="5">
        <f>MAX(INDEX('Team forecast'!$R$3:$BH$26,MATCH($B85,'Team forecast'!$B$3:$B$26,0),MATCH(CA$1,'Team forecast'!$R$2:$BH$2,0))*($BX85-(BY85+BX85+CH85)*0.01),-5000)</f>
        <v>10988.456672722963</v>
      </c>
      <c r="CB85" s="5">
        <f>MAX(INDEX('Team forecast'!$R$3:$BH$26,MATCH($B85,'Team forecast'!$B$3:$B$26,0),MATCH(CB$1,'Team forecast'!$R$2:$BH$2,0))*($BX85-(BY85+BX85*2+CH85)*0.01),-5000)</f>
        <v>5462.0966807360946</v>
      </c>
      <c r="CC85" s="5">
        <f>MAX(INDEX('Team forecast'!$R$3:$BH$26,MATCH($B85,'Team forecast'!$B$3:$B$26,0),MATCH(CC$1,'Team forecast'!$R$2:$BH$2,0))*($BX85-(BY85+BX85*3+CH85)*0.01),-5000)</f>
        <v>2807.8192429225992</v>
      </c>
      <c r="CD85" s="5">
        <f>+AK85+BD85*Cockpit!$C$3+BW85*Cockpit!$C$3^2+BZ85*Cockpit!$C$3^3+CA85*Cockpit!$C$3^4+CB85*Cockpit!$C$3^5+CC85*Cockpit!$C$3^6</f>
        <v>142516.18438312699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3.5999999999999997E-2</v>
      </c>
      <c r="CK85" s="5">
        <f>RANK(CD85,$CD$2:$CD$622)+COUNTIF($CD$2:$CD85,$CD85)-1</f>
        <v>54</v>
      </c>
      <c r="CL85" s="5">
        <f>RANK(CJ85,$CJ$2:$CJ$622)+COUNTIF($CJ$2:$CJ85,$CJ85)-1</f>
        <v>35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72</v>
      </c>
      <c r="CL86" s="5">
        <f>RANK(CJ86,$CJ$2:$CJ$622)+COUNTIF($CJ$2:$CJ86,$CJ86)-1</f>
        <v>146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48</v>
      </c>
      <c r="CL90" s="5">
        <f>RANK(CJ90,$CJ$2:$CJ$622)+COUNTIF($CJ$2:$CJ90,$CJ90)-1</f>
        <v>107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36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67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25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3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3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62</v>
      </c>
      <c r="CL110" s="5">
        <f>RANK(CJ110,$CJ$2:$CJ$622)+COUNTIF($CJ$2:$CJ110,$CJ110)-1</f>
        <v>26</v>
      </c>
    </row>
    <row r="111" spans="1:90" x14ac:dyDescent="0.3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3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3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3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3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3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3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3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3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3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3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20</v>
      </c>
    </row>
    <row r="122" spans="1:90" x14ac:dyDescent="0.3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3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3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3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3.1394904806571255E-2</v>
      </c>
      <c r="O125" s="2">
        <f>Players!BO126</f>
        <v>0.11974354043678798</v>
      </c>
      <c r="P125" s="2">
        <f>Players!BP126</f>
        <v>7.1404718760359989E-2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8146.5734563917104</v>
      </c>
      <c r="AC125" s="5">
        <f t="shared" si="173"/>
        <v>10357.30218121809</v>
      </c>
      <c r="AD125" s="5">
        <f t="shared" si="174"/>
        <v>3406.7815371688175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78127.383963144777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8706.0317121620828</v>
      </c>
      <c r="AV125" s="5">
        <f t="shared" si="183"/>
        <v>11068.580149042054</v>
      </c>
      <c r="AW125" s="5">
        <f t="shared" si="184"/>
        <v>3640.7390490942498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73718.020099713947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11086.640567077831</v>
      </c>
      <c r="BO125" s="5">
        <f t="shared" si="194"/>
        <v>14095.212808482525</v>
      </c>
      <c r="BP125" s="5">
        <f t="shared" si="195"/>
        <v>4636.2759257407606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97606.459223798694</v>
      </c>
      <c r="BX125" s="5">
        <f t="shared" si="203"/>
        <v>83150.621095552473</v>
      </c>
      <c r="BY125" s="5">
        <f t="shared" si="204"/>
        <v>249451.86328665743</v>
      </c>
      <c r="BZ125" s="5">
        <f>MAX(INDEX('Team forecast'!$R$3:$BH$26,MATCH($B125,'Team forecast'!$B$3:$B$26,0),MATCH(BZ$1,'Team forecast'!$R$2:$BH$2,0))*($BX125-(BY125+CH125)*0.01),-5000)</f>
        <v>34126.340574339862</v>
      </c>
      <c r="CA125" s="5">
        <f>MAX(INDEX('Team forecast'!$R$3:$BH$26,MATCH($B125,'Team forecast'!$B$3:$B$26,0),MATCH(CA$1,'Team forecast'!$R$2:$BH$2,0))*($BX125-(BY125+BX125+CH125)*0.01),-5000)</f>
        <v>16877.076353719938</v>
      </c>
      <c r="CB125" s="5">
        <f>MAX(INDEX('Team forecast'!$R$3:$BH$26,MATCH($B125,'Team forecast'!$B$3:$B$26,0),MATCH(CB$1,'Team forecast'!$R$2:$BH$2,0))*($BX125-(BY125+BX125*2+CH125)*0.01),-5000)</f>
        <v>8431.6531066545758</v>
      </c>
      <c r="CC125" s="5">
        <f>MAX(INDEX('Team forecast'!$R$3:$BH$26,MATCH($B125,'Team forecast'!$B$3:$B$26,0),MATCH(CC$1,'Team forecast'!$R$2:$BH$2,0))*($BX125-(BY125+BX125*3+CH125)*0.01),-5000)</f>
        <v>4357.4987913102505</v>
      </c>
      <c r="CD125" s="5">
        <f>+AK125+BD125*Cockpit!$C$3+BW125*Cockpit!$C$3^2+BZ125*Cockpit!$C$3^3+CA125*Cockpit!$C$3^4+CB125*Cockpit!$C$3^5+CC125*Cockpit!$C$3^6</f>
        <v>185591.52351986294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4.1000000000000002E-2</v>
      </c>
      <c r="CK125" s="5">
        <f>RANK(CD125,$CD$2:$CD$622)+COUNTIF($CD$2:$CD125,$CD125)-1</f>
        <v>16</v>
      </c>
      <c r="CL125" s="5">
        <f>RANK(CJ125,$CJ$2:$CJ$622)+COUNTIF($CJ$2:$CJ125,$CJ125)-1</f>
        <v>21</v>
      </c>
    </row>
    <row r="126" spans="1:90" x14ac:dyDescent="0.3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3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3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3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3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3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3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3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3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3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3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3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3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3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3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43</v>
      </c>
    </row>
    <row r="141" spans="1:90" x14ac:dyDescent="0.3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3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3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46</v>
      </c>
    </row>
    <row r="144" spans="1:90" x14ac:dyDescent="0.3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29</v>
      </c>
    </row>
    <row r="145" spans="1:90" x14ac:dyDescent="0.3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3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59</v>
      </c>
    </row>
    <row r="147" spans="1:90" x14ac:dyDescent="0.3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21</v>
      </c>
      <c r="CL149" s="5">
        <f>RANK(CJ149,$CJ$2:$CJ$622)+COUNTIF($CJ$2:$CJ149,$CJ149)-1</f>
        <v>10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7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49</v>
      </c>
      <c r="CL152" s="5">
        <f>RANK(CJ152,$CJ$2:$CJ$622)+COUNTIF($CJ$2:$CJ152,$CJ152)-1</f>
        <v>33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54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68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15</v>
      </c>
    </row>
    <row r="164" spans="1:90" x14ac:dyDescent="0.3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3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70</v>
      </c>
      <c r="CL165" s="5">
        <f>RANK(CJ165,$CJ$2:$CJ$622)+COUNTIF($CJ$2:$CJ165,$CJ165)-1</f>
        <v>86</v>
      </c>
    </row>
    <row r="166" spans="1:90" x14ac:dyDescent="0.3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3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3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3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15</v>
      </c>
      <c r="CL169" s="5">
        <f>RANK(CJ169,$CJ$2:$CJ$622)+COUNTIF($CJ$2:$CJ169,$CJ169)-1</f>
        <v>47</v>
      </c>
    </row>
    <row r="170" spans="1:90" x14ac:dyDescent="0.3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1.8182095646868929E-2</v>
      </c>
      <c r="O170" s="2">
        <f>Players!BO171</f>
        <v>2.8867713628518615E-2</v>
      </c>
      <c r="P170" s="2">
        <f>Players!BP171</f>
        <v>1.6109925379291946E-2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4718.0196497157203</v>
      </c>
      <c r="AC170" s="5">
        <f t="shared" si="215"/>
        <v>2496.9332979533142</v>
      </c>
      <c r="AD170" s="5">
        <f t="shared" si="216"/>
        <v>768.61861933146088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69503.424207788092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5042.0252034678133</v>
      </c>
      <c r="AV170" s="5">
        <f t="shared" si="225"/>
        <v>2668.4078393817608</v>
      </c>
      <c r="AW170" s="5">
        <f t="shared" si="226"/>
        <v>821.40277876065375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64137.630863447223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6420.734843281768</v>
      </c>
      <c r="BO170" s="5">
        <f t="shared" si="236"/>
        <v>3398.0669471110205</v>
      </c>
      <c r="BP170" s="5">
        <f t="shared" si="237"/>
        <v>1046.0101306771785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83956.26769598898</v>
      </c>
      <c r="BX170" s="5">
        <f t="shared" si="245"/>
        <v>72532.440922408088</v>
      </c>
      <c r="BY170" s="5">
        <f t="shared" si="246"/>
        <v>217597.32276722428</v>
      </c>
      <c r="BZ170" s="5">
        <f>MAX(INDEX('Team forecast'!$R$3:$BH$26,MATCH($B170,'Team forecast'!$B$3:$B$26,0),MATCH(BZ$1,'Team forecast'!$R$2:$BH$2,0))*($BX170-(BY170+CH170)*0.01),-5000)</f>
        <v>33839.561105112181</v>
      </c>
      <c r="CA170" s="5">
        <f>MAX(INDEX('Team forecast'!$R$3:$BH$26,MATCH($B170,'Team forecast'!$B$3:$B$26,0),MATCH(CA$1,'Team forecast'!$R$2:$BH$2,0))*($BX170-(BY170+BX170+CH170)*0.01),-5000)</f>
        <v>16783.323063426935</v>
      </c>
      <c r="CB170" s="5">
        <f>MAX(INDEX('Team forecast'!$R$3:$BH$26,MATCH($B170,'Team forecast'!$B$3:$B$26,0),MATCH(CB$1,'Team forecast'!$R$2:$BH$2,0))*($BX170-(BY170+BX170*2+CH170)*0.01),-5000)</f>
        <v>8410.0063489080185</v>
      </c>
      <c r="CC170" s="5">
        <f>MAX(INDEX('Team forecast'!$R$3:$BH$26,MATCH($B170,'Team forecast'!$B$3:$B$26,0),MATCH(CC$1,'Team forecast'!$R$2:$BH$2,0))*($BX170-(BY170+BX170*3+CH170)*0.01),-5000)</f>
        <v>4359.9836870666695</v>
      </c>
      <c r="CD170" s="5">
        <f>+AK170+BD170*Cockpit!$C$3+BW170*Cockpit!$C$3^2+BZ170*Cockpit!$C$3^3+CA170*Cockpit!$C$3^4+CB170*Cockpit!$C$3^5+CC170*Cockpit!$C$3^6</f>
        <v>164407.76250468916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4.7E-2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3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3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3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3.0260153830123985E-2</v>
      </c>
      <c r="O173" s="2">
        <f>Players!BO174</f>
        <v>4.7680169561082071E-2</v>
      </c>
      <c r="P173" s="2">
        <f>Players!BP174</f>
        <v>2.1854171499382909E-2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7852.1201926759704</v>
      </c>
      <c r="AC173" s="5">
        <f t="shared" si="215"/>
        <v>4124.1299730613728</v>
      </c>
      <c r="AD173" s="5">
        <f t="shared" si="216"/>
        <v>1042.6816219819716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74602.865296757547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8391.3571480178725</v>
      </c>
      <c r="AV173" s="5">
        <f t="shared" si="225"/>
        <v>4407.3507128791625</v>
      </c>
      <c r="AW173" s="5">
        <f t="shared" si="226"/>
        <v>1114.2867998743009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" si="247">IFERROR(SUM(AQ173:BC173),0)</f>
        <v>69582.870570858955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10685.920249990639</v>
      </c>
      <c r="BO173" s="5">
        <f t="shared" si="236"/>
        <v>5612.5126604450197</v>
      </c>
      <c r="BP173" s="5">
        <f t="shared" si="237"/>
        <v>1418.9814196964148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" si="248">IFERROR(SUM(BJ173:BV173),0)</f>
        <v>90872.950973301718</v>
      </c>
      <c r="BX173" s="5">
        <f t="shared" ref="BX173" si="249">AVERAGE(AK173,BD173,BW173)</f>
        <v>78352.895613639397</v>
      </c>
      <c r="BY173" s="5">
        <f t="shared" ref="BY173" si="250">BX173*3</f>
        <v>235058.68684091821</v>
      </c>
      <c r="BZ173" s="5">
        <f>MAX(INDEX('Team forecast'!$R$3:$BH$26,MATCH($B173,'Team forecast'!$B$3:$B$26,0),MATCH(BZ$1,'Team forecast'!$R$2:$BH$2,0))*($BX173-(BY173+CH173)*0.01),-5000)</f>
        <v>44028.661211318577</v>
      </c>
      <c r="CA173" s="5">
        <f>MAX(INDEX('Team forecast'!$R$3:$BH$26,MATCH($B173,'Team forecast'!$B$3:$B$26,0),MATCH(CA$1,'Team forecast'!$R$2:$BH$2,0))*($BX173-(BY173+BX173+CH173)*0.01),-5000)</f>
        <v>21914.41915380898</v>
      </c>
      <c r="CB173" s="5">
        <f>MAX(INDEX('Team forecast'!$R$3:$BH$26,MATCH($B173,'Team forecast'!$B$3:$B$26,0),MATCH(CB$1,'Team forecast'!$R$2:$BH$2,0))*($BX173-(BY173+BX173*2+CH173)*0.01),-5000)</f>
        <v>11021.728836103794</v>
      </c>
      <c r="CC173" s="5">
        <f>MAX(INDEX('Team forecast'!$R$3:$BH$26,MATCH($B173,'Team forecast'!$B$3:$B$26,0),MATCH(CC$1,'Team forecast'!$R$2:$BH$2,0))*($BX173-(BY173+BX173*3+CH173)*0.01),-5000)</f>
        <v>5735.9240225980247</v>
      </c>
      <c r="CD173" s="5">
        <f>+AK173+BD173*Cockpit!$C$3+BW173*Cockpit!$C$3^2+BZ173*Cockpit!$C$3^3+CA173*Cockpit!$C$3^4+CB173*Cockpit!$C$3^5+CC173*Cockpit!$C$3^6</f>
        <v>180708.7137169122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0.06</v>
      </c>
      <c r="CK173" s="5">
        <f>RANK(CD173,$CD$2:$CD$622)+COUNTIF($CD$2:$CD173,$CD173)-1</f>
        <v>20</v>
      </c>
      <c r="CL173" s="5">
        <f>RANK(CJ173,$CJ$2:$CJ$622)+COUNTIF($CJ$2:$CJ173,$CJ173)-1</f>
        <v>3</v>
      </c>
    </row>
    <row r="174" spans="1:90" x14ac:dyDescent="0.3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3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3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3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3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3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3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3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3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3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3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3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3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3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60</v>
      </c>
    </row>
    <row r="188" spans="1:90" x14ac:dyDescent="0.3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16</v>
      </c>
    </row>
    <row r="189" spans="1:90" x14ac:dyDescent="0.3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3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3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3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3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30</v>
      </c>
    </row>
    <row r="194" spans="1:90" x14ac:dyDescent="0.3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3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3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3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3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3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3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17</v>
      </c>
    </row>
    <row r="201" spans="1:90" x14ac:dyDescent="0.3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72</v>
      </c>
    </row>
    <row r="202" spans="1:90" x14ac:dyDescent="0.3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3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3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3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3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3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3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3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3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3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8</v>
      </c>
    </row>
    <row r="212" spans="1:90" x14ac:dyDescent="0.3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3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3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46</v>
      </c>
      <c r="CL214" s="5">
        <f>RANK(CJ214,$CJ$2:$CJ$622)+COUNTIF($CJ$2:$CJ214,$CJ214)-1</f>
        <v>13</v>
      </c>
    </row>
    <row r="215" spans="1:90" x14ac:dyDescent="0.3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3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3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53</v>
      </c>
      <c r="CL217" s="5">
        <f>RANK(CJ217,$CJ$2:$CJ$622)+COUNTIF($CJ$2:$CJ217,$CJ217)-1</f>
        <v>80</v>
      </c>
    </row>
    <row r="218" spans="1:90" x14ac:dyDescent="0.3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3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3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3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3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3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18</v>
      </c>
    </row>
    <row r="224" spans="1:90" x14ac:dyDescent="0.3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3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3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3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3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3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3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11</v>
      </c>
    </row>
    <row r="231" spans="1:90" x14ac:dyDescent="0.3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74</v>
      </c>
      <c r="CL231" s="5">
        <f>RANK(CJ231,$CJ$2:$CJ$622)+COUNTIF($CJ$2:$CJ231,$CJ231)-1</f>
        <v>69</v>
      </c>
    </row>
    <row r="232" spans="1:90" x14ac:dyDescent="0.3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3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34</v>
      </c>
    </row>
    <row r="234" spans="1:90" x14ac:dyDescent="0.3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3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3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3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3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3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3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3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3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3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3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3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3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3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3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3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3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3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3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3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3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3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3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3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3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3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3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3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3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3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3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3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3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3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3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3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3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3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3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3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61</v>
      </c>
    </row>
    <row r="274" spans="1:90" x14ac:dyDescent="0.3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3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3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3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3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3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3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3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3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3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3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3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3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3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3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27</v>
      </c>
    </row>
    <row r="290" spans="1:90" x14ac:dyDescent="0.3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3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3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3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3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3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3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3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3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3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3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3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3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3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3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3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3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28</v>
      </c>
    </row>
    <row r="307" spans="1:90" x14ac:dyDescent="0.3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3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3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3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3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62</v>
      </c>
    </row>
    <row r="312" spans="1:90" x14ac:dyDescent="0.3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3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3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3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3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3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3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3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3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3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3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3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3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3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3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3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3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18</v>
      </c>
      <c r="CL328" s="5">
        <f>RANK(CJ328,$CJ$2:$CJ$622)+COUNTIF($CJ$2:$CJ328,$CJ328)-1</f>
        <v>37</v>
      </c>
    </row>
    <row r="329" spans="1:90" x14ac:dyDescent="0.3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3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3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3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3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3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70</v>
      </c>
    </row>
    <row r="335" spans="1:90" x14ac:dyDescent="0.3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48</v>
      </c>
    </row>
    <row r="336" spans="1:90" x14ac:dyDescent="0.3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3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3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3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3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3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3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3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3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3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3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3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3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3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3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3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3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3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55</v>
      </c>
    </row>
    <row r="354" spans="1:90" x14ac:dyDescent="0.3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3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3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3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3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3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3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3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3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3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3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3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3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3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3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63</v>
      </c>
    </row>
    <row r="369" spans="1:90" x14ac:dyDescent="0.3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3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3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3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3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3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3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3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3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3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3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3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3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3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3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3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3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3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3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3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3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3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3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3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3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3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3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3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3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3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3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3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3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3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3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3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3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3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3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3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3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3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3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65</v>
      </c>
      <c r="CL411" s="5">
        <f>RANK(CJ411,$CJ$2:$CJ$622)+COUNTIF($CJ$2:$CJ411,$CJ411)-1</f>
        <v>1</v>
      </c>
    </row>
    <row r="412" spans="1:90" x14ac:dyDescent="0.3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3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3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3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3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49</v>
      </c>
    </row>
    <row r="417" spans="1:90" x14ac:dyDescent="0.3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3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3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3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3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3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3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3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3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3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3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3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52</v>
      </c>
      <c r="CL428" s="5">
        <f>RANK(CJ428,$CJ$2:$CJ$622)+COUNTIF($CJ$2:$CJ428,$CJ428)-1</f>
        <v>4</v>
      </c>
    </row>
    <row r="429" spans="1:90" x14ac:dyDescent="0.3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3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3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3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3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3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3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3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3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3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3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19</v>
      </c>
    </row>
    <row r="440" spans="1:90" x14ac:dyDescent="0.3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3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3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3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3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3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3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3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3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3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3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3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3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3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3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73</v>
      </c>
    </row>
    <row r="455" spans="1:90" x14ac:dyDescent="0.3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3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3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3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3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3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3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3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3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3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3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3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3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3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3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3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74</v>
      </c>
    </row>
    <row r="471" spans="1:90" x14ac:dyDescent="0.3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3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3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3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3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75</v>
      </c>
      <c r="CL475" s="5">
        <f>RANK(CJ475,$CJ$2:$CJ$622)+COUNTIF($CJ$2:$CJ475,$CJ475)-1</f>
        <v>22</v>
      </c>
    </row>
    <row r="476" spans="1:90" x14ac:dyDescent="0.3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3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64</v>
      </c>
    </row>
    <row r="478" spans="1:90" x14ac:dyDescent="0.3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3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3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38</v>
      </c>
    </row>
    <row r="481" spans="1:90" x14ac:dyDescent="0.3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3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3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3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3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3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3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3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3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3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3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3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3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3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50</v>
      </c>
    </row>
    <row r="500" spans="1:90" x14ac:dyDescent="0.3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3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3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3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3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3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3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3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3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3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3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3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3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3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3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3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3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3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3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3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3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3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3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71</v>
      </c>
    </row>
    <row r="523" spans="1:90" x14ac:dyDescent="0.3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3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3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3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3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3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3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3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3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3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3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3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3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3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3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3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3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3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3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3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3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3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3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3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3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3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3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3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3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3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3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3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3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3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3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3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3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3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3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3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3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3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3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3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3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3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3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3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3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3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3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3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3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3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3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3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3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3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3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3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3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3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3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3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3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3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3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3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3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3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3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3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3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3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3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3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3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3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3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3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3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3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3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3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3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3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3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3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3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3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3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3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3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3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3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3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3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3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3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3401</v>
      </c>
    </row>
    <row r="2" spans="1:15" ht="16.2" thickBot="1" x14ac:dyDescent="0.35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workbookViewId="0">
      <pane ySplit="2" topLeftCell="A23" activePane="bottomLeft" state="frozen"/>
      <selection pane="bottomLeft" activeCell="E23" sqref="E23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2.699218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5151</v>
      </c>
      <c r="S1" s="98"/>
      <c r="T1" s="98"/>
      <c r="U1" s="98"/>
      <c r="V1" s="98"/>
      <c r="W1" s="98"/>
      <c r="X1" s="98"/>
      <c r="Y1" s="98"/>
      <c r="Z1" s="10"/>
      <c r="AA1" s="98" t="s">
        <v>5152</v>
      </c>
      <c r="AB1" s="98"/>
      <c r="AC1" s="98"/>
      <c r="AD1" s="98"/>
      <c r="AE1" s="10"/>
      <c r="AF1" s="99" t="s">
        <v>5153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>(12-$AF3)/12*INDEX(BV$9:BV$12,MATCH($AB3,$BU$9:$BU$12,0))+$AF3/12*AG3</f>
        <v>0.51449685534591194</v>
      </c>
      <c r="AK3" s="85">
        <f>(12-$AF3)/12*INDEX(BW$9:BW$12,MATCH($AB3,$BU$9:$BU$12,0))+$AF3/12*AH3</f>
        <v>1.2686792452830189</v>
      </c>
      <c r="AL3" s="85">
        <f>(12-$AF3)/12*INDEX(BX$9:BX$12,MATCH($AB3,$BU$9:$BU$12,0))+$AF3/12*AI3</f>
        <v>5.8710691823899375E-2</v>
      </c>
      <c r="AM3" s="85">
        <f>IF($BC3=1,AJ3/SUMIFS(AJ$3:AJ$622,$BC$3:$BC$622,1,$G$3:$G$622,$G3),0)</f>
        <v>0.2637533898869045</v>
      </c>
      <c r="AN3" s="85">
        <f>IF($BC3=1,AK3/SUMIFS(AK$3:AK$622,$BC$3:$BC$622,1,$G$3:$G$622,$G3),0)</f>
        <v>0.3489726903369913</v>
      </c>
      <c r="AO3" s="85">
        <f>IF($BC3=1,AL3/SUMIFS(AL$3:AL$622,$BC$3:$BC$622,1,$G$3:$G$622,$G3),0)</f>
        <v>3.3924464059924359E-2</v>
      </c>
      <c r="AP3" s="2">
        <f>IFERROR(R3/$V3*90,"")</f>
        <v>0.67098865478119929</v>
      </c>
      <c r="AQ3" s="2">
        <f>IFERROR(S3/$V3*90,"")</f>
        <v>0.40842787682333875</v>
      </c>
      <c r="AR3" s="2">
        <f>IFERROR(W3/$V3*90,"")</f>
        <v>1.546191247974068</v>
      </c>
      <c r="AS3" s="2">
        <f>IFERROR(X3/$V3*90,"")</f>
        <v>2.9173419773095621E-2</v>
      </c>
      <c r="AT3" s="2">
        <f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>AU3*0.5+AK3*0.5</f>
        <v>0.96983395003210915</v>
      </c>
      <c r="BA3" s="2">
        <f>AV3*0.5+AJ3*0.5</f>
        <v>0.46146236608462532</v>
      </c>
      <c r="BB3" s="2">
        <f>AX3*0.5+AI3*0.5</f>
        <v>1.4586709886547811E-2</v>
      </c>
      <c r="BC3">
        <f>IF(I3="expected",1,0)</f>
        <v>1</v>
      </c>
      <c r="BD3" s="74">
        <f>IF(BC3=1,AZ3/SUMIFS(AZ$3:AZ$622,$BC$3:$BC$622,1,$G$3:$G$622,$G3),0)</f>
        <v>0.35056001212000126</v>
      </c>
      <c r="BE3" s="74">
        <f>IF(BC3=1,BA3/SUMIFS(BA$3:BA$622,$BC$3:$BC$622,1,$G$3:$G$622,$G3),0)</f>
        <v>0.26136444542460574</v>
      </c>
      <c r="BF3" s="74">
        <f>IF(BC3=1,AW3/SUMIFS(AW$3:AW$622,$BC$3:$BC$622,1,$G$3:$G$622,$G3),0)</f>
        <v>0.28656058838791898</v>
      </c>
      <c r="BG3" s="2">
        <f>BB3</f>
        <v>1.4586709886547811E-2</v>
      </c>
      <c r="BH3" s="2">
        <f>AY3</f>
        <v>0</v>
      </c>
      <c r="BI3" s="2">
        <f>MIN(BI$1,BD3)</f>
        <v>0.3</v>
      </c>
      <c r="BJ3" s="2">
        <f>MIN(BJ$1,BE3)</f>
        <v>0.26136444542460574</v>
      </c>
      <c r="BK3" s="2">
        <f>MIN(BK$1,BF3)</f>
        <v>0.28656058838791898</v>
      </c>
      <c r="BL3" s="2">
        <f>BG3</f>
        <v>1.4586709886547811E-2</v>
      </c>
      <c r="BM3" s="2">
        <f>MIN($BM$1,BH3)</f>
        <v>0</v>
      </c>
      <c r="BN3" s="2">
        <f>BI3/SUMIFS(BI$3:BI$622,$BC$3:$BC$622,1,$G$3:$G$622,$G3)</f>
        <v>0.31597573709726395</v>
      </c>
      <c r="BO3" s="2">
        <f>BJ3/SUMIFS(BJ$3:BJ$622,$BC$3:$BC$622,1,$G$3:$G$622,$G3)</f>
        <v>0.26136444542460574</v>
      </c>
      <c r="BP3" s="2">
        <f>BK3/SUMIFS(BK$3:BK$622,$BC$3:$BC$622,1,$G$3:$G$622,$G3)</f>
        <v>0.28656058838791904</v>
      </c>
      <c r="BQ3" s="2">
        <f>BL3</f>
        <v>1.4586709886547811E-2</v>
      </c>
      <c r="BR3" s="2">
        <f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>(12-$AF4)/12*INDEX(BV$9:BV$12,MATCH($AB4,$BU$9:$BU$12,0))+$AF4/12*AG4</f>
        <v>0.36870283018867928</v>
      </c>
      <c r="AK4" s="85">
        <f>(12-$AF4)/12*INDEX(BW$9:BW$12,MATCH($AB4,$BU$9:$BU$12,0))+$AF4/12*AH4</f>
        <v>0.58018867924528283</v>
      </c>
      <c r="AL4" s="85">
        <f>(12-$AF4)/12*INDEX(BX$9:BX$12,MATCH($AB4,$BU$9:$BU$12,0))+$AF4/12*AI4</f>
        <v>0.18607704402515723</v>
      </c>
      <c r="AM4" s="85">
        <f>IF($BC4=1,AJ4/SUMIFS(AJ$3:AJ$622,$BC$3:$BC$622,1,$G$3:$G$622,$G4),0)</f>
        <v>0.19466490653983218</v>
      </c>
      <c r="AN4" s="85">
        <f>IF($BC4=1,AK4/SUMIFS(AK$3:AK$622,$BC$3:$BC$622,1,$G$3:$G$622,$G4),0)</f>
        <v>0.22712865198598942</v>
      </c>
      <c r="AO4" s="85">
        <f>IF($BC4=1,AL4/SUMIFS(AL$3:AL$622,$BC$3:$BC$622,1,$G$3:$G$622,$G4),0)</f>
        <v>0.10233252605562577</v>
      </c>
      <c r="AP4" s="2">
        <f>IFERROR(R4/$V4*90,"")</f>
        <v>1.0171619924654667</v>
      </c>
      <c r="AQ4" s="2">
        <f>IFERROR(S4/$V4*90,"")</f>
        <v>0.26370866471326915</v>
      </c>
      <c r="AR4" s="2">
        <f>IFERROR(W4/$V4*90,"")</f>
        <v>2.0719966513185435</v>
      </c>
      <c r="AS4" s="2">
        <f>IFERROR(X4/$V4*90,"")</f>
        <v>0.18836333193804938</v>
      </c>
      <c r="AT4" s="2">
        <f>IFERROR(Y4/$V4*90,"")</f>
        <v>0</v>
      </c>
      <c r="AU4" s="2">
        <f>IF(AP4="",INDEX(BV$4:BV$7,MATCH(O4,$BU$4:$BU$7,0)),AP4)</f>
        <v>1.0171619924654667</v>
      </c>
      <c r="AV4" s="2">
        <f>IF(AQ4="",INDEX(BW$4:BW$7,MATCH($O4,$BU$4:$BU$7,0)),AQ4)</f>
        <v>0.26370866471326915</v>
      </c>
      <c r="AW4" s="2">
        <f>IF(AR4="",INDEX(BX$4:BX$7,MATCH($O4,$BU$4:$BU$7,0)),AR4)</f>
        <v>2.0719966513185435</v>
      </c>
      <c r="AX4" s="2">
        <f>IF(AS4="",INDEX(BY$4:BY$7,MATCH($O4,$BU$4:$BU$7,0)),AS4)</f>
        <v>0.18836333193804938</v>
      </c>
      <c r="AY4" s="2">
        <f>IF(AT4="",INDEX(BZ$4:BZ$7,MATCH($O4,$BU$4:$BU$7,0)),AT4)</f>
        <v>0</v>
      </c>
      <c r="AZ4" s="2">
        <f>AU4*0.5+AK4*0.5</f>
        <v>0.79867533585537476</v>
      </c>
      <c r="BA4" s="2">
        <f>AV4*0.5+AJ4*0.5</f>
        <v>0.31620574745097418</v>
      </c>
      <c r="BB4" s="2">
        <f>AX4*0.5+AI4*0.5</f>
        <v>0.1941816659690247</v>
      </c>
      <c r="BC4">
        <f>IF(I4="expected",1,0)</f>
        <v>1</v>
      </c>
      <c r="BD4" s="74">
        <f>IF(BC4=1,AZ4/SUMIFS(AZ$3:AZ$622,$BC$3:$BC$622,1,$G$3:$G$622,$G4),0)</f>
        <v>0.33109389043852294</v>
      </c>
      <c r="BE4" s="74">
        <f>IF(BC4=1,BA4/SUMIFS(BA$3:BA$622,$BC$3:$BC$622,1,$G$3:$G$622,$G4),0)</f>
        <v>0.23104599105371998</v>
      </c>
      <c r="BF4" s="74">
        <f>IF(BC4=1,AW4/SUMIFS(AW$3:AW$622,$BC$3:$BC$622,1,$G$3:$G$622,$G4),0)</f>
        <v>0.32426263309339287</v>
      </c>
      <c r="BG4" s="2">
        <f>BB4</f>
        <v>0.1941816659690247</v>
      </c>
      <c r="BH4" s="2">
        <f>AY4</f>
        <v>0</v>
      </c>
      <c r="BI4" s="2">
        <f>MIN(BI$1,BD4)</f>
        <v>0.3</v>
      </c>
      <c r="BJ4" s="2">
        <f>MIN(BJ$1,BE4)</f>
        <v>0.23104599105371998</v>
      </c>
      <c r="BK4" s="2">
        <f>MIN(BK$1,BF4)</f>
        <v>0.3</v>
      </c>
      <c r="BL4" s="2">
        <f>BG4</f>
        <v>0.1941816659690247</v>
      </c>
      <c r="BM4" s="2">
        <f>MIN($BM$1,BH4)</f>
        <v>0</v>
      </c>
      <c r="BN4" s="2">
        <f>BI4/SUMIFS(BI$3:BI$622,$BC$3:$BC$622,1,$G$3:$G$622,$G4)</f>
        <v>0.30962752431789159</v>
      </c>
      <c r="BO4" s="2">
        <f>BJ4/SUMIFS(BJ$3:BJ$622,$BC$3:$BC$622,1,$G$3:$G$622,$G4)</f>
        <v>0.23489833164661034</v>
      </c>
      <c r="BP4" s="2">
        <f>BK4/SUMIFS(BK$3:BK$622,$BC$3:$BC$622,1,$G$3:$G$622,$G4)</f>
        <v>0.30745978392842938</v>
      </c>
      <c r="BQ4" s="2">
        <f>BL4</f>
        <v>0.1941816659690247</v>
      </c>
      <c r="BR4" s="2">
        <f>BM4</f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>(12-$AF5)/12*INDEX(BV$9:BV$12,MATCH($AB5,$BU$9:$BU$12,0))+$AF5/12*AG5</f>
        <v>0.64063186813186823</v>
      </c>
      <c r="AK5" s="85">
        <f>(12-$AF5)/12*INDEX(BW$9:BW$12,MATCH($AB5,$BU$9:$BU$12,0))+$AF5/12*AH5</f>
        <v>0.48725274725274725</v>
      </c>
      <c r="AL5" s="85">
        <f>(12-$AF5)/12*INDEX(BX$9:BX$12,MATCH($AB5,$BU$9:$BU$12,0))+$AF5/12*AI5</f>
        <v>0.2106868131868132</v>
      </c>
      <c r="AM5" s="85">
        <f>IF($BC5=1,AJ5/SUMIFS(AJ$3:AJ$622,$BC$3:$BC$622,1,$G$3:$G$622,$G5),0)</f>
        <v>0</v>
      </c>
      <c r="AN5" s="85">
        <f>IF($BC5=1,AK5/SUMIFS(AK$3:AK$622,$BC$3:$BC$622,1,$G$3:$G$622,$G5),0)</f>
        <v>0</v>
      </c>
      <c r="AO5" s="85">
        <f>IF($BC5=1,AL5/SUMIFS(AL$3:AL$622,$BC$3:$BC$622,1,$G$3:$G$622,$G5),0)</f>
        <v>0</v>
      </c>
      <c r="AP5" s="2">
        <f>IFERROR(R5/$V5*90,"")</f>
        <v>0.26986506746626687</v>
      </c>
      <c r="AQ5" s="2">
        <f>IFERROR(S5/$V5*90,"")</f>
        <v>0.53973013493253374</v>
      </c>
      <c r="AR5" s="2">
        <f>IFERROR(W5/$V5*90,"")</f>
        <v>1.169415292353823</v>
      </c>
      <c r="AS5" s="2">
        <f>IFERROR(X5/$V5*90,"")</f>
        <v>4.4977511244377807E-2</v>
      </c>
      <c r="AT5" s="2">
        <f>IFERROR(Y5/$V5*90,"")</f>
        <v>0</v>
      </c>
      <c r="AU5" s="2">
        <f>IF(AP5="",INDEX(BV$4:BV$7,MATCH(O5,$BU$4:$BU$7,0)),AP5)</f>
        <v>0.26986506746626687</v>
      </c>
      <c r="AV5" s="2">
        <f>IF(AQ5="",INDEX(BW$4:BW$7,MATCH($O5,$BU$4:$BU$7,0)),AQ5)</f>
        <v>0.53973013493253374</v>
      </c>
      <c r="AW5" s="2">
        <f>IF(AR5="",INDEX(BX$4:BX$7,MATCH($O5,$BU$4:$BU$7,0)),AR5)</f>
        <v>1.169415292353823</v>
      </c>
      <c r="AX5" s="2">
        <f>IF(AS5="",INDEX(BY$4:BY$7,MATCH($O5,$BU$4:$BU$7,0)),AS5)</f>
        <v>4.4977511244377807E-2</v>
      </c>
      <c r="AY5" s="2">
        <f>IF(AT5="",INDEX(BZ$4:BZ$7,MATCH($O5,$BU$4:$BU$7,0)),AT5)</f>
        <v>0</v>
      </c>
      <c r="AZ5" s="2">
        <f>AU5*0.5+AK5*0.5</f>
        <v>0.37855890735950704</v>
      </c>
      <c r="BA5" s="2">
        <f>AV5*0.5+AJ5*0.5</f>
        <v>0.59018100153220099</v>
      </c>
      <c r="BB5" s="2">
        <f>AX5*0.5+AI5*0.5</f>
        <v>0.11748875562218891</v>
      </c>
      <c r="BC5">
        <f>IF(I5="expected",1,0)</f>
        <v>0</v>
      </c>
      <c r="BD5" s="74">
        <f>IF(BC5=1,AZ5/SUMIFS(AZ$3:AZ$622,$BC$3:$BC$622,1,$G$3:$G$622,$G5),0)</f>
        <v>0</v>
      </c>
      <c r="BE5" s="74">
        <f>IF(BC5=1,BA5/SUMIFS(BA$3:BA$622,$BC$3:$BC$622,1,$G$3:$G$622,$G5),0)</f>
        <v>0</v>
      </c>
      <c r="BF5" s="74">
        <f>IF(BC5=1,AW5/SUMIFS(AW$3:AW$622,$BC$3:$BC$622,1,$G$3:$G$622,$G5),0)</f>
        <v>0</v>
      </c>
      <c r="BG5" s="2">
        <f>BB5</f>
        <v>0.11748875562218891</v>
      </c>
      <c r="BH5" s="2">
        <f>AY5</f>
        <v>0</v>
      </c>
      <c r="BI5" s="2">
        <f>MIN(BI$1,BD5)</f>
        <v>0</v>
      </c>
      <c r="BJ5" s="2">
        <f>MIN(BJ$1,BE5)</f>
        <v>0</v>
      </c>
      <c r="BK5" s="2">
        <f>MIN(BK$1,BF5)</f>
        <v>0</v>
      </c>
      <c r="BL5" s="2">
        <f>BG5</f>
        <v>0.11748875562218891</v>
      </c>
      <c r="BM5" s="2">
        <f>MIN($BM$1,BH5)</f>
        <v>0</v>
      </c>
      <c r="BN5" s="2">
        <f>BI5/SUMIFS(BI$3:BI$622,$BC$3:$BC$622,1,$G$3:$G$622,$G5)</f>
        <v>0</v>
      </c>
      <c r="BO5" s="2">
        <f>BJ5/SUMIFS(BJ$3:BJ$622,$BC$3:$BC$622,1,$G$3:$G$622,$G5)</f>
        <v>0</v>
      </c>
      <c r="BP5" s="2">
        <f>BK5/SUMIFS(BK$3:BK$622,$BC$3:$BC$622,1,$G$3:$G$622,$G5)</f>
        <v>0</v>
      </c>
      <c r="BQ5" s="2">
        <f>BL5</f>
        <v>0.11748875562218891</v>
      </c>
      <c r="BR5" s="2">
        <f>BM5</f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>(12-$AF6)/12*INDEX(BV$9:BV$12,MATCH($AB6,$BU$9:$BU$12,0))+$AF6/12*AG6</f>
        <v>0.63312106918238997</v>
      </c>
      <c r="AK6" s="85">
        <f>(12-$AF6)/12*INDEX(BW$9:BW$12,MATCH($AB6,$BU$9:$BU$12,0))+$AF6/12*AH6</f>
        <v>0.96501572327044027</v>
      </c>
      <c r="AL6" s="85">
        <f>(12-$AF6)/12*INDEX(BX$9:BX$12,MATCH($AB6,$BU$9:$BU$12,0))+$AF6/12*AI6</f>
        <v>0.16672169811320756</v>
      </c>
      <c r="AM6" s="85">
        <f>IF($BC6=1,AJ6/SUMIFS(AJ$3:AJ$622,$BC$3:$BC$622,1,$G$3:$G$622,$G6),0)</f>
        <v>0.32456530388976962</v>
      </c>
      <c r="AN6" s="85">
        <f>IF($BC6=1,AK6/SUMIFS(AK$3:AK$622,$BC$3:$BC$622,1,$G$3:$G$622,$G6),0)</f>
        <v>0.26544466177663145</v>
      </c>
      <c r="AO6" s="85">
        <f>IF($BC6=1,AL6/SUMIFS(AL$3:AL$622,$BC$3:$BC$622,1,$G$3:$G$622,$G6),0)</f>
        <v>9.6335847525283333E-2</v>
      </c>
      <c r="AP6" s="2">
        <f>IFERROR(R6/$V6*90,"")</f>
        <v>0.35474970437524639</v>
      </c>
      <c r="AQ6" s="2">
        <f>IFERROR(S6/$V6*90,"")</f>
        <v>0.24832479306267247</v>
      </c>
      <c r="AR6" s="2">
        <f>IFERROR(W6/$V6*90,"")</f>
        <v>0.99329917225068987</v>
      </c>
      <c r="AS6" s="2">
        <f>IFERROR(X6/$V6*90,"")</f>
        <v>0.14189988175009854</v>
      </c>
      <c r="AT6" s="2">
        <f>IFERROR(Y6/$V6*90,"")</f>
        <v>0</v>
      </c>
      <c r="AU6" s="2">
        <f>IF(AP6="",INDEX(BV$4:BV$7,MATCH(O6,$BU$4:$BU$7,0)),AP6)</f>
        <v>0.35474970437524639</v>
      </c>
      <c r="AV6" s="2">
        <f>IF(AQ6="",INDEX(BW$4:BW$7,MATCH($O6,$BU$4:$BU$7,0)),AQ6)</f>
        <v>0.24832479306267247</v>
      </c>
      <c r="AW6" s="2">
        <f>IF(AR6="",INDEX(BX$4:BX$7,MATCH($O6,$BU$4:$BU$7,0)),AR6)</f>
        <v>0.99329917225068987</v>
      </c>
      <c r="AX6" s="2">
        <f>IF(AS6="",INDEX(BY$4:BY$7,MATCH($O6,$BU$4:$BU$7,0)),AS6)</f>
        <v>0.14189988175009854</v>
      </c>
      <c r="AY6" s="2">
        <f>IF(AT6="",INDEX(BZ$4:BZ$7,MATCH($O6,$BU$4:$BU$7,0)),AT6)</f>
        <v>0</v>
      </c>
      <c r="AZ6" s="2">
        <f>AU6*0.5+AK6*0.5</f>
        <v>0.65988271382284336</v>
      </c>
      <c r="BA6" s="2">
        <f>AV6*0.5+AJ6*0.5</f>
        <v>0.44072293112253125</v>
      </c>
      <c r="BB6" s="2">
        <f>AX6*0.5+AI6*0.5</f>
        <v>0.15094994087504926</v>
      </c>
      <c r="BC6">
        <f>IF(I6="expected",1,0)</f>
        <v>1</v>
      </c>
      <c r="BD6" s="74">
        <f>IF(BC6=1,AZ6/SUMIFS(AZ$3:AZ$622,$BC$3:$BC$622,1,$G$3:$G$622,$G6),0)</f>
        <v>0.23852381342997581</v>
      </c>
      <c r="BE6" s="74">
        <f>IF(BC6=1,BA6/SUMIFS(BA$3:BA$622,$BC$3:$BC$622,1,$G$3:$G$622,$G6),0)</f>
        <v>0.24961798175676819</v>
      </c>
      <c r="BF6" s="74">
        <f>IF(BC6=1,AW6/SUMIFS(AW$3:AW$622,$BC$3:$BC$622,1,$G$3:$G$622,$G6),0)</f>
        <v>0.18409132480755347</v>
      </c>
      <c r="BG6" s="2">
        <f>BB6</f>
        <v>0.15094994087504926</v>
      </c>
      <c r="BH6" s="2">
        <f>AY6</f>
        <v>0</v>
      </c>
      <c r="BI6" s="2">
        <f>MIN(BI$1,BD6)</f>
        <v>0.23852381342997581</v>
      </c>
      <c r="BJ6" s="2">
        <f>MIN(BJ$1,BE6)</f>
        <v>0.24961798175676819</v>
      </c>
      <c r="BK6" s="2">
        <f>MIN(BK$1,BF6)</f>
        <v>0.18409132480755347</v>
      </c>
      <c r="BL6" s="2">
        <f>BG6</f>
        <v>0.15094994087504926</v>
      </c>
      <c r="BM6" s="2">
        <f>MIN($BM$1,BH6)</f>
        <v>0</v>
      </c>
      <c r="BN6" s="2">
        <f>BI6/SUMIFS(BI$3:BI$622,$BC$3:$BC$622,1,$G$3:$G$622,$G6)</f>
        <v>0.25122579254595623</v>
      </c>
      <c r="BO6" s="2">
        <f>BJ6/SUMIFS(BJ$3:BJ$622,$BC$3:$BC$622,1,$G$3:$G$622,$G6)</f>
        <v>0.24961798175676819</v>
      </c>
      <c r="BP6" s="2">
        <f>BK6/SUMIFS(BK$3:BK$622,$BC$3:$BC$622,1,$G$3:$G$622,$G6)</f>
        <v>0.1840913248075535</v>
      </c>
      <c r="BQ6" s="2">
        <f>BL6</f>
        <v>0.15094994087504926</v>
      </c>
      <c r="BR6" s="2">
        <f>BM6</f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>(12-$AF7)/12*INDEX(BV$9:BV$12,MATCH($AB7,$BU$9:$BU$12,0))+$AF7/12*AG7</f>
        <v>0.39786949685534595</v>
      </c>
      <c r="AK7" s="85">
        <f>(12-$AF7)/12*INDEX(BW$9:BW$12,MATCH($AB7,$BU$9:$BU$12,0))+$AF7/12*AH7</f>
        <v>0.98018867924528297</v>
      </c>
      <c r="AL7" s="85">
        <f>(12-$AF7)/12*INDEX(BX$9:BX$12,MATCH($AB7,$BU$9:$BU$12,0))+$AF7/12*AI7</f>
        <v>0.10274371069182391</v>
      </c>
      <c r="AM7" s="85">
        <f>IF($BC7=1,AJ7/SUMIFS(AJ$3:AJ$622,$BC$3:$BC$622,1,$G$3:$G$622,$G7),0)</f>
        <v>0.18229602779963769</v>
      </c>
      <c r="AN7" s="85">
        <f>IF($BC7=1,AK7/SUMIFS(AK$3:AK$622,$BC$3:$BC$622,1,$G$3:$G$622,$G7),0)</f>
        <v>0.35752162118662062</v>
      </c>
      <c r="AO7" s="85">
        <f>IF($BC7=1,AL7/SUMIFS(AL$3:AL$622,$BC$3:$BC$622,1,$G$3:$G$622,$G7),0)</f>
        <v>7.8675061531894838E-2</v>
      </c>
      <c r="AP7" s="2">
        <f>IFERROR(R7/$V7*90,"")</f>
        <v>0.74844074844074848</v>
      </c>
      <c r="AQ7" s="2">
        <f>IFERROR(S7/$V7*90,"")</f>
        <v>0.34303534303534305</v>
      </c>
      <c r="AR7" s="2">
        <f>IFERROR(W7/$V7*90,"")</f>
        <v>1.496881496881497</v>
      </c>
      <c r="AS7" s="2">
        <f>IFERROR(X7/$V7*90,"")</f>
        <v>0.12474012474012475</v>
      </c>
      <c r="AT7" s="2">
        <f>IFERROR(Y7/$V7*90,"")</f>
        <v>0</v>
      </c>
      <c r="AU7" s="2">
        <f>IF(AP7="",INDEX(BV$4:BV$7,MATCH(O7,$BU$4:$BU$7,0)),AP7)</f>
        <v>0.74844074844074848</v>
      </c>
      <c r="AV7" s="2">
        <f>IF(AQ7="",INDEX(BW$4:BW$7,MATCH($O7,$BU$4:$BU$7,0)),AQ7)</f>
        <v>0.34303534303534305</v>
      </c>
      <c r="AW7" s="2">
        <f>IF(AR7="",INDEX(BX$4:BX$7,MATCH($O7,$BU$4:$BU$7,0)),AR7)</f>
        <v>1.496881496881497</v>
      </c>
      <c r="AX7" s="2">
        <f>IF(AS7="",INDEX(BY$4:BY$7,MATCH($O7,$BU$4:$BU$7,0)),AS7)</f>
        <v>0.12474012474012475</v>
      </c>
      <c r="AY7" s="2">
        <f>IF(AT7="",INDEX(BZ$4:BZ$7,MATCH($O7,$BU$4:$BU$7,0)),AT7)</f>
        <v>0</v>
      </c>
      <c r="AZ7" s="2">
        <f>AU7*0.5+AK7*0.5</f>
        <v>0.86431471384301573</v>
      </c>
      <c r="BA7" s="2">
        <f>AV7*0.5+AJ7*0.5</f>
        <v>0.3704524199453445</v>
      </c>
      <c r="BB7" s="2">
        <f>AX7*0.5+AI7*0.5</f>
        <v>6.2370062370062374E-2</v>
      </c>
      <c r="BC7">
        <f>IF(I7="expected",1,0)</f>
        <v>1</v>
      </c>
      <c r="BD7" s="74">
        <f>IF(BC7=1,AZ7/SUMIFS(AZ$3:AZ$622,$BC$3:$BC$622,1,$G$3:$G$622,$G7),0)</f>
        <v>0.33255223306661474</v>
      </c>
      <c r="BE7" s="74">
        <f>IF(BC7=1,BA7/SUMIFS(BA$3:BA$622,$BC$3:$BC$622,1,$G$3:$G$622,$G7),0)</f>
        <v>0.18077048000413776</v>
      </c>
      <c r="BF7" s="74">
        <f>IF(BC7=1,AW7/SUMIFS(AW$3:AW$622,$BC$3:$BC$622,1,$G$3:$G$622,$G7),0)</f>
        <v>0.24152305899702003</v>
      </c>
      <c r="BG7" s="2">
        <f>BB7</f>
        <v>6.2370062370062374E-2</v>
      </c>
      <c r="BH7" s="2">
        <f>AY7</f>
        <v>0</v>
      </c>
      <c r="BI7" s="2">
        <f>MIN(BI$1,BD7)</f>
        <v>0.3</v>
      </c>
      <c r="BJ7" s="2">
        <f>MIN(BJ$1,BE7)</f>
        <v>0.18077048000413776</v>
      </c>
      <c r="BK7" s="2">
        <f>MIN(BK$1,BF7)</f>
        <v>0.24152305899702003</v>
      </c>
      <c r="BL7" s="2">
        <f>BG7</f>
        <v>6.2370062370062374E-2</v>
      </c>
      <c r="BM7" s="2">
        <f>MIN($BM$1,BH7)</f>
        <v>0</v>
      </c>
      <c r="BN7" s="2">
        <f>BI7/SUMIFS(BI$3:BI$622,$BC$3:$BC$622,1,$G$3:$G$622,$G7)</f>
        <v>0.31009426064514023</v>
      </c>
      <c r="BO7" s="2">
        <f>BJ7/SUMIFS(BJ$3:BJ$622,$BC$3:$BC$622,1,$G$3:$G$622,$G7)</f>
        <v>0.18426182922454898</v>
      </c>
      <c r="BP7" s="2">
        <f>BK7/SUMIFS(BK$3:BK$622,$BC$3:$BC$622,1,$G$3:$G$622,$G7)</f>
        <v>0.24152305899702003</v>
      </c>
      <c r="BQ7" s="2">
        <f>BL7</f>
        <v>6.2370062370062374E-2</v>
      </c>
      <c r="BR7" s="2">
        <f>BM7</f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x14ac:dyDescent="0.3">
      <c r="A8" s="93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>(12-$AF8)/12*INDEX(BV$9:BV$12,MATCH($AB8,$BU$9:$BU$12,0))+$AF8/12*AG8</f>
        <v>0.20349056603773588</v>
      </c>
      <c r="AK8" s="85">
        <f>(12-$AF8)/12*INDEX(BW$9:BW$12,MATCH($AB8,$BU$9:$BU$12,0))+$AF8/12*AH8</f>
        <v>0.56603773584905637</v>
      </c>
      <c r="AL8" s="85">
        <f>(12-$AF8)/12*INDEX(BX$9:BX$12,MATCH($AB8,$BU$9:$BU$12,0))+$AF8/12*AI8</f>
        <v>0.17613207547169812</v>
      </c>
      <c r="AM8" s="85">
        <f>IF($BC8=1,AJ8/SUMIFS(AJ$3:AJ$622,$BC$3:$BC$622,1,$G$3:$G$622,$G8),0)</f>
        <v>0</v>
      </c>
      <c r="AN8" s="85">
        <f>IF($BC8=1,AK8/SUMIFS(AK$3:AK$622,$BC$3:$BC$622,1,$G$3:$G$622,$G8),0)</f>
        <v>0</v>
      </c>
      <c r="AO8" s="85">
        <f>IF($BC8=1,AL8/SUMIFS(AL$3:AL$622,$BC$3:$BC$622,1,$G$3:$G$622,$G8),0)</f>
        <v>0</v>
      </c>
      <c r="AP8" s="2">
        <f>IFERROR(R8/$V8*90,"")</f>
        <v>0.50751879699248115</v>
      </c>
      <c r="AQ8" s="2">
        <f>IFERROR(S8/$V8*90,"")</f>
        <v>0.33834586466165412</v>
      </c>
      <c r="AR8" s="2">
        <f>IFERROR(W8/$V8*90,"")</f>
        <v>0.84586466165413532</v>
      </c>
      <c r="AS8" s="2">
        <f>IFERROR(X8/$V8*90,"")</f>
        <v>0</v>
      </c>
      <c r="AT8" s="2">
        <f>IFERROR(Y8/$V8*90,"")</f>
        <v>0</v>
      </c>
      <c r="AU8" s="2">
        <f>IF(AP8="",INDEX(BV$4:BV$7,MATCH(O8,$BU$4:$BU$7,0)),AP8)</f>
        <v>0.50751879699248115</v>
      </c>
      <c r="AV8" s="2">
        <f>IF(AQ8="",INDEX(BW$4:BW$7,MATCH($O8,$BU$4:$BU$7,0)),AQ8)</f>
        <v>0.33834586466165412</v>
      </c>
      <c r="AW8" s="2">
        <f>IF(AR8="",INDEX(BX$4:BX$7,MATCH($O8,$BU$4:$BU$7,0)),AR8)</f>
        <v>0.84586466165413532</v>
      </c>
      <c r="AX8" s="2">
        <f>IF(AS8="",INDEX(BY$4:BY$7,MATCH($O8,$BU$4:$BU$7,0)),AS8)</f>
        <v>0</v>
      </c>
      <c r="AY8" s="2">
        <f>IF(AT8="",INDEX(BZ$4:BZ$7,MATCH($O8,$BU$4:$BU$7,0)),AT8)</f>
        <v>0</v>
      </c>
      <c r="AZ8" s="2">
        <f>AU8*0.5+AK8*0.5</f>
        <v>0.53677826642076876</v>
      </c>
      <c r="BA8" s="2">
        <f>AV8*0.5+AJ8*0.5</f>
        <v>0.27091821534969501</v>
      </c>
      <c r="BB8" s="2">
        <f>AX8*0.5+AI8*0.5</f>
        <v>0</v>
      </c>
      <c r="BC8">
        <f>IF(I8="expected",1,0)</f>
        <v>0</v>
      </c>
      <c r="BD8" s="74">
        <f>IF(BC8=1,AZ8/SUMIFS(AZ$3:AZ$622,$BC$3:$BC$622,1,$G$3:$G$622,$G8),0)</f>
        <v>0</v>
      </c>
      <c r="BE8" s="74">
        <f>IF(BC8=1,BA8/SUMIFS(BA$3:BA$622,$BC$3:$BC$622,1,$G$3:$G$622,$G8),0)</f>
        <v>0</v>
      </c>
      <c r="BF8" s="74">
        <f>IF(BC8=1,AW8/SUMIFS(AW$3:AW$622,$BC$3:$BC$622,1,$G$3:$G$622,$G8),0)</f>
        <v>0</v>
      </c>
      <c r="BG8" s="2">
        <f>BB8</f>
        <v>0</v>
      </c>
      <c r="BH8" s="2">
        <f>AY8</f>
        <v>0</v>
      </c>
      <c r="BI8" s="2">
        <f>MIN(BI$1,BD8)</f>
        <v>0</v>
      </c>
      <c r="BJ8" s="2">
        <f>MIN(BJ$1,BE8)</f>
        <v>0</v>
      </c>
      <c r="BK8" s="2">
        <f>MIN(BK$1,BF8)</f>
        <v>0</v>
      </c>
      <c r="BL8" s="2">
        <f>BG8</f>
        <v>0</v>
      </c>
      <c r="BM8" s="2">
        <f>MIN($BM$1,BH8)</f>
        <v>0</v>
      </c>
      <c r="BN8" s="2">
        <f>BI8/SUMIFS(BI$3:BI$622,$BC$3:$BC$622,1,$G$3:$G$622,$G8)</f>
        <v>0</v>
      </c>
      <c r="BO8" s="2">
        <f>BJ8/SUMIFS(BJ$3:BJ$622,$BC$3:$BC$622,1,$G$3:$G$622,$G8)</f>
        <v>0</v>
      </c>
      <c r="BP8" s="2">
        <f>BK8/SUMIFS(BK$3:BK$622,$BC$3:$BC$622,1,$G$3:$G$622,$G8)</f>
        <v>0</v>
      </c>
      <c r="BQ8" s="2">
        <f>BL8</f>
        <v>0</v>
      </c>
      <c r="BR8" s="2">
        <f>BM8</f>
        <v>0</v>
      </c>
    </row>
    <row r="9" spans="1:78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>(12-$AF9)/12*INDEX(BV$9:BV$12,MATCH($AB9,$BU$9:$BU$12,0))+$AF9/12*AG9</f>
        <v>0.10174528301886794</v>
      </c>
      <c r="AK9" s="85">
        <f>(12-$AF9)/12*INDEX(BW$9:BW$12,MATCH($AB9,$BU$9:$BU$12,0))+$AF9/12*AH9</f>
        <v>0.71801886792452818</v>
      </c>
      <c r="AL9" s="85">
        <f>(12-$AF9)/12*INDEX(BX$9:BX$12,MATCH($AB9,$BU$9:$BU$12,0))+$AF9/12*AI9</f>
        <v>8.8066037735849062E-2</v>
      </c>
      <c r="AM9" s="85">
        <f>IF($BC9=1,AJ9/SUMIFS(AJ$3:AJ$622,$BC$3:$BC$622,1,$G$3:$G$622,$G9),0)</f>
        <v>0</v>
      </c>
      <c r="AN9" s="85">
        <f>IF($BC9=1,AK9/SUMIFS(AK$3:AK$622,$BC$3:$BC$622,1,$G$3:$G$622,$G9),0)</f>
        <v>0</v>
      </c>
      <c r="AO9" s="85">
        <f>IF($BC9=1,AL9/SUMIFS(AL$3:AL$622,$BC$3:$BC$622,1,$G$3:$G$622,$G9),0)</f>
        <v>0</v>
      </c>
      <c r="AP9" s="2">
        <f>IFERROR(R9/$V9*90,"")</f>
        <v>0.33811475409836061</v>
      </c>
      <c r="AQ9" s="2">
        <f>IFERROR(S9/$V9*90,"")</f>
        <v>0.27663934426229508</v>
      </c>
      <c r="AR9" s="2">
        <f>IFERROR(W9/$V9*90,"")</f>
        <v>1.1372950819672132</v>
      </c>
      <c r="AS9" s="2">
        <f>IFERROR(X9/$V9*90,"")</f>
        <v>0.12295081967213115</v>
      </c>
      <c r="AT9" s="2">
        <f>IFERROR(Y9/$V9*90,"")</f>
        <v>0</v>
      </c>
      <c r="AU9" s="2">
        <f>IF(AP9="",INDEX(BV$4:BV$7,MATCH(O9,$BU$4:$BU$7,0)),AP9)</f>
        <v>0.33811475409836061</v>
      </c>
      <c r="AV9" s="2">
        <f>IF(AQ9="",INDEX(BW$4:BW$7,MATCH($O9,$BU$4:$BU$7,0)),AQ9)</f>
        <v>0.27663934426229508</v>
      </c>
      <c r="AW9" s="2">
        <f>IF(AR9="",INDEX(BX$4:BX$7,MATCH($O9,$BU$4:$BU$7,0)),AR9)</f>
        <v>1.1372950819672132</v>
      </c>
      <c r="AX9" s="2">
        <f>IF(AS9="",INDEX(BY$4:BY$7,MATCH($O9,$BU$4:$BU$7,0)),AS9)</f>
        <v>0.12295081967213115</v>
      </c>
      <c r="AY9" s="2">
        <f>IF(AT9="",INDEX(BZ$4:BZ$7,MATCH($O9,$BU$4:$BU$7,0)),AT9)</f>
        <v>0</v>
      </c>
      <c r="AZ9" s="2">
        <f>AU9*0.5+AK9*0.5</f>
        <v>0.52806681101144437</v>
      </c>
      <c r="BA9" s="2">
        <f>AV9*0.5+AJ9*0.5</f>
        <v>0.18919231364058151</v>
      </c>
      <c r="BB9" s="2">
        <f>AX9*0.5+AI9*0.5</f>
        <v>6.1475409836065573E-2</v>
      </c>
      <c r="BC9">
        <f>IF(I9="expected",1,0)</f>
        <v>0</v>
      </c>
      <c r="BD9" s="74">
        <f>IF(BC9=1,AZ9/SUMIFS(AZ$3:AZ$622,$BC$3:$BC$622,1,$G$3:$G$622,$G9),0)</f>
        <v>0</v>
      </c>
      <c r="BE9" s="74">
        <f>IF(BC9=1,BA9/SUMIFS(BA$3:BA$622,$BC$3:$BC$622,1,$G$3:$G$622,$G9),0)</f>
        <v>0</v>
      </c>
      <c r="BF9" s="74">
        <f>IF(BC9=1,AW9/SUMIFS(AW$3:AW$622,$BC$3:$BC$622,1,$G$3:$G$622,$G9),0)</f>
        <v>0</v>
      </c>
      <c r="BG9" s="2">
        <f>BB9</f>
        <v>6.1475409836065573E-2</v>
      </c>
      <c r="BH9" s="2">
        <f>AY9</f>
        <v>0</v>
      </c>
      <c r="BI9" s="2">
        <f>MIN(BI$1,BD9)</f>
        <v>0</v>
      </c>
      <c r="BJ9" s="2">
        <f>MIN(BJ$1,BE9)</f>
        <v>0</v>
      </c>
      <c r="BK9" s="2">
        <f>MIN(BK$1,BF9)</f>
        <v>0</v>
      </c>
      <c r="BL9" s="2">
        <f>BG9</f>
        <v>6.1475409836065573E-2</v>
      </c>
      <c r="BM9" s="2">
        <f>MIN($BM$1,BH9)</f>
        <v>0</v>
      </c>
      <c r="BN9" s="2">
        <f>BI9/SUMIFS(BI$3:BI$622,$BC$3:$BC$622,1,$G$3:$G$622,$G9)</f>
        <v>0</v>
      </c>
      <c r="BO9" s="2">
        <f>BJ9/SUMIFS(BJ$3:BJ$622,$BC$3:$BC$622,1,$G$3:$G$622,$G9)</f>
        <v>0</v>
      </c>
      <c r="BP9" s="2">
        <f>BK9/SUMIFS(BK$3:BK$622,$BC$3:$BC$622,1,$G$3:$G$622,$G9)</f>
        <v>0</v>
      </c>
      <c r="BQ9" s="2">
        <f>BL9</f>
        <v>6.1475409836065573E-2</v>
      </c>
      <c r="BR9" s="2">
        <f>BM9</f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x14ac:dyDescent="0.3">
      <c r="A10" s="93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>(12-$AF10)/12*INDEX(BV$9:BV$12,MATCH($AB10,$BU$9:$BU$12,0))+$AF10/12*AG10</f>
        <v>0.16126373626373627</v>
      </c>
      <c r="AK10" s="85">
        <f>(12-$AF10)/12*INDEX(BW$9:BW$12,MATCH($AB10,$BU$9:$BU$12,0))+$AF10/12*AH10</f>
        <v>0.22450549450549454</v>
      </c>
      <c r="AL10" s="85">
        <f>(12-$AF10)/12*INDEX(BX$9:BX$12,MATCH($AB10,$BU$9:$BU$12,0))+$AF10/12*AI10</f>
        <v>0.23137362637362638</v>
      </c>
      <c r="AM10" s="85">
        <f>IF($BC10=1,AJ10/SUMIFS(AJ$3:AJ$622,$BC$3:$BC$622,1,$G$3:$G$622,$G10),0)</f>
        <v>7.3887892339974198E-2</v>
      </c>
      <c r="AN10" s="85">
        <f>IF($BC10=1,AK10/SUMIFS(AK$3:AK$622,$BC$3:$BC$622,1,$G$3:$G$622,$G10),0)</f>
        <v>8.188787532489207E-2</v>
      </c>
      <c r="AO10" s="85">
        <f>IF($BC10=1,AL10/SUMIFS(AL$3:AL$622,$BC$3:$BC$622,1,$G$3:$G$622,$G10),0)</f>
        <v>0.17717224897982276</v>
      </c>
      <c r="AP10" s="2">
        <f>IFERROR(R10/$V10*90,"")</f>
        <v>0.13782542113323124</v>
      </c>
      <c r="AQ10" s="2">
        <f>IFERROR(S10/$V10*90,"")</f>
        <v>0.41347626339969373</v>
      </c>
      <c r="AR10" s="2">
        <f>IFERROR(W10/$V10*90,"")</f>
        <v>0.55130168453292494</v>
      </c>
      <c r="AS10" s="2">
        <f>IFERROR(X10/$V10*90,"")</f>
        <v>0</v>
      </c>
      <c r="AT10" s="2">
        <f>IFERROR(Y10/$V10*90,"")</f>
        <v>0</v>
      </c>
      <c r="AU10" s="2">
        <f>IF(AP10="",INDEX(BV$4:BV$7,MATCH(O10,$BU$4:$BU$7,0)),AP10)</f>
        <v>0.13782542113323124</v>
      </c>
      <c r="AV10" s="2">
        <f>IF(AQ10="",INDEX(BW$4:BW$7,MATCH($O10,$BU$4:$BU$7,0)),AQ10)</f>
        <v>0.41347626339969373</v>
      </c>
      <c r="AW10" s="2">
        <f>IF(AR10="",INDEX(BX$4:BX$7,MATCH($O10,$BU$4:$BU$7,0)),AR10)</f>
        <v>0.55130168453292494</v>
      </c>
      <c r="AX10" s="2">
        <f>IF(AS10="",INDEX(BY$4:BY$7,MATCH($O10,$BU$4:$BU$7,0)),AS10)</f>
        <v>0</v>
      </c>
      <c r="AY10" s="2">
        <f>IF(AT10="",INDEX(BZ$4:BZ$7,MATCH($O10,$BU$4:$BU$7,0)),AT10)</f>
        <v>0</v>
      </c>
      <c r="AZ10" s="2">
        <f>AU10*0.5+AK10*0.5</f>
        <v>0.18116545781936289</v>
      </c>
      <c r="BA10" s="2">
        <f>AV10*0.5+AJ10*0.5</f>
        <v>0.28736999983171502</v>
      </c>
      <c r="BB10" s="2">
        <f>AX10*0.5+AI10*0.5</f>
        <v>0</v>
      </c>
      <c r="BC10">
        <f>IF(I10="expected",1,0)</f>
        <v>1</v>
      </c>
      <c r="BD10" s="74">
        <f>IF(BC10=1,AZ10/SUMIFS(AZ$3:AZ$622,$BC$3:$BC$622,1,$G$3:$G$622,$G10),0)</f>
        <v>6.9704907931611715E-2</v>
      </c>
      <c r="BE10" s="74">
        <f>IF(BC10=1,BA10/SUMIFS(BA$3:BA$622,$BC$3:$BC$622,1,$G$3:$G$622,$G10),0)</f>
        <v>0.14022856920743659</v>
      </c>
      <c r="BF10" s="74">
        <f>IF(BC10=1,AW10/SUMIFS(AW$3:AW$622,$BC$3:$BC$622,1,$G$3:$G$622,$G10),0)</f>
        <v>8.8952979615288377E-2</v>
      </c>
      <c r="BG10" s="2">
        <f>BB10</f>
        <v>0</v>
      </c>
      <c r="BH10" s="2">
        <f>AY10</f>
        <v>0</v>
      </c>
      <c r="BI10" s="2">
        <f>MIN(BI$1,BD10)</f>
        <v>6.9704907931611715E-2</v>
      </c>
      <c r="BJ10" s="2">
        <f>MIN(BJ$1,BE10)</f>
        <v>0.14022856920743659</v>
      </c>
      <c r="BK10" s="2">
        <f>MIN(BK$1,BF10)</f>
        <v>8.8952979615288377E-2</v>
      </c>
      <c r="BL10" s="2">
        <f>BG10</f>
        <v>0</v>
      </c>
      <c r="BM10" s="2">
        <f>MIN($BM$1,BH10)</f>
        <v>0</v>
      </c>
      <c r="BN10" s="2">
        <f>BI10/SUMIFS(BI$3:BI$622,$BC$3:$BC$622,1,$G$3:$G$622,$G10)</f>
        <v>7.2050306294635685E-2</v>
      </c>
      <c r="BO10" s="2">
        <f>BJ10/SUMIFS(BJ$3:BJ$622,$BC$3:$BC$622,1,$G$3:$G$622,$G10)</f>
        <v>0.14293690358686933</v>
      </c>
      <c r="BP10" s="2">
        <f>BK10/SUMIFS(BK$3:BK$622,$BC$3:$BC$622,1,$G$3:$G$622,$G10)</f>
        <v>8.8952979615288377E-2</v>
      </c>
      <c r="BQ10" s="2">
        <f>BL10</f>
        <v>0</v>
      </c>
      <c r="BR10" s="2">
        <f>BM10</f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>(12-$AF11)/12*INDEX(BV$9:BV$12,MATCH($AB11,$BU$9:$BU$12,0))+$AF11/12*AG11</f>
        <v>0.62558176100628926</v>
      </c>
      <c r="AK11" s="85">
        <f>(12-$AF11)/12*INDEX(BW$9:BW$12,MATCH($AB11,$BU$9:$BU$12,0))+$AF11/12*AH11</f>
        <v>0.35267295597484272</v>
      </c>
      <c r="AL11" s="85">
        <f>(12-$AF11)/12*INDEX(BX$9:BX$12,MATCH($AB11,$BU$9:$BU$12,0))+$AF11/12*AI11</f>
        <v>0.19602201257861637</v>
      </c>
      <c r="AM11" s="85">
        <f>IF($BC11=1,AJ11/SUMIFS(AJ$3:AJ$622,$BC$3:$BC$622,1,$G$3:$G$622,$G11),0)</f>
        <v>0.33028988407003568</v>
      </c>
      <c r="AN11" s="85">
        <f>IF($BC11=1,AK11/SUMIFS(AK$3:AK$622,$BC$3:$BC$622,1,$G$3:$G$622,$G11),0)</f>
        <v>0.13806221311777084</v>
      </c>
      <c r="AO11" s="85">
        <f>IF($BC11=1,AL11/SUMIFS(AL$3:AL$622,$BC$3:$BC$622,1,$G$3:$G$622,$G11),0)</f>
        <v>0.10780173242092921</v>
      </c>
      <c r="AP11" s="2">
        <f>IFERROR(R11/$V11*90,"")</f>
        <v>0.44656488549618323</v>
      </c>
      <c r="AQ11" s="2">
        <f>IFERROR(S11/$V11*90,"")</f>
        <v>0.24045801526717558</v>
      </c>
      <c r="AR11" s="2">
        <f>IFERROR(W11/$V11*90,"")</f>
        <v>1.16793893129771</v>
      </c>
      <c r="AS11" s="2">
        <f>IFERROR(X11/$V11*90,"")</f>
        <v>0.13740458015267176</v>
      </c>
      <c r="AT11" s="2">
        <f>IFERROR(Y11/$V11*90,"")</f>
        <v>0</v>
      </c>
      <c r="AU11" s="2">
        <f>IF(AP11="",INDEX(BV$4:BV$7,MATCH(O11,$BU$4:$BU$7,0)),AP11)</f>
        <v>0.44656488549618323</v>
      </c>
      <c r="AV11" s="2">
        <f>IF(AQ11="",INDEX(BW$4:BW$7,MATCH($O11,$BU$4:$BU$7,0)),AQ11)</f>
        <v>0.24045801526717558</v>
      </c>
      <c r="AW11" s="2">
        <f>IF(AR11="",INDEX(BX$4:BX$7,MATCH($O11,$BU$4:$BU$7,0)),AR11)</f>
        <v>1.16793893129771</v>
      </c>
      <c r="AX11" s="2">
        <f>IF(AS11="",INDEX(BY$4:BY$7,MATCH($O11,$BU$4:$BU$7,0)),AS11)</f>
        <v>0.13740458015267176</v>
      </c>
      <c r="AY11" s="2">
        <f>IF(AT11="",INDEX(BZ$4:BZ$7,MATCH($O11,$BU$4:$BU$7,0)),AT11)</f>
        <v>0</v>
      </c>
      <c r="AZ11" s="2">
        <f>AU11*0.5+AK11*0.5</f>
        <v>0.39961892073551297</v>
      </c>
      <c r="BA11" s="2">
        <f>AV11*0.5+AJ11*0.5</f>
        <v>0.43301988813673242</v>
      </c>
      <c r="BB11" s="2">
        <f>AX11*0.5+AI11*0.5</f>
        <v>0.16870229007633589</v>
      </c>
      <c r="BC11">
        <f>IF(I11="expected",1,0)</f>
        <v>1</v>
      </c>
      <c r="BD11" s="74">
        <f>IF(BC11=1,AZ11/SUMIFS(AZ$3:AZ$622,$BC$3:$BC$622,1,$G$3:$G$622,$G11),0)</f>
        <v>0.16566353963774319</v>
      </c>
      <c r="BE11" s="74">
        <f>IF(BC11=1,BA11/SUMIFS(BA$3:BA$622,$BC$3:$BC$622,1,$G$3:$G$622,$G11),0)</f>
        <v>0.31640003386097237</v>
      </c>
      <c r="BF11" s="74">
        <f>IF(BC11=1,AW11/SUMIFS(AW$3:AW$622,$BC$3:$BC$622,1,$G$3:$G$622,$G11),0)</f>
        <v>0.18277971294686973</v>
      </c>
      <c r="BG11" s="2">
        <f>BB11</f>
        <v>0.16870229007633589</v>
      </c>
      <c r="BH11" s="2">
        <f>AY11</f>
        <v>0</v>
      </c>
      <c r="BI11" s="2">
        <f>MIN(BI$1,BD11)</f>
        <v>0.16566353963774319</v>
      </c>
      <c r="BJ11" s="2">
        <f>MIN(BJ$1,BE11)</f>
        <v>0.3</v>
      </c>
      <c r="BK11" s="2">
        <f>MIN(BK$1,BF11)</f>
        <v>0.18277971294686973</v>
      </c>
      <c r="BL11" s="2">
        <f>BG11</f>
        <v>0.16870229007633589</v>
      </c>
      <c r="BM11" s="2">
        <f>MIN($BM$1,BH11)</f>
        <v>0</v>
      </c>
      <c r="BN11" s="2">
        <f>BI11/SUMIFS(BI$3:BI$622,$BC$3:$BC$622,1,$G$3:$G$622,$G11)</f>
        <v>0.17097997215924443</v>
      </c>
      <c r="BO11" s="2">
        <f>BJ11/SUMIFS(BJ$3:BJ$622,$BC$3:$BC$622,1,$G$3:$G$622,$G11)</f>
        <v>0.30500204384675256</v>
      </c>
      <c r="BP11" s="2">
        <f>BK11/SUMIFS(BK$3:BK$622,$BC$3:$BC$622,1,$G$3:$G$622,$G11)</f>
        <v>0.18732470349714972</v>
      </c>
      <c r="BQ11" s="2">
        <f>BL11</f>
        <v>0.16870229007633589</v>
      </c>
      <c r="BR11" s="2">
        <f>BM11</f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x14ac:dyDescent="0.3">
      <c r="A12" s="93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>(12-$AF12)/12*INDEX(BV$9:BV$12,MATCH($AB12,$BU$9:$BU$12,0))+$AF12/12*AG12</f>
        <v>0.34174528301886792</v>
      </c>
      <c r="AK12" s="85">
        <f>(12-$AF12)/12*INDEX(BW$9:BW$12,MATCH($AB12,$BU$9:$BU$12,0))+$AF12/12*AH12</f>
        <v>0.52301886792452823</v>
      </c>
      <c r="AL12" s="85">
        <f>(12-$AF12)/12*INDEX(BX$9:BX$12,MATCH($AB12,$BU$9:$BU$12,0))+$AF12/12*AI12</f>
        <v>8.8066037735849062E-2</v>
      </c>
      <c r="AM12" s="85">
        <f>IF($BC12=1,AJ12/SUMIFS(AJ$3:AJ$622,$BC$3:$BC$622,1,$G$3:$G$622,$G12),0)</f>
        <v>0</v>
      </c>
      <c r="AN12" s="85">
        <f>IF($BC12=1,AK12/SUMIFS(AK$3:AK$622,$BC$3:$BC$622,1,$G$3:$G$622,$G12),0)</f>
        <v>0</v>
      </c>
      <c r="AO12" s="85">
        <f>IF($BC12=1,AL12/SUMIFS(AL$3:AL$622,$BC$3:$BC$622,1,$G$3:$G$622,$G12),0)</f>
        <v>0</v>
      </c>
      <c r="AP12" s="2">
        <f>IFERROR(R12/$V12*90,"")</f>
        <v>0.34799420009666504</v>
      </c>
      <c r="AQ12" s="2">
        <f>IFERROR(S12/$V12*90,"")</f>
        <v>0.47849202513291444</v>
      </c>
      <c r="AR12" s="2">
        <f>IFERROR(W12/$V12*90,"")</f>
        <v>0.73948767520541325</v>
      </c>
      <c r="AS12" s="2">
        <f>IFERROR(X12/$V12*90,"")</f>
        <v>0</v>
      </c>
      <c r="AT12" s="2">
        <f>IFERROR(Y12/$V12*90,"")</f>
        <v>0</v>
      </c>
      <c r="AU12" s="2">
        <f>IF(AP12="",INDEX(BV$4:BV$7,MATCH(O12,$BU$4:$BU$7,0)),AP12)</f>
        <v>0.34799420009666504</v>
      </c>
      <c r="AV12" s="2">
        <f>IF(AQ12="",INDEX(BW$4:BW$7,MATCH($O12,$BU$4:$BU$7,0)),AQ12)</f>
        <v>0.47849202513291444</v>
      </c>
      <c r="AW12" s="2">
        <f>IF(AR12="",INDEX(BX$4:BX$7,MATCH($O12,$BU$4:$BU$7,0)),AR12)</f>
        <v>0.73948767520541325</v>
      </c>
      <c r="AX12" s="2">
        <f>IF(AS12="",INDEX(BY$4:BY$7,MATCH($O12,$BU$4:$BU$7,0)),AS12)</f>
        <v>0</v>
      </c>
      <c r="AY12" s="2">
        <f>IF(AT12="",INDEX(BZ$4:BZ$7,MATCH($O12,$BU$4:$BU$7,0)),AT12)</f>
        <v>0</v>
      </c>
      <c r="AZ12" s="2">
        <f>AU12*0.5+AK12*0.5</f>
        <v>0.43550653401059664</v>
      </c>
      <c r="BA12" s="2">
        <f>AV12*0.5+AJ12*0.5</f>
        <v>0.41011865407589121</v>
      </c>
      <c r="BB12" s="2">
        <f>AX12*0.5+AI12*0.5</f>
        <v>0</v>
      </c>
      <c r="BC12">
        <f>IF(I12="expected",1,0)</f>
        <v>0</v>
      </c>
      <c r="BD12" s="74">
        <f>IF(BC12=1,AZ12/SUMIFS(AZ$3:AZ$622,$BC$3:$BC$622,1,$G$3:$G$622,$G12),0)</f>
        <v>0</v>
      </c>
      <c r="BE12" s="74">
        <f>IF(BC12=1,BA12/SUMIFS(BA$3:BA$622,$BC$3:$BC$622,1,$G$3:$G$622,$G12),0)</f>
        <v>0</v>
      </c>
      <c r="BF12" s="74">
        <f>IF(BC12=1,AW12/SUMIFS(AW$3:AW$622,$BC$3:$BC$622,1,$G$3:$G$622,$G12),0)</f>
        <v>0</v>
      </c>
      <c r="BG12" s="2">
        <f>BB12</f>
        <v>0</v>
      </c>
      <c r="BH12" s="2">
        <f>AY12</f>
        <v>0</v>
      </c>
      <c r="BI12" s="2">
        <f>MIN(BI$1,BD12)</f>
        <v>0</v>
      </c>
      <c r="BJ12" s="2">
        <f>MIN(BJ$1,BE12)</f>
        <v>0</v>
      </c>
      <c r="BK12" s="2">
        <f>MIN(BK$1,BF12)</f>
        <v>0</v>
      </c>
      <c r="BL12" s="2">
        <f>BG12</f>
        <v>0</v>
      </c>
      <c r="BM12" s="2">
        <f>MIN($BM$1,BH12)</f>
        <v>0</v>
      </c>
      <c r="BN12" s="2">
        <f>BI12/SUMIFS(BI$3:BI$622,$BC$3:$BC$622,1,$G$3:$G$622,$G12)</f>
        <v>0</v>
      </c>
      <c r="BO12" s="2">
        <f>BJ12/SUMIFS(BJ$3:BJ$622,$BC$3:$BC$622,1,$G$3:$G$622,$G12)</f>
        <v>0</v>
      </c>
      <c r="BP12" s="2">
        <f>BK12/SUMIFS(BK$3:BK$622,$BC$3:$BC$622,1,$G$3:$G$622,$G12)</f>
        <v>0</v>
      </c>
      <c r="BQ12" s="2">
        <f>BL12</f>
        <v>0</v>
      </c>
      <c r="BR12" s="2">
        <f>BM12</f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x14ac:dyDescent="0.3">
      <c r="A13" s="93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>(12-$AF13)/12*INDEX(BV$9:BV$12,MATCH($AB13,$BU$9:$BU$12,0))+$AF13/12*AG13</f>
        <v>6.7830188679245285E-2</v>
      </c>
      <c r="AK13" s="85">
        <f>(12-$AF13)/12*INDEX(BW$9:BW$12,MATCH($AB13,$BU$9:$BU$12,0))+$AF13/12*AH13</f>
        <v>1.2153459119496854</v>
      </c>
      <c r="AL13" s="85">
        <f>(12-$AF13)/12*INDEX(BX$9:BX$12,MATCH($AB13,$BU$9:$BU$12,0))+$AF13/12*AI13</f>
        <v>5.8710691823899375E-2</v>
      </c>
      <c r="AM13" s="85">
        <f>IF($BC13=1,AJ13/SUMIFS(AJ$3:AJ$622,$BC$3:$BC$622,1,$G$3:$G$622,$G13),0)</f>
        <v>5.7293531471942764E-2</v>
      </c>
      <c r="AN13" s="85">
        <f>IF($BC13=1,AK13/SUMIFS(AK$3:AK$622,$BC$3:$BC$622,1,$G$3:$G$622,$G13),0)</f>
        <v>0.4973329832131842</v>
      </c>
      <c r="AO13" s="85">
        <f>IF($BC13=1,AL13/SUMIFS(AL$3:AL$622,$BC$3:$BC$622,1,$G$3:$G$622,$G13),0)</f>
        <v>4.6165257114833221E-2</v>
      </c>
      <c r="AP13" s="2">
        <f>IFERROR(R13/$V13*90,"")</f>
        <v>0.93114520156974678</v>
      </c>
      <c r="AQ13" s="2">
        <f>IFERROR(S13/$V13*90,"")</f>
        <v>9.632536567962896E-2</v>
      </c>
      <c r="AR13" s="2">
        <f>IFERROR(W13/$V13*90,"")</f>
        <v>2.2154834106314665</v>
      </c>
      <c r="AS13" s="2">
        <f>IFERROR(X13/$V13*90,"")</f>
        <v>9.632536567962896E-2</v>
      </c>
      <c r="AT13" s="2">
        <f>IFERROR(Y13/$V13*90,"")</f>
        <v>0</v>
      </c>
      <c r="AU13" s="2">
        <f>IF(AP13="",INDEX(BV$4:BV$7,MATCH(O13,$BU$4:$BU$7,0)),AP13)</f>
        <v>0.93114520156974678</v>
      </c>
      <c r="AV13" s="2">
        <f>IF(AQ13="",INDEX(BW$4:BW$7,MATCH($O13,$BU$4:$BU$7,0)),AQ13)</f>
        <v>9.632536567962896E-2</v>
      </c>
      <c r="AW13" s="2">
        <f>IF(AR13="",INDEX(BX$4:BX$7,MATCH($O13,$BU$4:$BU$7,0)),AR13)</f>
        <v>2.2154834106314665</v>
      </c>
      <c r="AX13" s="2">
        <f>IF(AS13="",INDEX(BY$4:BY$7,MATCH($O13,$BU$4:$BU$7,0)),AS13)</f>
        <v>9.632536567962896E-2</v>
      </c>
      <c r="AY13" s="2">
        <f>IF(AT13="",INDEX(BZ$4:BZ$7,MATCH($O13,$BU$4:$BU$7,0)),AT13)</f>
        <v>0</v>
      </c>
      <c r="AZ13" s="2">
        <f>AU13*0.5+AK13*0.5</f>
        <v>1.0732455567597161</v>
      </c>
      <c r="BA13" s="2">
        <f>AV13*0.5+AJ13*0.5</f>
        <v>8.2077777179437122E-2</v>
      </c>
      <c r="BB13" s="2">
        <f>AX13*0.5+AI13*0.5</f>
        <v>4.816268283981448E-2</v>
      </c>
      <c r="BC13">
        <f>IF(I13="expected",1,0)</f>
        <v>1</v>
      </c>
      <c r="BD13" s="74">
        <f>IF(BC13=1,AZ13/SUMIFS(AZ$3:AZ$622,$BC$3:$BC$622,1,$G$3:$G$622,$G13),0)</f>
        <v>0.40366174291237222</v>
      </c>
      <c r="BE13" s="74">
        <f>IF(BC13=1,BA13/SUMIFS(BA$3:BA$622,$BC$3:$BC$622,1,$G$3:$G$622,$G13),0)</f>
        <v>7.5414480496865152E-2</v>
      </c>
      <c r="BF13" s="74">
        <f>IF(BC13=1,AW13/SUMIFS(AW$3:AW$622,$BC$3:$BC$622,1,$G$3:$G$622,$G13),0)</f>
        <v>0.29102621072820439</v>
      </c>
      <c r="BG13" s="2">
        <f>BB13</f>
        <v>4.816268283981448E-2</v>
      </c>
      <c r="BH13" s="2">
        <f>AY13</f>
        <v>0</v>
      </c>
      <c r="BI13" s="2">
        <f>MIN(BI$1,BD13)</f>
        <v>0.3</v>
      </c>
      <c r="BJ13" s="2">
        <f>MIN(BJ$1,BE13)</f>
        <v>7.5414480496865152E-2</v>
      </c>
      <c r="BK13" s="2">
        <f>MIN(BK$1,BF13)</f>
        <v>0.29102621072820439</v>
      </c>
      <c r="BL13" s="2">
        <f>BG13</f>
        <v>4.816268283981448E-2</v>
      </c>
      <c r="BM13" s="2">
        <f>MIN($BM$1,BH13)</f>
        <v>0</v>
      </c>
      <c r="BN13" s="2">
        <f>BI13/SUMIFS(BI$3:BI$622,$BC$3:$BC$622,1,$G$3:$G$622,$G13)</f>
        <v>0.33469507479771821</v>
      </c>
      <c r="BO13" s="2">
        <f>BJ13/SUMIFS(BJ$3:BJ$622,$BC$3:$BC$622,1,$G$3:$G$622,$G13)</f>
        <v>7.5414480496865166E-2</v>
      </c>
      <c r="BP13" s="2">
        <f>BK13/SUMIFS(BK$3:BK$622,$BC$3:$BC$622,1,$G$3:$G$622,$G13)</f>
        <v>0.29102621072820445</v>
      </c>
      <c r="BQ13" s="2">
        <f>BL13</f>
        <v>4.816268283981448E-2</v>
      </c>
      <c r="BR13" s="2">
        <f>BM13</f>
        <v>0</v>
      </c>
    </row>
    <row r="14" spans="1:78" x14ac:dyDescent="0.3">
      <c r="A14" s="93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>(12-$AF14)/12*INDEX(BV$9:BV$12,MATCH($AB14,$BU$9:$BU$12,0))+$AF14/12*AG14</f>
        <v>0.10174528301886794</v>
      </c>
      <c r="AK14" s="85">
        <f>(12-$AF14)/12*INDEX(BW$9:BW$12,MATCH($AB14,$BU$9:$BU$12,0))+$AF14/12*AH14</f>
        <v>0.69301886792452816</v>
      </c>
      <c r="AL14" s="85">
        <f>(12-$AF14)/12*INDEX(BX$9:BX$12,MATCH($AB14,$BU$9:$BU$12,0))+$AF14/12*AI14</f>
        <v>8.8066037735849062E-2</v>
      </c>
      <c r="AM14" s="85">
        <f>IF($BC14=1,AJ14/SUMIFS(AJ$3:AJ$622,$BC$3:$BC$622,1,$G$3:$G$622,$G14),0)</f>
        <v>5.6819121497941168E-2</v>
      </c>
      <c r="AN14" s="85">
        <f>IF($BC14=1,AK14/SUMIFS(AK$3:AK$622,$BC$3:$BC$622,1,$G$3:$G$622,$G14),0)</f>
        <v>0.19694065539317185</v>
      </c>
      <c r="AO14" s="85">
        <f>IF($BC14=1,AL14/SUMIFS(AL$3:AL$622,$BC$3:$BC$622,1,$G$3:$G$622,$G14),0)</f>
        <v>4.4782748389008982E-2</v>
      </c>
      <c r="AP14" s="2">
        <f>IFERROR(R14/$V14*90,"")</f>
        <v>0.49082796232027759</v>
      </c>
      <c r="AQ14" s="2">
        <f>IFERROR(S14/$V14*90,"")</f>
        <v>0.40158651462568168</v>
      </c>
      <c r="AR14" s="2">
        <f>IFERROR(W14/$V14*90,"")</f>
        <v>1.0708973723351511</v>
      </c>
      <c r="AS14" s="2">
        <f>IFERROR(X14/$V14*90,"")</f>
        <v>0.13386217154189389</v>
      </c>
      <c r="AT14" s="2">
        <f>IFERROR(Y14/$V14*90,"")</f>
        <v>4.4620723847297962E-2</v>
      </c>
      <c r="AU14" s="2">
        <f>IF(AP14="",INDEX(BV$4:BV$7,MATCH(O14,$BU$4:$BU$7,0)),AP14)</f>
        <v>0.49082796232027759</v>
      </c>
      <c r="AV14" s="2">
        <f>IF(AQ14="",INDEX(BW$4:BW$7,MATCH($O14,$BU$4:$BU$7,0)),AQ14)</f>
        <v>0.40158651462568168</v>
      </c>
      <c r="AW14" s="2">
        <f>IF(AR14="",INDEX(BX$4:BX$7,MATCH($O14,$BU$4:$BU$7,0)),AR14)</f>
        <v>1.0708973723351511</v>
      </c>
      <c r="AX14" s="2">
        <f>IF(AS14="",INDEX(BY$4:BY$7,MATCH($O14,$BU$4:$BU$7,0)),AS14)</f>
        <v>0.13386217154189389</v>
      </c>
      <c r="AY14" s="2">
        <f>IF(AT14="",INDEX(BZ$4:BZ$7,MATCH($O14,$BU$4:$BU$7,0)),AT14)</f>
        <v>4.4620723847297962E-2</v>
      </c>
      <c r="AZ14" s="2">
        <f>AU14*0.5+AK14*0.5</f>
        <v>0.59192341512240287</v>
      </c>
      <c r="BA14" s="2">
        <f>AV14*0.5+AJ14*0.5</f>
        <v>0.2516658988222748</v>
      </c>
      <c r="BB14" s="2">
        <f>AX14*0.5+AI14*0.5</f>
        <v>6.6931085770946946E-2</v>
      </c>
      <c r="BC14">
        <f>IF(I14="expected",1,0)</f>
        <v>1</v>
      </c>
      <c r="BD14" s="74">
        <f>IF(BC14=1,AZ14/SUMIFS(AZ$3:AZ$622,$BC$3:$BC$622,1,$G$3:$G$622,$G14),0)</f>
        <v>0.23592641978002077</v>
      </c>
      <c r="BE14" s="74">
        <f>IF(BC14=1,BA14/SUMIFS(BA$3:BA$622,$BC$3:$BC$622,1,$G$3:$G$622,$G14),0)</f>
        <v>0.15623696983365956</v>
      </c>
      <c r="BF14" s="74">
        <f>IF(BC14=1,AW14/SUMIFS(AW$3:AW$622,$BC$3:$BC$622,1,$G$3:$G$622,$G14),0)</f>
        <v>0.2574393231657599</v>
      </c>
      <c r="BG14" s="2">
        <f>BB14</f>
        <v>6.6931085770946946E-2</v>
      </c>
      <c r="BH14" s="2">
        <f>AY14</f>
        <v>4.4620723847297962E-2</v>
      </c>
      <c r="BI14" s="2">
        <f>MIN(BI$1,BD14)</f>
        <v>0.23592641978002077</v>
      </c>
      <c r="BJ14" s="2">
        <f>MIN(BJ$1,BE14)</f>
        <v>0.15623696983365956</v>
      </c>
      <c r="BK14" s="2">
        <f>MIN(BK$1,BF14)</f>
        <v>0.2574393231657599</v>
      </c>
      <c r="BL14" s="2">
        <f>BG14</f>
        <v>6.6931085770946946E-2</v>
      </c>
      <c r="BM14" s="2">
        <f>MIN($BM$1,BH14)</f>
        <v>4.4620723847297962E-2</v>
      </c>
      <c r="BN14" s="2">
        <f>BI14/SUMIFS(BI$3:BI$622,$BC$3:$BC$622,1,$G$3:$G$622,$G14)</f>
        <v>0.23592641978002077</v>
      </c>
      <c r="BO14" s="2">
        <f>BJ14/SUMIFS(BJ$3:BJ$622,$BC$3:$BC$622,1,$G$3:$G$622,$G14)</f>
        <v>0.15623696983365956</v>
      </c>
      <c r="BP14" s="2">
        <f>BK14/SUMIFS(BK$3:BK$622,$BC$3:$BC$622,1,$G$3:$G$622,$G14)</f>
        <v>0.25743932316575996</v>
      </c>
      <c r="BQ14" s="2">
        <f>BL14</f>
        <v>6.6931085770946946E-2</v>
      </c>
      <c r="BR14" s="2">
        <f>BM14</f>
        <v>4.4620723847297962E-2</v>
      </c>
    </row>
    <row r="15" spans="1:78" x14ac:dyDescent="0.3">
      <c r="A15" s="93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>(12-$AF15)/12*INDEX(BV$9:BV$12,MATCH($AB15,$BU$9:$BU$12,0))+$AF15/12*AG15</f>
        <v>0.13566037735849057</v>
      </c>
      <c r="AK15" s="85">
        <f>(12-$AF15)/12*INDEX(BW$9:BW$12,MATCH($AB15,$BU$9:$BU$12,0))+$AF15/12*AH15</f>
        <v>0.37735849056603754</v>
      </c>
      <c r="AL15" s="85">
        <f>(12-$AF15)/12*INDEX(BX$9:BX$12,MATCH($AB15,$BU$9:$BU$12,0))+$AF15/12*AI15</f>
        <v>0.46742138364779873</v>
      </c>
      <c r="AM15" s="85">
        <f>IF($BC15=1,AJ15/SUMIFS(AJ$3:AJ$622,$BC$3:$BC$622,1,$G$3:$G$622,$G15),0)</f>
        <v>0</v>
      </c>
      <c r="AN15" s="85">
        <f>IF($BC15=1,AK15/SUMIFS(AK$3:AK$622,$BC$3:$BC$622,1,$G$3:$G$622,$G15),0)</f>
        <v>0</v>
      </c>
      <c r="AO15" s="85">
        <f>IF($BC15=1,AL15/SUMIFS(AL$3:AL$622,$BC$3:$BC$622,1,$G$3:$G$622,$G15),0)</f>
        <v>0</v>
      </c>
      <c r="AP15" s="2">
        <f>IFERROR(R15/$V15*90,"")</f>
        <v>0.71354705274043428</v>
      </c>
      <c r="AQ15" s="2">
        <f>IFERROR(S15/$V15*90,"")</f>
        <v>0.27921406411582211</v>
      </c>
      <c r="AR15" s="2">
        <f>IFERROR(W15/$V15*90,"")</f>
        <v>1.7063081695966908</v>
      </c>
      <c r="AS15" s="2">
        <f>IFERROR(X15/$V15*90,"")</f>
        <v>6.2047569803516028E-2</v>
      </c>
      <c r="AT15" s="2">
        <f>IFERROR(Y15/$V15*90,"")</f>
        <v>0</v>
      </c>
      <c r="AU15" s="2">
        <f>IF(AP15="",INDEX(BV$4:BV$7,MATCH(O15,$BU$4:$BU$7,0)),AP15)</f>
        <v>0.71354705274043428</v>
      </c>
      <c r="AV15" s="2">
        <f>IF(AQ15="",INDEX(BW$4:BW$7,MATCH($O15,$BU$4:$BU$7,0)),AQ15)</f>
        <v>0.27921406411582211</v>
      </c>
      <c r="AW15" s="2">
        <f>IF(AR15="",INDEX(BX$4:BX$7,MATCH($O15,$BU$4:$BU$7,0)),AR15)</f>
        <v>1.7063081695966908</v>
      </c>
      <c r="AX15" s="2">
        <f>IF(AS15="",INDEX(BY$4:BY$7,MATCH($O15,$BU$4:$BU$7,0)),AS15)</f>
        <v>6.2047569803516028E-2</v>
      </c>
      <c r="AY15" s="2">
        <f>IF(AT15="",INDEX(BZ$4:BZ$7,MATCH($O15,$BU$4:$BU$7,0)),AT15)</f>
        <v>0</v>
      </c>
      <c r="AZ15" s="2">
        <f>AU15*0.5+AK15*0.5</f>
        <v>0.54545277165323591</v>
      </c>
      <c r="BA15" s="2">
        <f>AV15*0.5+AJ15*0.5</f>
        <v>0.20743722073715634</v>
      </c>
      <c r="BB15" s="2">
        <f>AX15*0.5+AI15*0.5</f>
        <v>0.55602378490175808</v>
      </c>
      <c r="BC15">
        <f>IF(I15="expected",1,0)</f>
        <v>0</v>
      </c>
      <c r="BD15" s="74">
        <f>IF(BC15=1,AZ15/SUMIFS(AZ$3:AZ$622,$BC$3:$BC$622,1,$G$3:$G$622,$G15),0)</f>
        <v>0</v>
      </c>
      <c r="BE15" s="74">
        <f>IF(BC15=1,BA15/SUMIFS(BA$3:BA$622,$BC$3:$BC$622,1,$G$3:$G$622,$G15),0)</f>
        <v>0</v>
      </c>
      <c r="BF15" s="74">
        <f>IF(BC15=1,AW15/SUMIFS(AW$3:AW$622,$BC$3:$BC$622,1,$G$3:$G$622,$G15),0)</f>
        <v>0</v>
      </c>
      <c r="BG15" s="2">
        <f>BB15</f>
        <v>0.55602378490175808</v>
      </c>
      <c r="BH15" s="2">
        <f>AY15</f>
        <v>0</v>
      </c>
      <c r="BI15" s="2">
        <f>MIN(BI$1,BD15)</f>
        <v>0</v>
      </c>
      <c r="BJ15" s="2">
        <f>MIN(BJ$1,BE15)</f>
        <v>0</v>
      </c>
      <c r="BK15" s="2">
        <f>MIN(BK$1,BF15)</f>
        <v>0</v>
      </c>
      <c r="BL15" s="2">
        <f>BG15</f>
        <v>0.55602378490175808</v>
      </c>
      <c r="BM15" s="2">
        <f>MIN($BM$1,BH15)</f>
        <v>0</v>
      </c>
      <c r="BN15" s="2">
        <f>BI15/SUMIFS(BI$3:BI$622,$BC$3:$BC$622,1,$G$3:$G$622,$G15)</f>
        <v>0</v>
      </c>
      <c r="BO15" s="2">
        <f>BJ15/SUMIFS(BJ$3:BJ$622,$BC$3:$BC$622,1,$G$3:$G$622,$G15)</f>
        <v>0</v>
      </c>
      <c r="BP15" s="2">
        <f>BK15/SUMIFS(BK$3:BK$622,$BC$3:$BC$622,1,$G$3:$G$622,$G15)</f>
        <v>0</v>
      </c>
      <c r="BQ15" s="2">
        <f>BL15</f>
        <v>0.55602378490175808</v>
      </c>
      <c r="BR15" s="2">
        <f>BM15</f>
        <v>0</v>
      </c>
    </row>
    <row r="16" spans="1:78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>(12-$AF16)/12*INDEX(BV$9:BV$12,MATCH($AB16,$BU$9:$BU$12,0))+$AF16/12*AG16</f>
        <v>0.11870283018867928</v>
      </c>
      <c r="AK16" s="85">
        <f>(12-$AF16)/12*INDEX(BW$9:BW$12,MATCH($AB16,$BU$9:$BU$12,0))+$AF16/12*AH16</f>
        <v>0.63435534591194953</v>
      </c>
      <c r="AL16" s="85">
        <f>(12-$AF16)/12*INDEX(BX$9:BX$12,MATCH($AB16,$BU$9:$BU$12,0))+$AF16/12*AI16</f>
        <v>0.10274371069182391</v>
      </c>
      <c r="AM16" s="85">
        <f>IF($BC16=1,AJ16/SUMIFS(AJ$3:AJ$622,$BC$3:$BC$622,1,$G$3:$G$622,$G16),0)</f>
        <v>0</v>
      </c>
      <c r="AN16" s="85">
        <f>IF($BC16=1,AK16/SUMIFS(AK$3:AK$622,$BC$3:$BC$622,1,$G$3:$G$622,$G16),0)</f>
        <v>0</v>
      </c>
      <c r="AO16" s="85">
        <f>IF($BC16=1,AL16/SUMIFS(AL$3:AL$622,$BC$3:$BC$622,1,$G$3:$G$622,$G16),0)</f>
        <v>0</v>
      </c>
      <c r="AP16" s="2">
        <f>IFERROR(R16/$V16*90,"")</f>
        <v>0.20753266717909299</v>
      </c>
      <c r="AQ16" s="2">
        <f>IFERROR(S16/$V16*90,"")</f>
        <v>0.27671022290545733</v>
      </c>
      <c r="AR16" s="2">
        <f>IFERROR(W16/$V16*90,"")</f>
        <v>1.1068408916218293</v>
      </c>
      <c r="AS16" s="2">
        <f>IFERROR(X16/$V16*90,"")</f>
        <v>6.9177555726364331E-2</v>
      </c>
      <c r="AT16" s="2">
        <f>IFERROR(Y16/$V16*90,"")</f>
        <v>0</v>
      </c>
      <c r="AU16" s="2">
        <f>IF(AP16="",INDEX(BV$4:BV$7,MATCH(O16,$BU$4:$BU$7,0)),AP16)</f>
        <v>0.20753266717909299</v>
      </c>
      <c r="AV16" s="2">
        <f>IF(AQ16="",INDEX(BW$4:BW$7,MATCH($O16,$BU$4:$BU$7,0)),AQ16)</f>
        <v>0.27671022290545733</v>
      </c>
      <c r="AW16" s="2">
        <f>IF(AR16="",INDEX(BX$4:BX$7,MATCH($O16,$BU$4:$BU$7,0)),AR16)</f>
        <v>1.1068408916218293</v>
      </c>
      <c r="AX16" s="2">
        <f>IF(AS16="",INDEX(BY$4:BY$7,MATCH($O16,$BU$4:$BU$7,0)),AS16)</f>
        <v>6.9177555726364331E-2</v>
      </c>
      <c r="AY16" s="2">
        <f>IF(AT16="",INDEX(BZ$4:BZ$7,MATCH($O16,$BU$4:$BU$7,0)),AT16)</f>
        <v>0</v>
      </c>
      <c r="AZ16" s="2">
        <f>AU16*0.5+AK16*0.5</f>
        <v>0.42094400654552128</v>
      </c>
      <c r="BA16" s="2">
        <f>AV16*0.5+AJ16*0.5</f>
        <v>0.1977065265470683</v>
      </c>
      <c r="BB16" s="2">
        <f>AX16*0.5+AI16*0.5</f>
        <v>3.4588777863182166E-2</v>
      </c>
      <c r="BC16">
        <f>IF(I16="expected",1,0)</f>
        <v>0</v>
      </c>
      <c r="BD16" s="74">
        <f>IF(BC16=1,AZ16/SUMIFS(AZ$3:AZ$622,$BC$3:$BC$622,1,$G$3:$G$622,$G16),0)</f>
        <v>0</v>
      </c>
      <c r="BE16" s="74">
        <f>IF(BC16=1,BA16/SUMIFS(BA$3:BA$622,$BC$3:$BC$622,1,$G$3:$G$622,$G16),0)</f>
        <v>0</v>
      </c>
      <c r="BF16" s="74">
        <f>IF(BC16=1,AW16/SUMIFS(AW$3:AW$622,$BC$3:$BC$622,1,$G$3:$G$622,$G16),0)</f>
        <v>0</v>
      </c>
      <c r="BG16" s="2">
        <f>BB16</f>
        <v>3.4588777863182166E-2</v>
      </c>
      <c r="BH16" s="2">
        <f>AY16</f>
        <v>0</v>
      </c>
      <c r="BI16" s="2">
        <f>MIN(BI$1,BD16)</f>
        <v>0</v>
      </c>
      <c r="BJ16" s="2">
        <f>MIN(BJ$1,BE16)</f>
        <v>0</v>
      </c>
      <c r="BK16" s="2">
        <f>MIN(BK$1,BF16)</f>
        <v>0</v>
      </c>
      <c r="BL16" s="2">
        <f>BG16</f>
        <v>3.4588777863182166E-2</v>
      </c>
      <c r="BM16" s="2">
        <f>MIN($BM$1,BH16)</f>
        <v>0</v>
      </c>
      <c r="BN16" s="2">
        <f>BI16/SUMIFS(BI$3:BI$622,$BC$3:$BC$622,1,$G$3:$G$622,$G16)</f>
        <v>0</v>
      </c>
      <c r="BO16" s="2">
        <f>BJ16/SUMIFS(BJ$3:BJ$622,$BC$3:$BC$622,1,$G$3:$G$622,$G16)</f>
        <v>0</v>
      </c>
      <c r="BP16" s="2">
        <f>BK16/SUMIFS(BK$3:BK$622,$BC$3:$BC$622,1,$G$3:$G$622,$G16)</f>
        <v>0</v>
      </c>
      <c r="BQ16" s="2">
        <f>BL16</f>
        <v>3.4588777863182166E-2</v>
      </c>
      <c r="BR16" s="2">
        <f>BM16</f>
        <v>0</v>
      </c>
    </row>
    <row r="17" spans="1:70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>(12-$AF17)/12*INDEX(BV$9:BV$12,MATCH($AB17,$BU$9:$BU$12,0))+$AF17/12*AG17</f>
        <v>0.13566037735849057</v>
      </c>
      <c r="AK17" s="85">
        <f>(12-$AF17)/12*INDEX(BW$9:BW$12,MATCH($AB17,$BU$9:$BU$12,0))+$AF17/12*AH17</f>
        <v>0.53069182389937086</v>
      </c>
      <c r="AL17" s="85">
        <f>(12-$AF17)/12*INDEX(BX$9:BX$12,MATCH($AB17,$BU$9:$BU$12,0))+$AF17/12*AI17</f>
        <v>0.11742138364779875</v>
      </c>
      <c r="AM17" s="85">
        <f>IF($BC17=1,AJ17/SUMIFS(AJ$3:AJ$622,$BC$3:$BC$622,1,$G$3:$G$622,$G17),0)</f>
        <v>6.9545389888888573E-2</v>
      </c>
      <c r="AN17" s="85">
        <f>IF($BC17=1,AK17/SUMIFS(AK$3:AK$622,$BC$3:$BC$622,1,$G$3:$G$622,$G17),0)</f>
        <v>0.14597618288040509</v>
      </c>
      <c r="AO17" s="85">
        <f>IF($BC17=1,AL17/SUMIFS(AL$3:AL$622,$BC$3:$BC$622,1,$G$3:$G$622,$G17),0)</f>
        <v>6.7848928119848717E-2</v>
      </c>
      <c r="AP17" s="2">
        <f>IFERROR(R17/$V17*90,"")</f>
        <v>0.24725274725274726</v>
      </c>
      <c r="AQ17" s="2">
        <f>IFERROR(S17/$V17*90,"")</f>
        <v>0.41208791208791212</v>
      </c>
      <c r="AR17" s="2">
        <f>IFERROR(W17/$V17*90,"")</f>
        <v>0.78296703296703296</v>
      </c>
      <c r="AS17" s="2">
        <f>IFERROR(X17/$V17*90,"")</f>
        <v>0.24725274725274726</v>
      </c>
      <c r="AT17" s="2">
        <f>IFERROR(Y17/$V17*90,"")</f>
        <v>0</v>
      </c>
      <c r="AU17" s="2">
        <f>IF(AP17="",INDEX(BV$4:BV$7,MATCH(O17,$BU$4:$BU$7,0)),AP17)</f>
        <v>0.24725274725274726</v>
      </c>
      <c r="AV17" s="2">
        <f>IF(AQ17="",INDEX(BW$4:BW$7,MATCH($O17,$BU$4:$BU$7,0)),AQ17)</f>
        <v>0.41208791208791212</v>
      </c>
      <c r="AW17" s="2">
        <f>IF(AR17="",INDEX(BX$4:BX$7,MATCH($O17,$BU$4:$BU$7,0)),AR17)</f>
        <v>0.78296703296703296</v>
      </c>
      <c r="AX17" s="2">
        <f>IF(AS17="",INDEX(BY$4:BY$7,MATCH($O17,$BU$4:$BU$7,0)),AS17)</f>
        <v>0.24725274725274726</v>
      </c>
      <c r="AY17" s="2">
        <f>IF(AT17="",INDEX(BZ$4:BZ$7,MATCH($O17,$BU$4:$BU$7,0)),AT17)</f>
        <v>0</v>
      </c>
      <c r="AZ17" s="2">
        <f>AU17*0.5+AK17*0.5</f>
        <v>0.38897228557605906</v>
      </c>
      <c r="BA17" s="2">
        <f>AV17*0.5+AJ17*0.5</f>
        <v>0.27387414472320137</v>
      </c>
      <c r="BB17" s="2">
        <f>AX17*0.5+AI17*0.5</f>
        <v>0.12362637362637363</v>
      </c>
      <c r="BC17">
        <f>IF(I17="expected",1,0)</f>
        <v>1</v>
      </c>
      <c r="BD17" s="74">
        <f>IF(BC17=1,AZ17/SUMIFS(AZ$3:AZ$622,$BC$3:$BC$622,1,$G$3:$G$622,$G17),0)</f>
        <v>0.14059945946558514</v>
      </c>
      <c r="BE17" s="74">
        <f>IF(BC17=1,BA17/SUMIFS(BA$3:BA$622,$BC$3:$BC$622,1,$G$3:$G$622,$G17),0)</f>
        <v>0.15511766335153507</v>
      </c>
      <c r="BF17" s="74">
        <f>IF(BC17=1,AW17/SUMIFS(AW$3:AW$622,$BC$3:$BC$622,1,$G$3:$G$622,$G17),0)</f>
        <v>0.14510979411464053</v>
      </c>
      <c r="BG17" s="2">
        <f>BB17</f>
        <v>0.12362637362637363</v>
      </c>
      <c r="BH17" s="2">
        <f>AY17</f>
        <v>0</v>
      </c>
      <c r="BI17" s="2">
        <f>MIN(BI$1,BD17)</f>
        <v>0.14059945946558514</v>
      </c>
      <c r="BJ17" s="2">
        <f>MIN(BJ$1,BE17)</f>
        <v>0.15511766335153507</v>
      </c>
      <c r="BK17" s="2">
        <f>MIN(BK$1,BF17)</f>
        <v>0.14510979411464053</v>
      </c>
      <c r="BL17" s="2">
        <f>BG17</f>
        <v>0.12362637362637363</v>
      </c>
      <c r="BM17" s="2">
        <f>MIN($BM$1,BH17)</f>
        <v>0</v>
      </c>
      <c r="BN17" s="2">
        <f>BI17/SUMIFS(BI$3:BI$622,$BC$3:$BC$622,1,$G$3:$G$622,$G17)</f>
        <v>0.14808672613371718</v>
      </c>
      <c r="BO17" s="2">
        <f>BJ17/SUMIFS(BJ$3:BJ$622,$BC$3:$BC$622,1,$G$3:$G$622,$G17)</f>
        <v>0.15511766335153507</v>
      </c>
      <c r="BP17" s="2">
        <f>BK17/SUMIFS(BK$3:BK$622,$BC$3:$BC$622,1,$G$3:$G$622,$G17)</f>
        <v>0.14510979411464056</v>
      </c>
      <c r="BQ17" s="2">
        <f>BL17</f>
        <v>0.12362637362637363</v>
      </c>
      <c r="BR17" s="2">
        <f>BM17</f>
        <v>0</v>
      </c>
    </row>
    <row r="18" spans="1:70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>(12-$AF18)/12*INDEX(BV$9:BV$12,MATCH($AB18,$BU$9:$BU$12,0))+$AF18/12*AG18</f>
        <v>0.31899371069182392</v>
      </c>
      <c r="AK18" s="85">
        <f>(12-$AF18)/12*INDEX(BW$9:BW$12,MATCH($AB18,$BU$9:$BU$12,0))+$AF18/12*AH18</f>
        <v>0.65402515723270416</v>
      </c>
      <c r="AL18" s="85">
        <f>(12-$AF18)/12*INDEX(BX$9:BX$12,MATCH($AB18,$BU$9:$BU$12,0))+$AF18/12*AI18</f>
        <v>0.11742138364779875</v>
      </c>
      <c r="AM18" s="85">
        <f>IF($BC18=1,AJ18/SUMIFS(AJ$3:AJ$622,$BC$3:$BC$622,1,$G$3:$G$622,$G18),0)</f>
        <v>0.15339881256772031</v>
      </c>
      <c r="AN18" s="85">
        <f>IF($BC18=1,AK18/SUMIFS(AK$3:AK$622,$BC$3:$BC$622,1,$G$3:$G$622,$G18),0)</f>
        <v>0.25824589930678937</v>
      </c>
      <c r="AO18" s="85">
        <f>IF($BC18=1,AL18/SUMIFS(AL$3:AL$622,$BC$3:$BC$622,1,$G$3:$G$622,$G18),0)</f>
        <v>7.8439968208099481E-2</v>
      </c>
      <c r="AP18" s="2">
        <f>IFERROR(R18/$V18*90,"")</f>
        <v>0.62805303558967196</v>
      </c>
      <c r="AQ18" s="2">
        <f>IFERROR(S18/$V18*90,"")</f>
        <v>0.18841591067690161</v>
      </c>
      <c r="AR18" s="2">
        <f>IFERROR(W18/$V18*90,"")</f>
        <v>1.6015352407536636</v>
      </c>
      <c r="AS18" s="2">
        <f>IFERROR(X18/$V18*90,"")</f>
        <v>9.4207955338450805E-2</v>
      </c>
      <c r="AT18" s="2">
        <f>IFERROR(Y18/$V18*90,"")</f>
        <v>3.1402651779483599E-2</v>
      </c>
      <c r="AU18" s="2">
        <f>IF(AP18="",INDEX(BV$4:BV$7,MATCH(O18,$BU$4:$BU$7,0)),AP18)</f>
        <v>0.62805303558967196</v>
      </c>
      <c r="AV18" s="2">
        <f>IF(AQ18="",INDEX(BW$4:BW$7,MATCH($O18,$BU$4:$BU$7,0)),AQ18)</f>
        <v>0.18841591067690161</v>
      </c>
      <c r="AW18" s="2">
        <f>IF(AR18="",INDEX(BX$4:BX$7,MATCH($O18,$BU$4:$BU$7,0)),AR18)</f>
        <v>1.6015352407536636</v>
      </c>
      <c r="AX18" s="2">
        <f>IF(AS18="",INDEX(BY$4:BY$7,MATCH($O18,$BU$4:$BU$7,0)),AS18)</f>
        <v>9.4207955338450805E-2</v>
      </c>
      <c r="AY18" s="2">
        <f>IF(AT18="",INDEX(BZ$4:BZ$7,MATCH($O18,$BU$4:$BU$7,0)),AT18)</f>
        <v>3.1402651779483599E-2</v>
      </c>
      <c r="AZ18" s="2">
        <f>AU18*0.5+AK18*0.5</f>
        <v>0.64103909641118806</v>
      </c>
      <c r="BA18" s="2">
        <f>AV18*0.5+AJ18*0.5</f>
        <v>0.25370481068436279</v>
      </c>
      <c r="BB18" s="2">
        <f>AX18*0.5+AI18*0.5</f>
        <v>4.7103977669225403E-2</v>
      </c>
      <c r="BC18">
        <f>IF(I18="expected",1,0)</f>
        <v>1</v>
      </c>
      <c r="BD18" s="74">
        <f>IF(BC18=1,AZ18/SUMIFS(AZ$3:AZ$622,$BC$3:$BC$622,1,$G$3:$G$622,$G18),0)</f>
        <v>0.26431744645118238</v>
      </c>
      <c r="BE18" s="74">
        <f>IF(BC18=1,BA18/SUMIFS(BA$3:BA$622,$BC$3:$BC$622,1,$G$3:$G$622,$G18),0)</f>
        <v>0.14996796204392393</v>
      </c>
      <c r="BF18" s="74">
        <f>IF(BC18=1,AW18/SUMIFS(AW$3:AW$622,$BC$3:$BC$622,1,$G$3:$G$622,$G18),0)</f>
        <v>0.2821771576970703</v>
      </c>
      <c r="BG18" s="2">
        <f>BB18</f>
        <v>4.7103977669225403E-2</v>
      </c>
      <c r="BH18" s="2">
        <f>AY18</f>
        <v>3.1402651779483599E-2</v>
      </c>
      <c r="BI18" s="2">
        <f>MIN(BI$1,BD18)</f>
        <v>0.26431744645118238</v>
      </c>
      <c r="BJ18" s="2">
        <f>MIN(BJ$1,BE18)</f>
        <v>0.14996796204392393</v>
      </c>
      <c r="BK18" s="2">
        <f>MIN(BK$1,BF18)</f>
        <v>0.2821771576970703</v>
      </c>
      <c r="BL18" s="2">
        <f>BG18</f>
        <v>4.7103977669225403E-2</v>
      </c>
      <c r="BM18" s="2">
        <f>MIN($BM$1,BH18)</f>
        <v>3.1402651779483599E-2</v>
      </c>
      <c r="BN18" s="2">
        <f>BI18/SUMIFS(BI$3:BI$622,$BC$3:$BC$622,1,$G$3:$G$622,$G18)</f>
        <v>0.26431744645118244</v>
      </c>
      <c r="BO18" s="2">
        <f>BJ18/SUMIFS(BJ$3:BJ$622,$BC$3:$BC$622,1,$G$3:$G$622,$G18)</f>
        <v>0.1499679620439239</v>
      </c>
      <c r="BP18" s="2">
        <f>BK18/SUMIFS(BK$3:BK$622,$BC$3:$BC$622,1,$G$3:$G$622,$G18)</f>
        <v>0.2821771576970703</v>
      </c>
      <c r="BQ18" s="2">
        <f>BL18</f>
        <v>4.7103977669225403E-2</v>
      </c>
      <c r="BR18" s="2">
        <f>BM18</f>
        <v>3.1402651779483599E-2</v>
      </c>
    </row>
    <row r="19" spans="1:70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>(12-$AF19)/12*INDEX(BV$9:BV$12,MATCH($AB19,$BU$9:$BU$12,0))+$AF19/12*AG19</f>
        <v>0.29087264150943398</v>
      </c>
      <c r="AK19" s="85">
        <f>(12-$AF19)/12*INDEX(BW$9:BW$12,MATCH($AB19,$BU$9:$BU$12,0))+$AF19/12*AH19</f>
        <v>0.38150943396226411</v>
      </c>
      <c r="AL19" s="85">
        <f>(12-$AF19)/12*INDEX(BX$9:BX$12,MATCH($AB19,$BU$9:$BU$12,0))+$AF19/12*AI19</f>
        <v>0.28403301886792454</v>
      </c>
      <c r="AM19" s="85">
        <f>IF($BC19=1,AJ19/SUMIFS(AJ$3:AJ$622,$BC$3:$BC$622,1,$G$3:$G$622,$G19),0)</f>
        <v>0.13327215974547599</v>
      </c>
      <c r="AN19" s="85">
        <f>IF($BC19=1,AK19/SUMIFS(AK$3:AK$622,$BC$3:$BC$622,1,$G$3:$G$622,$G19),0)</f>
        <v>0.13915470992095225</v>
      </c>
      <c r="AO19" s="85">
        <f>IF($BC19=1,AL19/SUMIFS(AL$3:AL$622,$BC$3:$BC$622,1,$G$3:$G$622,$G19),0)</f>
        <v>0.21749569960102752</v>
      </c>
      <c r="AP19" s="2">
        <f>IFERROR(R19/$V19*90,"")</f>
        <v>0.55365686944634318</v>
      </c>
      <c r="AQ19" s="2">
        <f>IFERROR(S19/$V19*90,"")</f>
        <v>0.4921394395078606</v>
      </c>
      <c r="AR19" s="2">
        <f>IFERROR(W19/$V19*90,"")</f>
        <v>1.168831168831169</v>
      </c>
      <c r="AS19" s="2">
        <f>IFERROR(X19/$V19*90,"")</f>
        <v>0.12303485987696515</v>
      </c>
      <c r="AT19" s="2">
        <f>IFERROR(Y19/$V19*90,"")</f>
        <v>0</v>
      </c>
      <c r="AU19" s="2">
        <f>IF(AP19="",INDEX(BV$4:BV$7,MATCH(O19,$BU$4:$BU$7,0)),AP19)</f>
        <v>0.55365686944634318</v>
      </c>
      <c r="AV19" s="2">
        <f>IF(AQ19="",INDEX(BW$4:BW$7,MATCH($O19,$BU$4:$BU$7,0)),AQ19)</f>
        <v>0.4921394395078606</v>
      </c>
      <c r="AW19" s="2">
        <f>IF(AR19="",INDEX(BX$4:BX$7,MATCH($O19,$BU$4:$BU$7,0)),AR19)</f>
        <v>1.168831168831169</v>
      </c>
      <c r="AX19" s="2">
        <f>IF(AS19="",INDEX(BY$4:BY$7,MATCH($O19,$BU$4:$BU$7,0)),AS19)</f>
        <v>0.12303485987696515</v>
      </c>
      <c r="AY19" s="2">
        <f>IF(AT19="",INDEX(BZ$4:BZ$7,MATCH($O19,$BU$4:$BU$7,0)),AT19)</f>
        <v>0</v>
      </c>
      <c r="AZ19" s="2">
        <f>AU19*0.5+AK19*0.5</f>
        <v>0.46758315170430365</v>
      </c>
      <c r="BA19" s="2">
        <f>AV19*0.5+AJ19*0.5</f>
        <v>0.39150604050864729</v>
      </c>
      <c r="BB19" s="2">
        <f>AX19*0.5+AI19*0.5</f>
        <v>0.22151742993848259</v>
      </c>
      <c r="BC19">
        <f>IF(I19="expected",1,0)</f>
        <v>1</v>
      </c>
      <c r="BD19" s="74">
        <f>IF(BC19=1,AZ19/SUMIFS(AZ$3:AZ$622,$BC$3:$BC$622,1,$G$3:$G$622,$G19),0)</f>
        <v>0.17990648400766943</v>
      </c>
      <c r="BE19" s="74">
        <f>IF(BC19=1,BA19/SUMIFS(BA$3:BA$622,$BC$3:$BC$622,1,$G$3:$G$622,$G19),0)</f>
        <v>0.19104406141471333</v>
      </c>
      <c r="BF19" s="74">
        <f>IF(BC19=1,AW19/SUMIFS(AW$3:AW$622,$BC$3:$BC$622,1,$G$3:$G$622,$G19),0)</f>
        <v>0.18859186911942635</v>
      </c>
      <c r="BG19" s="2">
        <f>BB19</f>
        <v>0.22151742993848259</v>
      </c>
      <c r="BH19" s="2">
        <f>AY19</f>
        <v>0</v>
      </c>
      <c r="BI19" s="2">
        <f>MIN(BI$1,BD19)</f>
        <v>0.17990648400766943</v>
      </c>
      <c r="BJ19" s="2">
        <f>MIN(BJ$1,BE19)</f>
        <v>0.19104406141471333</v>
      </c>
      <c r="BK19" s="2">
        <f>MIN(BK$1,BF19)</f>
        <v>0.18859186911942635</v>
      </c>
      <c r="BL19" s="2">
        <f>BG19</f>
        <v>0.22151742993848259</v>
      </c>
      <c r="BM19" s="2">
        <f>MIN($BM$1,BH19)</f>
        <v>0</v>
      </c>
      <c r="BN19" s="2">
        <f>BI19/SUMIFS(BI$3:BI$622,$BC$3:$BC$622,1,$G$3:$G$622,$G19)</f>
        <v>0.18595989381208333</v>
      </c>
      <c r="BO19" s="2">
        <f>BJ19/SUMIFS(BJ$3:BJ$622,$BC$3:$BC$622,1,$G$3:$G$622,$G19)</f>
        <v>0.19473383164085417</v>
      </c>
      <c r="BP19" s="2">
        <f>BK19/SUMIFS(BK$3:BK$622,$BC$3:$BC$622,1,$G$3:$G$622,$G19)</f>
        <v>0.18859186911942635</v>
      </c>
      <c r="BQ19" s="2">
        <f>BL19</f>
        <v>0.22151742993848259</v>
      </c>
      <c r="BR19" s="2">
        <f>BM19</f>
        <v>0</v>
      </c>
    </row>
    <row r="20" spans="1:70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>(12-$AF20)/12*INDEX(BV$9:BV$12,MATCH($AB20,$BU$9:$BU$12,0))+$AF20/12*AG20</f>
        <v>0.17228773584905663</v>
      </c>
      <c r="AK20" s="85">
        <f>(12-$AF20)/12*INDEX(BW$9:BW$12,MATCH($AB20,$BU$9:$BU$12,0))+$AF20/12*AH20</f>
        <v>0.94168238993710685</v>
      </c>
      <c r="AL20" s="85">
        <f>(12-$AF20)/12*INDEX(BX$9:BX$12,MATCH($AB20,$BU$9:$BU$12,0))+$AF20/12*AI20</f>
        <v>0.16088836477987423</v>
      </c>
      <c r="AM20" s="85">
        <f>IF($BC20=1,AJ20/SUMIFS(AJ$3:AJ$622,$BC$3:$BC$622,1,$G$3:$G$622,$G20),0)</f>
        <v>0.10670022051480564</v>
      </c>
      <c r="AN20" s="85">
        <f>IF($BC20=1,AK20/SUMIFS(AK$3:AK$622,$BC$3:$BC$622,1,$G$3:$G$622,$G20),0)</f>
        <v>0.30547543053364867</v>
      </c>
      <c r="AO20" s="85">
        <f>IF($BC20=1,AL20/SUMIFS(AL$3:AL$622,$BC$3:$BC$622,1,$G$3:$G$622,$G20),0)</f>
        <v>9.9819786931616722E-2</v>
      </c>
      <c r="AP20" s="2">
        <f>IFERROR(R20/$V20*90,"")</f>
        <v>0.54545454545454541</v>
      </c>
      <c r="AQ20" s="2">
        <f>IFERROR(S20/$V20*90,"")</f>
        <v>0.10909090909090909</v>
      </c>
      <c r="AR20" s="2">
        <f>IFERROR(W20/$V20*90,"")</f>
        <v>1.4727272727272729</v>
      </c>
      <c r="AS20" s="2">
        <f>IFERROR(X20/$V20*90,"")</f>
        <v>0.21818181818181817</v>
      </c>
      <c r="AT20" s="2">
        <f>IFERROR(Y20/$V20*90,"")</f>
        <v>0</v>
      </c>
      <c r="AU20" s="2">
        <f>IF(AP20="",INDEX(BV$4:BV$7,MATCH(O20,$BU$4:$BU$7,0)),AP20)</f>
        <v>0.54545454545454541</v>
      </c>
      <c r="AV20" s="2">
        <f>IF(AQ20="",INDEX(BW$4:BW$7,MATCH($O20,$BU$4:$BU$7,0)),AQ20)</f>
        <v>0.10909090909090909</v>
      </c>
      <c r="AW20" s="2">
        <f>IF(AR20="",INDEX(BX$4:BX$7,MATCH($O20,$BU$4:$BU$7,0)),AR20)</f>
        <v>1.4727272727272729</v>
      </c>
      <c r="AX20" s="2">
        <f>IF(AS20="",INDEX(BY$4:BY$7,MATCH($O20,$BU$4:$BU$7,0)),AS20)</f>
        <v>0.21818181818181817</v>
      </c>
      <c r="AY20" s="2">
        <f>IF(AT20="",INDEX(BZ$4:BZ$7,MATCH($O20,$BU$4:$BU$7,0)),AT20)</f>
        <v>0</v>
      </c>
      <c r="AZ20" s="2">
        <f>AU20*0.5+AK20*0.5</f>
        <v>0.74356846769582607</v>
      </c>
      <c r="BA20" s="2">
        <f>AV20*0.5+AJ20*0.5</f>
        <v>0.14068932246998286</v>
      </c>
      <c r="BB20" s="2">
        <f>AX20*0.5+AI20*0.5</f>
        <v>0.18409090909090908</v>
      </c>
      <c r="BC20">
        <f>IF(I20="expected",1,0)</f>
        <v>1</v>
      </c>
      <c r="BD20" s="74">
        <f>IF(BC20=1,AZ20/SUMIFS(AZ$3:AZ$622,$BC$3:$BC$622,1,$G$3:$G$622,$G20),0)</f>
        <v>0.25520234540527226</v>
      </c>
      <c r="BE20" s="74">
        <f>IF(BC20=1,BA20/SUMIFS(BA$3:BA$622,$BC$3:$BC$622,1,$G$3:$G$622,$G20),0)</f>
        <v>7.1909166020025408E-2</v>
      </c>
      <c r="BF20" s="74">
        <f>IF(BC20=1,AW20/SUMIFS(AW$3:AW$622,$BC$3:$BC$622,1,$G$3:$G$622,$G20),0)</f>
        <v>0.20615136545151305</v>
      </c>
      <c r="BG20" s="2">
        <f>BB20</f>
        <v>0.18409090909090908</v>
      </c>
      <c r="BH20" s="2">
        <f>AY20</f>
        <v>0</v>
      </c>
      <c r="BI20" s="2">
        <f>MIN(BI$1,BD20)</f>
        <v>0.25520234540527226</v>
      </c>
      <c r="BJ20" s="2">
        <f>MIN(BJ$1,BE20)</f>
        <v>7.1909166020025408E-2</v>
      </c>
      <c r="BK20" s="2">
        <f>MIN(BK$1,BF20)</f>
        <v>0.20615136545151305</v>
      </c>
      <c r="BL20" s="2">
        <f>BG20</f>
        <v>0.18409090909090908</v>
      </c>
      <c r="BM20" s="2">
        <f>MIN($BM$1,BH20)</f>
        <v>0</v>
      </c>
      <c r="BN20" s="2">
        <f>BI20/SUMIFS(BI$3:BI$622,$BC$3:$BC$622,1,$G$3:$G$622,$G20)</f>
        <v>0.2552023454052722</v>
      </c>
      <c r="BO20" s="2">
        <f>BJ20/SUMIFS(BJ$3:BJ$622,$BC$3:$BC$622,1,$G$3:$G$622,$G20)</f>
        <v>7.1909166020025422E-2</v>
      </c>
      <c r="BP20" s="2">
        <f>BK20/SUMIFS(BK$3:BK$622,$BC$3:$BC$622,1,$G$3:$G$622,$G20)</f>
        <v>0.20615136545151311</v>
      </c>
      <c r="BQ20" s="2">
        <f>BL20</f>
        <v>0.18409090909090908</v>
      </c>
      <c r="BR20" s="2">
        <f>BM20</f>
        <v>0</v>
      </c>
    </row>
    <row r="21" spans="1:70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>(12-$AF21)/12*INDEX(BV$9:BV$12,MATCH($AB21,$BU$9:$BU$12,0))+$AF21/12*AG21</f>
        <v>0.20349056603773588</v>
      </c>
      <c r="AK21" s="85">
        <f>(12-$AF21)/12*INDEX(BW$9:BW$12,MATCH($AB21,$BU$9:$BU$12,0))+$AF21/12*AH21</f>
        <v>0.56603773584905637</v>
      </c>
      <c r="AL21" s="85">
        <f>(12-$AF21)/12*INDEX(BX$9:BX$12,MATCH($AB21,$BU$9:$BU$12,0))+$AF21/12*AI21</f>
        <v>0.17613207547169812</v>
      </c>
      <c r="AM21" s="85">
        <f>IF($BC21=1,AJ21/SUMIFS(AJ$3:AJ$622,$BC$3:$BC$622,1,$G$3:$G$622,$G21),0)</f>
        <v>0</v>
      </c>
      <c r="AN21" s="85">
        <f>IF($BC21=1,AK21/SUMIFS(AK$3:AK$622,$BC$3:$BC$622,1,$G$3:$G$622,$G21),0)</f>
        <v>0</v>
      </c>
      <c r="AO21" s="85">
        <f>IF($BC21=1,AL21/SUMIFS(AL$3:AL$622,$BC$3:$BC$622,1,$G$3:$G$622,$G21),0)</f>
        <v>0</v>
      </c>
      <c r="AP21" s="2">
        <f>IFERROR(R21/$V21*90,"")</f>
        <v>0.50216986980781153</v>
      </c>
      <c r="AQ21" s="2">
        <f>IFERROR(S21/$V21*90,"")</f>
        <v>0.27898326100433973</v>
      </c>
      <c r="AR21" s="2">
        <f>IFERROR(W21/$V21*90,"")</f>
        <v>1.1159330440173589</v>
      </c>
      <c r="AS21" s="2">
        <f>IFERROR(X21/$V21*90,"")</f>
        <v>0</v>
      </c>
      <c r="AT21" s="2">
        <f>IFERROR(Y21/$V21*90,"")</f>
        <v>0</v>
      </c>
      <c r="AU21" s="2">
        <f>IF(AP21="",INDEX(BV$4:BV$7,MATCH(O21,$BU$4:$BU$7,0)),AP21)</f>
        <v>0.50216986980781153</v>
      </c>
      <c r="AV21" s="2">
        <f>IF(AQ21="",INDEX(BW$4:BW$7,MATCH($O21,$BU$4:$BU$7,0)),AQ21)</f>
        <v>0.27898326100433973</v>
      </c>
      <c r="AW21" s="2">
        <f>IF(AR21="",INDEX(BX$4:BX$7,MATCH($O21,$BU$4:$BU$7,0)),AR21)</f>
        <v>1.1159330440173589</v>
      </c>
      <c r="AX21" s="2">
        <f>IF(AS21="",INDEX(BY$4:BY$7,MATCH($O21,$BU$4:$BU$7,0)),AS21)</f>
        <v>0</v>
      </c>
      <c r="AY21" s="2">
        <f>IF(AT21="",INDEX(BZ$4:BZ$7,MATCH($O21,$BU$4:$BU$7,0)),AT21)</f>
        <v>0</v>
      </c>
      <c r="AZ21" s="2">
        <f>AU21*0.5+AK21*0.5</f>
        <v>0.53410380282843395</v>
      </c>
      <c r="BA21" s="2">
        <f>AV21*0.5+AJ21*0.5</f>
        <v>0.24123691352103782</v>
      </c>
      <c r="BB21" s="2">
        <f>AX21*0.5+AI21*0.5</f>
        <v>0</v>
      </c>
      <c r="BC21">
        <f>IF(I21="expected",1,0)</f>
        <v>0</v>
      </c>
      <c r="BD21" s="74">
        <f>IF(BC21=1,AZ21/SUMIFS(AZ$3:AZ$622,$BC$3:$BC$622,1,$G$3:$G$622,$G21),0)</f>
        <v>0</v>
      </c>
      <c r="BE21" s="74">
        <f>IF(BC21=1,BA21/SUMIFS(BA$3:BA$622,$BC$3:$BC$622,1,$G$3:$G$622,$G21),0)</f>
        <v>0</v>
      </c>
      <c r="BF21" s="74">
        <f>IF(BC21=1,AW21/SUMIFS(AW$3:AW$622,$BC$3:$BC$622,1,$G$3:$G$622,$G21),0)</f>
        <v>0</v>
      </c>
      <c r="BG21" s="2">
        <f>BB21</f>
        <v>0</v>
      </c>
      <c r="BH21" s="2">
        <f>AY21</f>
        <v>0</v>
      </c>
      <c r="BI21" s="2">
        <f>MIN(BI$1,BD21)</f>
        <v>0</v>
      </c>
      <c r="BJ21" s="2">
        <f>MIN(BJ$1,BE21)</f>
        <v>0</v>
      </c>
      <c r="BK21" s="2">
        <f>MIN(BK$1,BF21)</f>
        <v>0</v>
      </c>
      <c r="BL21" s="2">
        <f>BG21</f>
        <v>0</v>
      </c>
      <c r="BM21" s="2">
        <f>MIN($BM$1,BH21)</f>
        <v>0</v>
      </c>
      <c r="BN21" s="2">
        <f>BI21/SUMIFS(BI$3:BI$622,$BC$3:$BC$622,1,$G$3:$G$622,$G21)</f>
        <v>0</v>
      </c>
      <c r="BO21" s="2">
        <f>BJ21/SUMIFS(BJ$3:BJ$622,$BC$3:$BC$622,1,$G$3:$G$622,$G21)</f>
        <v>0</v>
      </c>
      <c r="BP21" s="2">
        <f>BK21/SUMIFS(BK$3:BK$622,$BC$3:$BC$622,1,$G$3:$G$622,$G21)</f>
        <v>0</v>
      </c>
      <c r="BQ21" s="2">
        <f>BL21</f>
        <v>0</v>
      </c>
      <c r="BR21" s="2">
        <f>BM21</f>
        <v>0</v>
      </c>
    </row>
    <row r="22" spans="1:70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>(12-$AF22)/12*INDEX(BV$9:BV$12,MATCH($AB22,$BU$9:$BU$12,0))+$AF22/12*AG22</f>
        <v>0.29063186813186814</v>
      </c>
      <c r="AK22" s="85">
        <f>(12-$AF22)/12*INDEX(BW$9:BW$12,MATCH($AB22,$BU$9:$BU$12,0))+$AF22/12*AH22</f>
        <v>0.21725274725274726</v>
      </c>
      <c r="AL22" s="85">
        <f>(12-$AF22)/12*INDEX(BX$9:BX$12,MATCH($AB22,$BU$9:$BU$12,0))+$AF22/12*AI22</f>
        <v>0.11568681318681319</v>
      </c>
      <c r="AM22" s="85">
        <f>IF($BC22=1,AJ22/SUMIFS(AJ$3:AJ$622,$BC$3:$BC$622,1,$G$3:$G$622,$G22),0)</f>
        <v>0.24548547494543072</v>
      </c>
      <c r="AN22" s="85">
        <f>IF($BC22=1,AK22/SUMIFS(AK$3:AK$622,$BC$3:$BC$622,1,$G$3:$G$622,$G22),0)</f>
        <v>8.8902225975432236E-2</v>
      </c>
      <c r="AO22" s="85">
        <f>IF($BC22=1,AL22/SUMIFS(AL$3:AL$622,$BC$3:$BC$622,1,$G$3:$G$622,$G22),0)</f>
        <v>9.0966590746097531E-2</v>
      </c>
      <c r="AP22" s="2">
        <f>IFERROR(R22/$V22*90,"")</f>
        <v>0.52173913043478259</v>
      </c>
      <c r="AQ22" s="2">
        <f>IFERROR(S22/$V22*90,"")</f>
        <v>0.34782608695652173</v>
      </c>
      <c r="AR22" s="2">
        <f>IFERROR(W22/$V22*90,"")</f>
        <v>1.4782608695652175</v>
      </c>
      <c r="AS22" s="2">
        <f>IFERROR(X22/$V22*90,"")</f>
        <v>0.17391304347826086</v>
      </c>
      <c r="AT22" s="2">
        <f>IFERROR(Y22/$V22*90,"")</f>
        <v>0</v>
      </c>
      <c r="AU22" s="2">
        <f>IF(AP22="",INDEX(BV$4:BV$7,MATCH(O22,$BU$4:$BU$7,0)),AP22)</f>
        <v>0.52173913043478259</v>
      </c>
      <c r="AV22" s="2">
        <f>IF(AQ22="",INDEX(BW$4:BW$7,MATCH($O22,$BU$4:$BU$7,0)),AQ22)</f>
        <v>0.34782608695652173</v>
      </c>
      <c r="AW22" s="2">
        <f>IF(AR22="",INDEX(BX$4:BX$7,MATCH($O22,$BU$4:$BU$7,0)),AR22)</f>
        <v>1.4782608695652175</v>
      </c>
      <c r="AX22" s="2">
        <f>IF(AS22="",INDEX(BY$4:BY$7,MATCH($O22,$BU$4:$BU$7,0)),AS22)</f>
        <v>0.17391304347826086</v>
      </c>
      <c r="AY22" s="2">
        <f>IF(AT22="",INDEX(BZ$4:BZ$7,MATCH($O22,$BU$4:$BU$7,0)),AT22)</f>
        <v>0</v>
      </c>
      <c r="AZ22" s="2">
        <f>AU22*0.5+AK22*0.5</f>
        <v>0.36949593884376492</v>
      </c>
      <c r="BA22" s="2">
        <f>AV22*0.5+AJ22*0.5</f>
        <v>0.31922897754419494</v>
      </c>
      <c r="BB22" s="2">
        <f>AX22*0.5+AI22*0.5</f>
        <v>8.6956521739130432E-2</v>
      </c>
      <c r="BC22">
        <f>IF(I22="expected",1,0)</f>
        <v>1</v>
      </c>
      <c r="BD22" s="74">
        <f>IF(BC22=1,AZ22/SUMIFS(AZ$3:AZ$622,$BC$3:$BC$622,1,$G$3:$G$622,$G22),0)</f>
        <v>0.13897227315156754</v>
      </c>
      <c r="BE22" s="74">
        <f>IF(BC22=1,BA22/SUMIFS(BA$3:BA$622,$BC$3:$BC$622,1,$G$3:$G$622,$G22),0)</f>
        <v>0.2933131028683883</v>
      </c>
      <c r="BF22" s="74">
        <f>IF(BC22=1,AW22/SUMIFS(AW$3:AW$622,$BC$3:$BC$622,1,$G$3:$G$622,$G22),0)</f>
        <v>0.1941845546091111</v>
      </c>
      <c r="BG22" s="2">
        <f>BB22</f>
        <v>8.6956521739130432E-2</v>
      </c>
      <c r="BH22" s="2">
        <f>AY22</f>
        <v>0</v>
      </c>
      <c r="BI22" s="2">
        <f>MIN(BI$1,BD22)</f>
        <v>0.13897227315156754</v>
      </c>
      <c r="BJ22" s="2">
        <f>MIN(BJ$1,BE22)</f>
        <v>0.2933131028683883</v>
      </c>
      <c r="BK22" s="2">
        <f>MIN(BK$1,BF22)</f>
        <v>0.1941845546091111</v>
      </c>
      <c r="BL22" s="2">
        <f>BG22</f>
        <v>8.6956521739130432E-2</v>
      </c>
      <c r="BM22" s="2">
        <f>MIN($BM$1,BH22)</f>
        <v>0</v>
      </c>
      <c r="BN22" s="2">
        <f>BI22/SUMIFS(BI$3:BI$622,$BC$3:$BC$622,1,$G$3:$G$622,$G22)</f>
        <v>0.15504445119090943</v>
      </c>
      <c r="BO22" s="2">
        <f>BJ22/SUMIFS(BJ$3:BJ$622,$BC$3:$BC$622,1,$G$3:$G$622,$G22)</f>
        <v>0.29331310286838835</v>
      </c>
      <c r="BP22" s="2">
        <f>BK22/SUMIFS(BK$3:BK$622,$BC$3:$BC$622,1,$G$3:$G$622,$G22)</f>
        <v>0.19418455460911116</v>
      </c>
      <c r="BQ22" s="2">
        <f>BL22</f>
        <v>8.6956521739130432E-2</v>
      </c>
      <c r="BR22" s="2">
        <f>BM22</f>
        <v>0</v>
      </c>
    </row>
    <row r="23" spans="1:70" x14ac:dyDescent="0.3">
      <c r="A23" s="93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7</v>
      </c>
      <c r="S23">
        <v>2</v>
      </c>
      <c r="T23">
        <v>0</v>
      </c>
      <c r="U23">
        <v>10</v>
      </c>
      <c r="V23">
        <v>2970</v>
      </c>
      <c r="W23">
        <v>15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>(12-$AF23)/12*INDEX(BV$9:BV$12,MATCH($AB23,$BU$9:$BU$12,0))+$AF23/12*AG23</f>
        <v>0.20349056603773588</v>
      </c>
      <c r="AK23" s="85">
        <f>(12-$AF23)/12*INDEX(BW$9:BW$12,MATCH($AB23,$BU$9:$BU$12,0))+$AF23/12*AH23</f>
        <v>0.56603773584905637</v>
      </c>
      <c r="AL23" s="85">
        <f>(12-$AF23)/12*INDEX(BX$9:BX$12,MATCH($AB23,$BU$9:$BU$12,0))+$AF23/12*AI23</f>
        <v>0.17613207547169812</v>
      </c>
      <c r="AM23" s="85">
        <f>IF($BC23=1,AJ23/SUMIFS(AJ$3:AJ$622,$BC$3:$BC$622,1,$G$3:$G$622,$G23),0)</f>
        <v>0.11363824299588234</v>
      </c>
      <c r="AN23" s="85">
        <f>IF($BC23=1,AK23/SUMIFS(AK$3:AK$622,$BC$3:$BC$622,1,$G$3:$G$622,$G23),0)</f>
        <v>0.16085542231949781</v>
      </c>
      <c r="AO23" s="85">
        <f>IF($BC23=1,AL23/SUMIFS(AL$3:AL$622,$BC$3:$BC$622,1,$G$3:$G$622,$G23),0)</f>
        <v>8.9565496778017964E-2</v>
      </c>
      <c r="AP23" s="2">
        <f>IFERROR(R23/$V23*90,"")</f>
        <v>0.2121212121212121</v>
      </c>
      <c r="AQ23" s="2">
        <f>IFERROR(S23/$V23*90,"")</f>
        <v>6.0606060606060608E-2</v>
      </c>
      <c r="AR23" s="2">
        <f>IFERROR(W23/$V23*90,"")</f>
        <v>0.45454545454545459</v>
      </c>
      <c r="AS23" s="2">
        <f>IFERROR(X23/$V23*90,"")</f>
        <v>6.0606060606060608E-2</v>
      </c>
      <c r="AT23" s="2">
        <f>IFERROR(Y23/$V23*90,"")</f>
        <v>0</v>
      </c>
      <c r="AU23" s="2">
        <f>IF(AP23="",INDEX(BV$4:BV$7,MATCH(O23,$BU$4:$BU$7,0)),AP23)</f>
        <v>0.2121212121212121</v>
      </c>
      <c r="AV23" s="2">
        <f>IF(AQ23="",INDEX(BW$4:BW$7,MATCH($O23,$BU$4:$BU$7,0)),AQ23)</f>
        <v>6.0606060606060608E-2</v>
      </c>
      <c r="AW23" s="2">
        <f>IF(AR23="",INDEX(BX$4:BX$7,MATCH($O23,$BU$4:$BU$7,0)),AR23)</f>
        <v>0.45454545454545459</v>
      </c>
      <c r="AX23" s="2">
        <f>IF(AS23="",INDEX(BY$4:BY$7,MATCH($O23,$BU$4:$BU$7,0)),AS23)</f>
        <v>6.0606060606060608E-2</v>
      </c>
      <c r="AY23" s="2">
        <f>IF(AT23="",INDEX(BZ$4:BZ$7,MATCH($O23,$BU$4:$BU$7,0)),AT23)</f>
        <v>0</v>
      </c>
      <c r="AZ23" s="2">
        <f>AU23*0.5+AK23*0.5</f>
        <v>0.38907947398513421</v>
      </c>
      <c r="BA23" s="2">
        <f>AV23*0.5+AJ23*0.5</f>
        <v>0.13204831332189826</v>
      </c>
      <c r="BB23" s="2">
        <f>AX23*0.5+AI23*0.5</f>
        <v>3.0303030303030304E-2</v>
      </c>
      <c r="BC23">
        <f>IF(I23="expected",1,0)</f>
        <v>1</v>
      </c>
      <c r="BD23" s="74">
        <f>IF(BC23=1,AZ23/SUMIFS(AZ$3:AZ$622,$BC$3:$BC$622,1,$G$3:$G$622,$G23),0)</f>
        <v>0.15507770931518985</v>
      </c>
      <c r="BE23" s="74">
        <f>IF(BC23=1,BA23/SUMIFS(BA$3:BA$622,$BC$3:$BC$622,1,$G$3:$G$622,$G23),0)</f>
        <v>8.1977051486138902E-2</v>
      </c>
      <c r="BF23" s="74">
        <f>IF(BC23=1,AW23/SUMIFS(AW$3:AW$622,$BC$3:$BC$622,1,$G$3:$G$622,$G23),0)</f>
        <v>0.10927085749691454</v>
      </c>
      <c r="BG23" s="2">
        <f>BB23</f>
        <v>3.0303030303030304E-2</v>
      </c>
      <c r="BH23" s="2">
        <f>AY23</f>
        <v>0</v>
      </c>
      <c r="BI23" s="2">
        <f>MIN(BI$1,BD23)</f>
        <v>0.15507770931518985</v>
      </c>
      <c r="BJ23" s="2">
        <f>MIN(BJ$1,BE23)</f>
        <v>8.1977051486138902E-2</v>
      </c>
      <c r="BK23" s="2">
        <f>MIN(BK$1,BF23)</f>
        <v>0.10927085749691454</v>
      </c>
      <c r="BL23" s="2">
        <f>BG23</f>
        <v>3.0303030303030304E-2</v>
      </c>
      <c r="BM23" s="2">
        <f>MIN($BM$1,BH23)</f>
        <v>0</v>
      </c>
      <c r="BN23" s="2">
        <f>BI23/SUMIFS(BI$3:BI$622,$BC$3:$BC$622,1,$G$3:$G$622,$G23)</f>
        <v>0.15507770931518985</v>
      </c>
      <c r="BO23" s="2">
        <f>BJ23/SUMIFS(BJ$3:BJ$622,$BC$3:$BC$622,1,$G$3:$G$622,$G23)</f>
        <v>8.1977051486138902E-2</v>
      </c>
      <c r="BP23" s="2">
        <f>BK23/SUMIFS(BK$3:BK$622,$BC$3:$BC$622,1,$G$3:$G$622,$G23)</f>
        <v>0.10927085749691455</v>
      </c>
      <c r="BQ23" s="2">
        <f>BL23</f>
        <v>3.0303030303030304E-2</v>
      </c>
      <c r="BR23" s="2">
        <f>BM23</f>
        <v>0</v>
      </c>
    </row>
    <row r="24" spans="1:70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>(12-$AF24)/12*INDEX(BV$9:BV$12,MATCH($AB24,$BU$9:$BU$12,0))+$AF24/12*AG24</f>
        <v>0.10174528301886794</v>
      </c>
      <c r="AK24" s="85">
        <f>(12-$AF24)/12*INDEX(BW$9:BW$12,MATCH($AB24,$BU$9:$BU$12,0))+$AF24/12*AH24</f>
        <v>0.57301886792452816</v>
      </c>
      <c r="AL24" s="85">
        <f>(12-$AF24)/12*INDEX(BX$9:BX$12,MATCH($AB24,$BU$9:$BU$12,0))+$AF24/12*AI24</f>
        <v>0.18306603773584906</v>
      </c>
      <c r="AM24" s="85">
        <f>IF($BC24=1,AJ24/SUMIFS(AJ$3:AJ$622,$BC$3:$BC$622,1,$G$3:$G$622,$G24),0)</f>
        <v>0</v>
      </c>
      <c r="AN24" s="85">
        <f>IF($BC24=1,AK24/SUMIFS(AK$3:AK$622,$BC$3:$BC$622,1,$G$3:$G$622,$G24),0)</f>
        <v>0</v>
      </c>
      <c r="AO24" s="85">
        <f>IF($BC24=1,AL24/SUMIFS(AL$3:AL$622,$BC$3:$BC$622,1,$G$3:$G$622,$G24),0)</f>
        <v>0</v>
      </c>
      <c r="AP24" s="2">
        <f>IFERROR(R24/$V24*90,"")</f>
        <v>0.25510204081632654</v>
      </c>
      <c r="AQ24" s="2">
        <f>IFERROR(S24/$V24*90,"")</f>
        <v>0.51020408163265307</v>
      </c>
      <c r="AR24" s="2">
        <f>IFERROR(W24/$V24*90,"")</f>
        <v>0.96938775510204089</v>
      </c>
      <c r="AS24" s="2">
        <f>IFERROR(X24/$V24*90,"")</f>
        <v>5.1020408163265307E-2</v>
      </c>
      <c r="AT24" s="2">
        <f>IFERROR(Y24/$V24*90,"")</f>
        <v>0</v>
      </c>
      <c r="AU24" s="2">
        <f>IF(AP24="",INDEX(BV$4:BV$7,MATCH(O24,$BU$4:$BU$7,0)),AP24)</f>
        <v>0.25510204081632654</v>
      </c>
      <c r="AV24" s="2">
        <f>IF(AQ24="",INDEX(BW$4:BW$7,MATCH($O24,$BU$4:$BU$7,0)),AQ24)</f>
        <v>0.51020408163265307</v>
      </c>
      <c r="AW24" s="2">
        <f>IF(AR24="",INDEX(BX$4:BX$7,MATCH($O24,$BU$4:$BU$7,0)),AR24)</f>
        <v>0.96938775510204089</v>
      </c>
      <c r="AX24" s="2">
        <f>IF(AS24="",INDEX(BY$4:BY$7,MATCH($O24,$BU$4:$BU$7,0)),AS24)</f>
        <v>5.1020408163265307E-2</v>
      </c>
      <c r="AY24" s="2">
        <f>IF(AT24="",INDEX(BZ$4:BZ$7,MATCH($O24,$BU$4:$BU$7,0)),AT24)</f>
        <v>0</v>
      </c>
      <c r="AZ24" s="2">
        <f>AU24*0.5+AK24*0.5</f>
        <v>0.41406045437042738</v>
      </c>
      <c r="BA24" s="2">
        <f>AV24*0.5+AJ24*0.5</f>
        <v>0.30597468232576053</v>
      </c>
      <c r="BB24" s="2">
        <f>AX24*0.5+AI24*0.5</f>
        <v>0.12051020408163265</v>
      </c>
      <c r="BC24">
        <f>IF(I24="expected",1,0)</f>
        <v>0</v>
      </c>
      <c r="BD24" s="74">
        <f>IF(BC24=1,AZ24/SUMIFS(AZ$3:AZ$622,$BC$3:$BC$622,1,$G$3:$G$622,$G24),0)</f>
        <v>0</v>
      </c>
      <c r="BE24" s="74">
        <f>IF(BC24=1,BA24/SUMIFS(BA$3:BA$622,$BC$3:$BC$622,1,$G$3:$G$622,$G24),0)</f>
        <v>0</v>
      </c>
      <c r="BF24" s="74">
        <f>IF(BC24=1,AW24/SUMIFS(AW$3:AW$622,$BC$3:$BC$622,1,$G$3:$G$622,$G24),0)</f>
        <v>0</v>
      </c>
      <c r="BG24" s="2">
        <f>BB24</f>
        <v>0.12051020408163265</v>
      </c>
      <c r="BH24" s="2">
        <f>AY24</f>
        <v>0</v>
      </c>
      <c r="BI24" s="2">
        <f>MIN(BI$1,BD24)</f>
        <v>0</v>
      </c>
      <c r="BJ24" s="2">
        <f>MIN(BJ$1,BE24)</f>
        <v>0</v>
      </c>
      <c r="BK24" s="2">
        <f>MIN(BK$1,BF24)</f>
        <v>0</v>
      </c>
      <c r="BL24" s="2">
        <f>BG24</f>
        <v>0.12051020408163265</v>
      </c>
      <c r="BM24" s="2">
        <f>MIN($BM$1,BH24)</f>
        <v>0</v>
      </c>
      <c r="BN24" s="2">
        <f>BI24/SUMIFS(BI$3:BI$622,$BC$3:$BC$622,1,$G$3:$G$622,$G24)</f>
        <v>0</v>
      </c>
      <c r="BO24" s="2">
        <f>BJ24/SUMIFS(BJ$3:BJ$622,$BC$3:$BC$622,1,$G$3:$G$622,$G24)</f>
        <v>0</v>
      </c>
      <c r="BP24" s="2">
        <f>BK24/SUMIFS(BK$3:BK$622,$BC$3:$BC$622,1,$G$3:$G$622,$G24)</f>
        <v>0</v>
      </c>
      <c r="BQ24" s="2">
        <f>BL24</f>
        <v>0.12051020408163265</v>
      </c>
      <c r="BR24" s="2">
        <f>BM24</f>
        <v>0</v>
      </c>
    </row>
    <row r="25" spans="1:70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>(12-$AF25)/12*INDEX(BV$9:BV$12,MATCH($AB25,$BU$9:$BU$12,0))+$AF25/12*AG25</f>
        <v>0.21724842767295599</v>
      </c>
      <c r="AK25" s="85">
        <f>(12-$AF25)/12*INDEX(BW$9:BW$12,MATCH($AB25,$BU$9:$BU$12,0))+$AF25/12*AH25</f>
        <v>0.63600628930817615</v>
      </c>
      <c r="AL25" s="85">
        <f>(12-$AF25)/12*INDEX(BX$9:BX$12,MATCH($AB25,$BU$9:$BU$12,0))+$AF25/12*AI25</f>
        <v>2.9355345911949687E-2</v>
      </c>
      <c r="AM25" s="85">
        <f>IF($BC25=1,AJ25/SUMIFS(AJ$3:AJ$622,$BC$3:$BC$622,1,$G$3:$G$622,$G25),0)</f>
        <v>0.25493954531255825</v>
      </c>
      <c r="AN25" s="85">
        <f>IF($BC25=1,AK25/SUMIFS(AK$3:AK$622,$BC$3:$BC$622,1,$G$3:$G$622,$G25),0)</f>
        <v>0.33139444955113512</v>
      </c>
      <c r="AO25" s="85">
        <f>IF($BC25=1,AL25/SUMIFS(AL$3:AL$622,$BC$3:$BC$622,1,$G$3:$G$622,$G25),0)</f>
        <v>1.6708506953866355E-2</v>
      </c>
      <c r="AP25" s="2">
        <f>IFERROR(R25/$V25*90,"")</f>
        <v>1.4981729598051157</v>
      </c>
      <c r="AQ25" s="2">
        <f>IFERROR(S25/$V25*90,"")</f>
        <v>0.25578562728380028</v>
      </c>
      <c r="AR25" s="2">
        <f>IFERROR(W25/$V25*90,"")</f>
        <v>2.484774665042631</v>
      </c>
      <c r="AS25" s="2">
        <f>IFERROR(X25/$V25*90,"")</f>
        <v>0.146163215590743</v>
      </c>
      <c r="AT25" s="2">
        <f>IFERROR(Y25/$V25*90,"")</f>
        <v>0</v>
      </c>
      <c r="AU25" s="2">
        <f>IF(AP25="",INDEX(BV$4:BV$7,MATCH(O25,$BU$4:$BU$7,0)),AP25)</f>
        <v>1.4981729598051157</v>
      </c>
      <c r="AV25" s="2">
        <f>IF(AQ25="",INDEX(BW$4:BW$7,MATCH($O25,$BU$4:$BU$7,0)),AQ25)</f>
        <v>0.25578562728380028</v>
      </c>
      <c r="AW25" s="2">
        <f>IF(AR25="",INDEX(BX$4:BX$7,MATCH($O25,$BU$4:$BU$7,0)),AR25)</f>
        <v>2.484774665042631</v>
      </c>
      <c r="AX25" s="2">
        <f>IF(AS25="",INDEX(BY$4:BY$7,MATCH($O25,$BU$4:$BU$7,0)),AS25)</f>
        <v>0.146163215590743</v>
      </c>
      <c r="AY25" s="2">
        <f>IF(AT25="",INDEX(BZ$4:BZ$7,MATCH($O25,$BU$4:$BU$7,0)),AT25)</f>
        <v>0</v>
      </c>
      <c r="AZ25" s="2">
        <f>AU25*0.5+AK25*0.5</f>
        <v>1.0670896245566459</v>
      </c>
      <c r="BA25" s="2">
        <f>AV25*0.5+AJ25*0.5</f>
        <v>0.23651702747837813</v>
      </c>
      <c r="BB25" s="2">
        <f>AX25*0.5+AI25*0.5</f>
        <v>7.3081607795371498E-2</v>
      </c>
      <c r="BC25">
        <f>IF(I25="expected",1,0)</f>
        <v>1</v>
      </c>
      <c r="BD25" s="74">
        <f>IF(BC25=1,AZ25/SUMIFS(AZ$3:AZ$622,$BC$3:$BC$622,1,$G$3:$G$622,$G25),0)</f>
        <v>0.49402302656576313</v>
      </c>
      <c r="BE25" s="74">
        <f>IF(BC25=1,BA25/SUMIFS(BA$3:BA$622,$BC$3:$BC$622,1,$G$3:$G$622,$G25),0)</f>
        <v>0.23631105378322201</v>
      </c>
      <c r="BF25" s="74">
        <f>IF(BC25=1,AW25/SUMIFS(AW$3:AW$622,$BC$3:$BC$622,1,$G$3:$G$622,$G25),0)</f>
        <v>0.39083404627150758</v>
      </c>
      <c r="BG25" s="2">
        <f>BB25</f>
        <v>7.3081607795371498E-2</v>
      </c>
      <c r="BH25" s="2">
        <f>AY25</f>
        <v>0</v>
      </c>
      <c r="BI25" s="2">
        <f>MIN(BI$1,BD25)</f>
        <v>0.3</v>
      </c>
      <c r="BJ25" s="2">
        <f>MIN(BJ$1,BE25)</f>
        <v>0.23631105378322201</v>
      </c>
      <c r="BK25" s="2">
        <f>MIN(BK$1,BF25)</f>
        <v>0.3</v>
      </c>
      <c r="BL25" s="2">
        <f>BG25</f>
        <v>7.3081607795371498E-2</v>
      </c>
      <c r="BM25" s="2">
        <f>MIN($BM$1,BH25)</f>
        <v>0</v>
      </c>
      <c r="BN25" s="2">
        <f>BI25/SUMIFS(BI$3:BI$622,$BC$3:$BC$622,1,$G$3:$G$622,$G25)</f>
        <v>0.37221907062891829</v>
      </c>
      <c r="BO25" s="2">
        <f>BJ25/SUMIFS(BJ$3:BJ$622,$BC$3:$BC$622,1,$G$3:$G$622,$G25)</f>
        <v>0.23631105378322201</v>
      </c>
      <c r="BP25" s="2">
        <f>BK25/SUMIFS(BK$3:BK$622,$BC$3:$BC$622,1,$G$3:$G$622,$G25)</f>
        <v>0.32997276104510853</v>
      </c>
      <c r="BQ25" s="2">
        <f>BL25</f>
        <v>7.3081607795371498E-2</v>
      </c>
      <c r="BR25" s="2">
        <f>BM25</f>
        <v>0</v>
      </c>
    </row>
    <row r="26" spans="1:70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>(12-$AF26)/12*INDEX(BV$9:BV$12,MATCH($AB26,$BU$9:$BU$12,0))+$AF26/12*AG26</f>
        <v>0.35312106918239</v>
      </c>
      <c r="AK26" s="85">
        <f>(12-$AF26)/12*INDEX(BW$9:BW$12,MATCH($AB26,$BU$9:$BU$12,0))+$AF26/12*AH26</f>
        <v>0.91251572327044017</v>
      </c>
      <c r="AL26" s="85">
        <f>(12-$AF26)/12*INDEX(BX$9:BX$12,MATCH($AB26,$BU$9:$BU$12,0))+$AF26/12*AI26</f>
        <v>7.3388364779874218E-2</v>
      </c>
      <c r="AM26" s="85">
        <f>IF($BC26=1,AJ26/SUMIFS(AJ$3:AJ$622,$BC$3:$BC$622,1,$G$3:$G$622,$G26),0)</f>
        <v>0</v>
      </c>
      <c r="AN26" s="85">
        <f>IF($BC26=1,AK26/SUMIFS(AK$3:AK$622,$BC$3:$BC$622,1,$G$3:$G$622,$G26),0)</f>
        <v>0</v>
      </c>
      <c r="AO26" s="85">
        <f>IF($BC26=1,AL26/SUMIFS(AL$3:AL$622,$BC$3:$BC$622,1,$G$3:$G$622,$G26),0)</f>
        <v>0</v>
      </c>
      <c r="AP26" s="2">
        <f>IFERROR(R26/$V26*90,"")</f>
        <v>0.4042847270214236</v>
      </c>
      <c r="AQ26" s="2">
        <f>IFERROR(S26/$V26*90,"")</f>
        <v>0.18659295093296477</v>
      </c>
      <c r="AR26" s="2">
        <f>IFERROR(W26/$V26*90,"")</f>
        <v>1.243953006219765</v>
      </c>
      <c r="AS26" s="2">
        <f>IFERROR(X26/$V26*90,"")</f>
        <v>0.1243953006219765</v>
      </c>
      <c r="AT26" s="2">
        <f>IFERROR(Y26/$V26*90,"")</f>
        <v>0</v>
      </c>
      <c r="AU26" s="2">
        <f>IF(AP26="",INDEX(BV$4:BV$7,MATCH(O26,$BU$4:$BU$7,0)),AP26)</f>
        <v>0.4042847270214236</v>
      </c>
      <c r="AV26" s="2">
        <f>IF(AQ26="",INDEX(BW$4:BW$7,MATCH($O26,$BU$4:$BU$7,0)),AQ26)</f>
        <v>0.18659295093296477</v>
      </c>
      <c r="AW26" s="2">
        <f>IF(AR26="",INDEX(BX$4:BX$7,MATCH($O26,$BU$4:$BU$7,0)),AR26)</f>
        <v>1.243953006219765</v>
      </c>
      <c r="AX26" s="2">
        <f>IF(AS26="",INDEX(BY$4:BY$7,MATCH($O26,$BU$4:$BU$7,0)),AS26)</f>
        <v>0.1243953006219765</v>
      </c>
      <c r="AY26" s="2">
        <f>IF(AT26="",INDEX(BZ$4:BZ$7,MATCH($O26,$BU$4:$BU$7,0)),AT26)</f>
        <v>0</v>
      </c>
      <c r="AZ26" s="2">
        <f>AU26*0.5+AK26*0.5</f>
        <v>0.65840022514593188</v>
      </c>
      <c r="BA26" s="2">
        <f>AV26*0.5+AJ26*0.5</f>
        <v>0.26985701005767737</v>
      </c>
      <c r="BB26" s="2">
        <f>AX26*0.5+AI26*0.5</f>
        <v>6.2197650310988249E-2</v>
      </c>
      <c r="BC26">
        <f>IF(I26="expected",1,0)</f>
        <v>0</v>
      </c>
      <c r="BD26" s="74">
        <f>IF(BC26=1,AZ26/SUMIFS(AZ$3:AZ$622,$BC$3:$BC$622,1,$G$3:$G$622,$G26),0)</f>
        <v>0</v>
      </c>
      <c r="BE26" s="74">
        <f>IF(BC26=1,BA26/SUMIFS(BA$3:BA$622,$BC$3:$BC$622,1,$G$3:$G$622,$G26),0)</f>
        <v>0</v>
      </c>
      <c r="BF26" s="74">
        <f>IF(BC26=1,AW26/SUMIFS(AW$3:AW$622,$BC$3:$BC$622,1,$G$3:$G$622,$G26),0)</f>
        <v>0</v>
      </c>
      <c r="BG26" s="2">
        <f>BB26</f>
        <v>6.2197650310988249E-2</v>
      </c>
      <c r="BH26" s="2">
        <f>AY26</f>
        <v>0</v>
      </c>
      <c r="BI26" s="2">
        <f>MIN(BI$1,BD26)</f>
        <v>0</v>
      </c>
      <c r="BJ26" s="2">
        <f>MIN(BJ$1,BE26)</f>
        <v>0</v>
      </c>
      <c r="BK26" s="2">
        <f>MIN(BK$1,BF26)</f>
        <v>0</v>
      </c>
      <c r="BL26" s="2">
        <f>BG26</f>
        <v>6.2197650310988249E-2</v>
      </c>
      <c r="BM26" s="2">
        <f>MIN($BM$1,BH26)</f>
        <v>0</v>
      </c>
      <c r="BN26" s="2">
        <f>BI26/SUMIFS(BI$3:BI$622,$BC$3:$BC$622,1,$G$3:$G$622,$G26)</f>
        <v>0</v>
      </c>
      <c r="BO26" s="2">
        <f>BJ26/SUMIFS(BJ$3:BJ$622,$BC$3:$BC$622,1,$G$3:$G$622,$G26)</f>
        <v>0</v>
      </c>
      <c r="BP26" s="2">
        <f>BK26/SUMIFS(BK$3:BK$622,$BC$3:$BC$622,1,$G$3:$G$622,$G26)</f>
        <v>0</v>
      </c>
      <c r="BQ26" s="2">
        <f>BL26</f>
        <v>6.2197650310988249E-2</v>
      </c>
      <c r="BR26" s="2">
        <f>BM26</f>
        <v>0</v>
      </c>
    </row>
    <row r="27" spans="1:70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>(12-$AF27)/12*INDEX(BV$9:BV$12,MATCH($AB27,$BU$9:$BU$12,0))+$AF27/12*AG27</f>
        <v>0.22174528301886792</v>
      </c>
      <c r="AK27" s="85">
        <f>(12-$AF27)/12*INDEX(BW$9:BW$12,MATCH($AB27,$BU$9:$BU$12,0))+$AF27/12*AH27</f>
        <v>0.75801886792452811</v>
      </c>
      <c r="AL27" s="85">
        <f>(12-$AF27)/12*INDEX(BX$9:BX$12,MATCH($AB27,$BU$9:$BU$12,0))+$AF27/12*AI27</f>
        <v>0.20806603773584906</v>
      </c>
      <c r="AM27" s="85">
        <f>IF($BC27=1,AJ27/SUMIFS(AJ$3:AJ$622,$BC$3:$BC$622,1,$G$3:$G$622,$G27),0)</f>
        <v>0</v>
      </c>
      <c r="AN27" s="85">
        <f>IF($BC27=1,AK27/SUMIFS(AK$3:AK$622,$BC$3:$BC$622,1,$G$3:$G$622,$G27),0)</f>
        <v>0</v>
      </c>
      <c r="AO27" s="85">
        <f>IF($BC27=1,AL27/SUMIFS(AL$3:AL$622,$BC$3:$BC$622,1,$G$3:$G$622,$G27),0)</f>
        <v>0</v>
      </c>
      <c r="AP27" s="2">
        <f>IFERROR(R27/$V27*90,"")</f>
        <v>0.24930747922437674</v>
      </c>
      <c r="AQ27" s="2">
        <f>IFERROR(S27/$V27*90,"")</f>
        <v>0.12465373961218837</v>
      </c>
      <c r="AR27" s="2">
        <f>IFERROR(W27/$V27*90,"")</f>
        <v>0.74792243767313027</v>
      </c>
      <c r="AS27" s="2">
        <f>IFERROR(X27/$V27*90,"")</f>
        <v>0</v>
      </c>
      <c r="AT27" s="2">
        <f>IFERROR(Y27/$V27*90,"")</f>
        <v>0</v>
      </c>
      <c r="AU27" s="2">
        <f>IF(AP27="",INDEX(BV$4:BV$7,MATCH(O27,$BU$4:$BU$7,0)),AP27)</f>
        <v>0.24930747922437674</v>
      </c>
      <c r="AV27" s="2">
        <f>IF(AQ27="",INDEX(BW$4:BW$7,MATCH($O27,$BU$4:$BU$7,0)),AQ27)</f>
        <v>0.12465373961218837</v>
      </c>
      <c r="AW27" s="2">
        <f>IF(AR27="",INDEX(BX$4:BX$7,MATCH($O27,$BU$4:$BU$7,0)),AR27)</f>
        <v>0.74792243767313027</v>
      </c>
      <c r="AX27" s="2">
        <f>IF(AS27="",INDEX(BY$4:BY$7,MATCH($O27,$BU$4:$BU$7,0)),AS27)</f>
        <v>0</v>
      </c>
      <c r="AY27" s="2">
        <f>IF(AT27="",INDEX(BZ$4:BZ$7,MATCH($O27,$BU$4:$BU$7,0)),AT27)</f>
        <v>0</v>
      </c>
      <c r="AZ27" s="2">
        <f>AU27*0.5+AK27*0.5</f>
        <v>0.50366317357445245</v>
      </c>
      <c r="BA27" s="2">
        <f>AV27*0.5+AJ27*0.5</f>
        <v>0.17319951131552813</v>
      </c>
      <c r="BB27" s="2">
        <f>AX27*0.5+AI27*0.5</f>
        <v>0.12</v>
      </c>
      <c r="BC27">
        <f>IF(I27="expected",1,0)</f>
        <v>0</v>
      </c>
      <c r="BD27" s="74">
        <f>IF(BC27=1,AZ27/SUMIFS(AZ$3:AZ$622,$BC$3:$BC$622,1,$G$3:$G$622,$G27),0)</f>
        <v>0</v>
      </c>
      <c r="BE27" s="74">
        <f>IF(BC27=1,BA27/SUMIFS(BA$3:BA$622,$BC$3:$BC$622,1,$G$3:$G$622,$G27),0)</f>
        <v>0</v>
      </c>
      <c r="BF27" s="74">
        <f>IF(BC27=1,AW27/SUMIFS(AW$3:AW$622,$BC$3:$BC$622,1,$G$3:$G$622,$G27),0)</f>
        <v>0</v>
      </c>
      <c r="BG27" s="2">
        <f>BB27</f>
        <v>0.12</v>
      </c>
      <c r="BH27" s="2">
        <f>AY27</f>
        <v>0</v>
      </c>
      <c r="BI27" s="2">
        <f>MIN(BI$1,BD27)</f>
        <v>0</v>
      </c>
      <c r="BJ27" s="2">
        <f>MIN(BJ$1,BE27)</f>
        <v>0</v>
      </c>
      <c r="BK27" s="2">
        <f>MIN(BK$1,BF27)</f>
        <v>0</v>
      </c>
      <c r="BL27" s="2">
        <f>BG27</f>
        <v>0.12</v>
      </c>
      <c r="BM27" s="2">
        <f>MIN($BM$1,BH27)</f>
        <v>0</v>
      </c>
      <c r="BN27" s="2">
        <f>BI27/SUMIFS(BI$3:BI$622,$BC$3:$BC$622,1,$G$3:$G$622,$G27)</f>
        <v>0</v>
      </c>
      <c r="BO27" s="2">
        <f>BJ27/SUMIFS(BJ$3:BJ$622,$BC$3:$BC$622,1,$G$3:$G$622,$G27)</f>
        <v>0</v>
      </c>
      <c r="BP27" s="2">
        <f>BK27/SUMIFS(BK$3:BK$622,$BC$3:$BC$622,1,$G$3:$G$622,$G27)</f>
        <v>0</v>
      </c>
      <c r="BQ27" s="2">
        <f>BL27</f>
        <v>0.12</v>
      </c>
      <c r="BR27" s="2">
        <f>BM27</f>
        <v>0</v>
      </c>
    </row>
    <row r="28" spans="1:70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>(12-$AF28)/12*INDEX(BV$9:BV$12,MATCH($AB28,$BU$9:$BU$12,0))+$AF28/12*AG28</f>
        <v>0.73674528301886799</v>
      </c>
      <c r="AK28" s="85">
        <f>(12-$AF28)/12*INDEX(BW$9:BW$12,MATCH($AB28,$BU$9:$BU$12,0))+$AF28/12*AH28</f>
        <v>0.82801886792452817</v>
      </c>
      <c r="AL28" s="85">
        <f>(12-$AF28)/12*INDEX(BX$9:BX$12,MATCH($AB28,$BU$9:$BU$12,0))+$AF28/12*AI28</f>
        <v>0.26806603773584903</v>
      </c>
      <c r="AM28" s="85">
        <f>IF($BC28=1,AJ28/SUMIFS(AJ$3:AJ$622,$BC$3:$BC$622,1,$G$3:$G$622,$G28),0)</f>
        <v>0.39356030011501064</v>
      </c>
      <c r="AN28" s="85">
        <f>IF($BC28=1,AK28/SUMIFS(AK$3:AK$622,$BC$3:$BC$622,1,$G$3:$G$622,$G28),0)</f>
        <v>0.25431373965574855</v>
      </c>
      <c r="AO28" s="85">
        <f>IF($BC28=1,AL28/SUMIFS(AL$3:AL$622,$BC$3:$BC$622,1,$G$3:$G$622,$G28),0)</f>
        <v>0.18698187630722091</v>
      </c>
      <c r="AP28" s="2">
        <f>IFERROR(R28/$V28*90,"")</f>
        <v>0.61391541609822653</v>
      </c>
      <c r="AQ28" s="2">
        <f>IFERROR(S28/$V28*90,"")</f>
        <v>0.36834924965893584</v>
      </c>
      <c r="AR28" s="2">
        <f>IFERROR(W28/$V28*90,"")</f>
        <v>1.6268758526603002</v>
      </c>
      <c r="AS28" s="2">
        <f>IFERROR(X28/$V28*90,"")</f>
        <v>0.12278308321964529</v>
      </c>
      <c r="AT28" s="2">
        <f>IFERROR(Y28/$V28*90,"")</f>
        <v>0</v>
      </c>
      <c r="AU28" s="2">
        <f>IF(AP28="",INDEX(BV$4:BV$7,MATCH(O28,$BU$4:$BU$7,0)),AP28)</f>
        <v>0.61391541609822653</v>
      </c>
      <c r="AV28" s="2">
        <f>IF(AQ28="",INDEX(BW$4:BW$7,MATCH($O28,$BU$4:$BU$7,0)),AQ28)</f>
        <v>0.36834924965893584</v>
      </c>
      <c r="AW28" s="2">
        <f>IF(AR28="",INDEX(BX$4:BX$7,MATCH($O28,$BU$4:$BU$7,0)),AR28)</f>
        <v>1.6268758526603002</v>
      </c>
      <c r="AX28" s="2">
        <f>IF(AS28="",INDEX(BY$4:BY$7,MATCH($O28,$BU$4:$BU$7,0)),AS28)</f>
        <v>0.12278308321964529</v>
      </c>
      <c r="AY28" s="2">
        <f>IF(AT28="",INDEX(BZ$4:BZ$7,MATCH($O28,$BU$4:$BU$7,0)),AT28)</f>
        <v>0</v>
      </c>
      <c r="AZ28" s="2">
        <f>AU28*0.5+AK28*0.5</f>
        <v>0.72096714201137735</v>
      </c>
      <c r="BA28" s="2">
        <f>AV28*0.5+AJ28*0.5</f>
        <v>0.55254726633890194</v>
      </c>
      <c r="BB28" s="2">
        <f>AX28*0.5+AI28*0.5</f>
        <v>0.24139154160982262</v>
      </c>
      <c r="BC28">
        <f>IF(I28="expected",1,0)</f>
        <v>1</v>
      </c>
      <c r="BD28" s="74">
        <f>IF(BC28=1,AZ28/SUMIFS(AZ$3:AZ$622,$BC$3:$BC$622,1,$G$3:$G$622,$G28),0)</f>
        <v>0.32407083836096279</v>
      </c>
      <c r="BE28" s="74">
        <f>IF(BC28=1,BA28/SUMIFS(BA$3:BA$622,$BC$3:$BC$622,1,$G$3:$G$622,$G28),0)</f>
        <v>0.4221421798905558</v>
      </c>
      <c r="BF28" s="74">
        <f>IF(BC28=1,AW28/SUMIFS(AW$3:AW$622,$BC$3:$BC$622,1,$G$3:$G$622,$G28),0)</f>
        <v>0.42161688913876233</v>
      </c>
      <c r="BG28" s="2">
        <f>BB28</f>
        <v>0.24139154160982262</v>
      </c>
      <c r="BH28" s="2">
        <f>AY28</f>
        <v>0</v>
      </c>
      <c r="BI28" s="2">
        <f>MIN(BI$1,BD28)</f>
        <v>0.3</v>
      </c>
      <c r="BJ28" s="2">
        <f>MIN(BJ$1,BE28)</f>
        <v>0.3</v>
      </c>
      <c r="BK28" s="2">
        <f>MIN(BK$1,BF28)</f>
        <v>0.3</v>
      </c>
      <c r="BL28" s="2">
        <f>BG28</f>
        <v>0.24139154160982262</v>
      </c>
      <c r="BM28" s="2">
        <f>MIN($BM$1,BH28)</f>
        <v>0</v>
      </c>
      <c r="BN28" s="2">
        <f>BI28/SUMIFS(BI$3:BI$622,$BC$3:$BC$622,1,$G$3:$G$622,$G28)</f>
        <v>0.30739936031439091</v>
      </c>
      <c r="BO28" s="2">
        <f>BJ28/SUMIFS(BJ$3:BJ$622,$BC$3:$BC$622,1,$G$3:$G$622,$G28)</f>
        <v>0.34174098940372644</v>
      </c>
      <c r="BP28" s="2">
        <f>BK28/SUMIFS(BK$3:BK$622,$BC$3:$BC$622,1,$G$3:$G$622,$G28)</f>
        <v>0.34153662142462621</v>
      </c>
      <c r="BQ28" s="2">
        <f>BL28</f>
        <v>0.24139154160982262</v>
      </c>
      <c r="BR28" s="2">
        <f>BM28</f>
        <v>0</v>
      </c>
    </row>
    <row r="29" spans="1:70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>(12-$AF29)/12*INDEX(BV$9:BV$12,MATCH($AB29,$BU$9:$BU$12,0))+$AF29/12*AG29</f>
        <v>0.23511792452830194</v>
      </c>
      <c r="AK29" s="85">
        <f>(12-$AF29)/12*INDEX(BW$9:BW$12,MATCH($AB29,$BU$9:$BU$12,0))+$AF29/12*AH29</f>
        <v>0.67452830188679225</v>
      </c>
      <c r="AL29" s="85">
        <f>(12-$AF29)/12*INDEX(BX$9:BX$12,MATCH($AB29,$BU$9:$BU$12,0))+$AF29/12*AI29</f>
        <v>0.13209905660377358</v>
      </c>
      <c r="AM29" s="85">
        <f>IF($BC29=1,AJ29/SUMIFS(AJ$3:AJ$622,$BC$3:$BC$622,1,$G$3:$G$622,$G29),0)</f>
        <v>0.14561184097359309</v>
      </c>
      <c r="AN29" s="85">
        <f>IF($BC29=1,AK29/SUMIFS(AK$3:AK$622,$BC$3:$BC$622,1,$G$3:$G$622,$G29),0)</f>
        <v>0.21881244210137626</v>
      </c>
      <c r="AO29" s="85">
        <f>IF($BC29=1,AL29/SUMIFS(AL$3:AL$622,$BC$3:$BC$622,1,$G$3:$G$622,$G29),0)</f>
        <v>8.1958068888930161E-2</v>
      </c>
      <c r="AP29" s="2">
        <f>IFERROR(R29/$V29*90,"")</f>
        <v>0.29966703662597111</v>
      </c>
      <c r="AQ29" s="2">
        <f>IFERROR(S29/$V29*90,"")</f>
        <v>0.44950055493895674</v>
      </c>
      <c r="AR29" s="2">
        <f>IFERROR(W29/$V29*90,"")</f>
        <v>1.0488346281908989</v>
      </c>
      <c r="AS29" s="2">
        <f>IFERROR(X29/$V29*90,"")</f>
        <v>9.9889012208657049E-2</v>
      </c>
      <c r="AT29" s="2">
        <f>IFERROR(Y29/$V29*90,"")</f>
        <v>0</v>
      </c>
      <c r="AU29" s="2">
        <f>IF(AP29="",INDEX(BV$4:BV$7,MATCH(O29,$BU$4:$BU$7,0)),AP29)</f>
        <v>0.29966703662597111</v>
      </c>
      <c r="AV29" s="2">
        <f>IF(AQ29="",INDEX(BW$4:BW$7,MATCH($O29,$BU$4:$BU$7,0)),AQ29)</f>
        <v>0.44950055493895674</v>
      </c>
      <c r="AW29" s="2">
        <f>IF(AR29="",INDEX(BX$4:BX$7,MATCH($O29,$BU$4:$BU$7,0)),AR29)</f>
        <v>1.0488346281908989</v>
      </c>
      <c r="AX29" s="2">
        <f>IF(AS29="",INDEX(BY$4:BY$7,MATCH($O29,$BU$4:$BU$7,0)),AS29)</f>
        <v>9.9889012208657049E-2</v>
      </c>
      <c r="AY29" s="2">
        <f>IF(AT29="",INDEX(BZ$4:BZ$7,MATCH($O29,$BU$4:$BU$7,0)),AT29)</f>
        <v>0</v>
      </c>
      <c r="AZ29" s="2">
        <f>AU29*0.5+AK29*0.5</f>
        <v>0.48709766925638165</v>
      </c>
      <c r="BA29" s="2">
        <f>AV29*0.5+AJ29*0.5</f>
        <v>0.34230923973362937</v>
      </c>
      <c r="BB29" s="2">
        <f>AX29*0.5+AI29*0.5</f>
        <v>4.9944506104328525E-2</v>
      </c>
      <c r="BC29">
        <f>IF(I29="expected",1,0)</f>
        <v>1</v>
      </c>
      <c r="BD29" s="74">
        <f>IF(BC29=1,AZ29/SUMIFS(AZ$3:AZ$622,$BC$3:$BC$622,1,$G$3:$G$622,$G29),0)</f>
        <v>0.16717823984774116</v>
      </c>
      <c r="BE29" s="74">
        <f>IF(BC29=1,BA29/SUMIFS(BA$3:BA$622,$BC$3:$BC$622,1,$G$3:$G$622,$G29),0)</f>
        <v>0.17496119476619176</v>
      </c>
      <c r="BF29" s="74">
        <f>IF(BC29=1,AW29/SUMIFS(AW$3:AW$622,$BC$3:$BC$622,1,$G$3:$G$622,$G29),0)</f>
        <v>0.14681516037519887</v>
      </c>
      <c r="BG29" s="2">
        <f>BB29</f>
        <v>4.9944506104328525E-2</v>
      </c>
      <c r="BH29" s="2">
        <f>AY29</f>
        <v>0</v>
      </c>
      <c r="BI29" s="2">
        <f>MIN(BI$1,BD29)</f>
        <v>0.16717823984774116</v>
      </c>
      <c r="BJ29" s="2">
        <f>MIN(BJ$1,BE29)</f>
        <v>0.17496119476619176</v>
      </c>
      <c r="BK29" s="2">
        <f>MIN(BK$1,BF29)</f>
        <v>0.14681516037519887</v>
      </c>
      <c r="BL29" s="2">
        <f>BG29</f>
        <v>4.9944506104328525E-2</v>
      </c>
      <c r="BM29" s="2">
        <f>MIN($BM$1,BH29)</f>
        <v>0</v>
      </c>
      <c r="BN29" s="2">
        <f>BI29/SUMIFS(BI$3:BI$622,$BC$3:$BC$622,1,$G$3:$G$622,$G29)</f>
        <v>0.16717823984774113</v>
      </c>
      <c r="BO29" s="2">
        <f>BJ29/SUMIFS(BJ$3:BJ$622,$BC$3:$BC$622,1,$G$3:$G$622,$G29)</f>
        <v>0.17496119476619179</v>
      </c>
      <c r="BP29" s="2">
        <f>BK29/SUMIFS(BK$3:BK$622,$BC$3:$BC$622,1,$G$3:$G$622,$G29)</f>
        <v>0.1468151603751989</v>
      </c>
      <c r="BQ29" s="2">
        <f>BL29</f>
        <v>4.9944506104328525E-2</v>
      </c>
      <c r="BR29" s="2">
        <f>BM29</f>
        <v>0</v>
      </c>
    </row>
    <row r="30" spans="1:70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>(12-$AF30)/12*INDEX(BV$9:BV$12,MATCH($AB30,$BU$9:$BU$12,0))+$AF30/12*AG30</f>
        <v>0.18653301886792456</v>
      </c>
      <c r="AK30" s="85">
        <f>(12-$AF30)/12*INDEX(BW$9:BW$12,MATCH($AB30,$BU$9:$BU$12,0))+$AF30/12*AH30</f>
        <v>0.51886792452830166</v>
      </c>
      <c r="AL30" s="85">
        <f>(12-$AF30)/12*INDEX(BX$9:BX$12,MATCH($AB30,$BU$9:$BU$12,0))+$AF30/12*AI30</f>
        <v>0.16145440251572327</v>
      </c>
      <c r="AM30" s="85">
        <f>IF($BC30=1,AJ30/SUMIFS(AJ$3:AJ$622,$BC$3:$BC$622,1,$G$3:$G$622,$G30),0)</f>
        <v>0.11552252485305925</v>
      </c>
      <c r="AN30" s="85">
        <f>IF($BC30=1,AK30/SUMIFS(AK$3:AK$622,$BC$3:$BC$622,1,$G$3:$G$622,$G30),0)</f>
        <v>0.16831726315490481</v>
      </c>
      <c r="AO30" s="85">
        <f>IF($BC30=1,AL30/SUMIFS(AL$3:AL$622,$BC$3:$BC$622,1,$G$3:$G$622,$G30),0)</f>
        <v>0.10017097308647019</v>
      </c>
      <c r="AP30" s="2">
        <f>IFERROR(R30/$V30*90,"")</f>
        <v>0.36912751677852346</v>
      </c>
      <c r="AQ30" s="2">
        <f>IFERROR(S30/$V30*90,"")</f>
        <v>0.60402684563758391</v>
      </c>
      <c r="AR30" s="2">
        <f>IFERROR(W30/$V30*90,"")</f>
        <v>0.60402684563758391</v>
      </c>
      <c r="AS30" s="2">
        <f>IFERROR(X30/$V30*90,"")</f>
        <v>0</v>
      </c>
      <c r="AT30" s="2">
        <f>IFERROR(Y30/$V30*90,"")</f>
        <v>0</v>
      </c>
      <c r="AU30" s="2">
        <f>IF(AP30="",INDEX(BV$4:BV$7,MATCH(O30,$BU$4:$BU$7,0)),AP30)</f>
        <v>0.36912751677852346</v>
      </c>
      <c r="AV30" s="2">
        <f>IF(AQ30="",INDEX(BW$4:BW$7,MATCH($O30,$BU$4:$BU$7,0)),AQ30)</f>
        <v>0.60402684563758391</v>
      </c>
      <c r="AW30" s="2">
        <f>IF(AR30="",INDEX(BX$4:BX$7,MATCH($O30,$BU$4:$BU$7,0)),AR30)</f>
        <v>0.60402684563758391</v>
      </c>
      <c r="AX30" s="2">
        <f>IF(AS30="",INDEX(BY$4:BY$7,MATCH($O30,$BU$4:$BU$7,0)),AS30)</f>
        <v>0</v>
      </c>
      <c r="AY30" s="2">
        <f>IF(AT30="",INDEX(BZ$4:BZ$7,MATCH($O30,$BU$4:$BU$7,0)),AT30)</f>
        <v>0</v>
      </c>
      <c r="AZ30" s="2">
        <f>AU30*0.5+AK30*0.5</f>
        <v>0.44399772065341259</v>
      </c>
      <c r="BA30" s="2">
        <f>AV30*0.5+AJ30*0.5</f>
        <v>0.39527993225275426</v>
      </c>
      <c r="BB30" s="2">
        <f>AX30*0.5+AI30*0.5</f>
        <v>0</v>
      </c>
      <c r="BC30">
        <f>IF(I30="expected",1,0)</f>
        <v>1</v>
      </c>
      <c r="BD30" s="74">
        <f>IF(BC30=1,AZ30/SUMIFS(AZ$3:AZ$622,$BC$3:$BC$622,1,$G$3:$G$622,$G30),0)</f>
        <v>0.15238577829486116</v>
      </c>
      <c r="BE30" s="74">
        <f>IF(BC30=1,BA30/SUMIFS(BA$3:BA$622,$BC$3:$BC$622,1,$G$3:$G$622,$G30),0)</f>
        <v>0.20203559000586013</v>
      </c>
      <c r="BF30" s="74">
        <f>IF(BC30=1,AW30/SUMIFS(AW$3:AW$622,$BC$3:$BC$622,1,$G$3:$G$622,$G30),0)</f>
        <v>8.4551268455132125E-2</v>
      </c>
      <c r="BG30" s="2">
        <f>BB30</f>
        <v>0</v>
      </c>
      <c r="BH30" s="2">
        <f>AY30</f>
        <v>0</v>
      </c>
      <c r="BI30" s="2">
        <f>MIN(BI$1,BD30)</f>
        <v>0.15238577829486116</v>
      </c>
      <c r="BJ30" s="2">
        <f>MIN(BJ$1,BE30)</f>
        <v>0.20203559000586013</v>
      </c>
      <c r="BK30" s="2">
        <f>MIN(BK$1,BF30)</f>
        <v>8.4551268455132125E-2</v>
      </c>
      <c r="BL30" s="2">
        <f>BG30</f>
        <v>0</v>
      </c>
      <c r="BM30" s="2">
        <f>MIN($BM$1,BH30)</f>
        <v>0</v>
      </c>
      <c r="BN30" s="2">
        <f>BI30/SUMIFS(BI$3:BI$622,$BC$3:$BC$622,1,$G$3:$G$622,$G30)</f>
        <v>0.15238577829486114</v>
      </c>
      <c r="BO30" s="2">
        <f>BJ30/SUMIFS(BJ$3:BJ$622,$BC$3:$BC$622,1,$G$3:$G$622,$G30)</f>
        <v>0.20203559000586019</v>
      </c>
      <c r="BP30" s="2">
        <f>BK30/SUMIFS(BK$3:BK$622,$BC$3:$BC$622,1,$G$3:$G$622,$G30)</f>
        <v>8.4551268455132139E-2</v>
      </c>
      <c r="BQ30" s="2">
        <f>BL30</f>
        <v>0</v>
      </c>
      <c r="BR30" s="2">
        <f>BM30</f>
        <v>0</v>
      </c>
    </row>
    <row r="31" spans="1:70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>(12-$AF31)/12*INDEX(BV$9:BV$12,MATCH($AB31,$BU$9:$BU$12,0))+$AF31/12*AG31</f>
        <v>8.0631868131868137E-2</v>
      </c>
      <c r="AK31" s="85">
        <f>(12-$AF31)/12*INDEX(BW$9:BW$12,MATCH($AB31,$BU$9:$BU$12,0))+$AF31/12*AH31</f>
        <v>0.32725274725274728</v>
      </c>
      <c r="AL31" s="85">
        <f>(12-$AF31)/12*INDEX(BX$9:BX$12,MATCH($AB31,$BU$9:$BU$12,0))+$AF31/12*AI31</f>
        <v>0.11568681318681319</v>
      </c>
      <c r="AM31" s="85">
        <f>IF($BC31=1,AJ31/SUMIFS(AJ$3:AJ$622,$BC$3:$BC$622,1,$G$3:$G$622,$G31),0)</f>
        <v>4.1335390744799951E-2</v>
      </c>
      <c r="AN31" s="85">
        <f>IF($BC31=1,AK31/SUMIFS(AK$3:AK$622,$BC$3:$BC$622,1,$G$3:$G$622,$G31),0)</f>
        <v>9.0016662646267412E-2</v>
      </c>
      <c r="AO31" s="85">
        <f>IF($BC31=1,AL31/SUMIFS(AL$3:AL$622,$BC$3:$BC$622,1,$G$3:$G$622,$G31),0)</f>
        <v>6.6846651167643614E-2</v>
      </c>
      <c r="AP31" s="2">
        <f>IFERROR(R31/$V31*90,"")</f>
        <v>0.18672199170124482</v>
      </c>
      <c r="AQ31" s="2">
        <f>IFERROR(S31/$V31*90,"")</f>
        <v>0.15560165975103735</v>
      </c>
      <c r="AR31" s="2">
        <f>IFERROR(W31/$V31*90,"")</f>
        <v>0.84024896265560167</v>
      </c>
      <c r="AS31" s="2">
        <f>IFERROR(X31/$V31*90,"")</f>
        <v>6.2240663900414939E-2</v>
      </c>
      <c r="AT31" s="2">
        <f>IFERROR(Y31/$V31*90,"")</f>
        <v>0</v>
      </c>
      <c r="AU31" s="2">
        <f>IF(AP31="",INDEX(BV$4:BV$7,MATCH(O31,$BU$4:$BU$7,0)),AP31)</f>
        <v>0.18672199170124482</v>
      </c>
      <c r="AV31" s="2">
        <f>IF(AQ31="",INDEX(BW$4:BW$7,MATCH($O31,$BU$4:$BU$7,0)),AQ31)</f>
        <v>0.15560165975103735</v>
      </c>
      <c r="AW31" s="2">
        <f>IF(AR31="",INDEX(BX$4:BX$7,MATCH($O31,$BU$4:$BU$7,0)),AR31)</f>
        <v>0.84024896265560167</v>
      </c>
      <c r="AX31" s="2">
        <f>IF(AS31="",INDEX(BY$4:BY$7,MATCH($O31,$BU$4:$BU$7,0)),AS31)</f>
        <v>6.2240663900414939E-2</v>
      </c>
      <c r="AY31" s="2">
        <f>IF(AT31="",INDEX(BZ$4:BZ$7,MATCH($O31,$BU$4:$BU$7,0)),AT31)</f>
        <v>0</v>
      </c>
      <c r="AZ31" s="2">
        <f>AU31*0.5+AK31*0.5</f>
        <v>0.25698736947699607</v>
      </c>
      <c r="BA31" s="2">
        <f>AV31*0.5+AJ31*0.5</f>
        <v>0.11811676394145273</v>
      </c>
      <c r="BB31" s="2">
        <f>AX31*0.5+AI31*0.5</f>
        <v>3.1120331950207469E-2</v>
      </c>
      <c r="BC31">
        <f>IF(I31="expected",1,0)</f>
        <v>1</v>
      </c>
      <c r="BD31" s="74">
        <f>IF(BC31=1,AZ31/SUMIFS(AZ$3:AZ$622,$BC$3:$BC$622,1,$G$3:$G$622,$G31),0)</f>
        <v>9.2891670121014333E-2</v>
      </c>
      <c r="BE31" s="74">
        <f>IF(BC31=1,BA31/SUMIFS(BA$3:BA$622,$BC$3:$BC$622,1,$G$3:$G$622,$G31),0)</f>
        <v>6.6899328681649162E-2</v>
      </c>
      <c r="BF31" s="74">
        <f>IF(BC31=1,AW31/SUMIFS(AW$3:AW$622,$BC$3:$BC$622,1,$G$3:$G$622,$G31),0)</f>
        <v>0.15572603806056862</v>
      </c>
      <c r="BG31" s="2">
        <f>BB31</f>
        <v>3.1120331950207469E-2</v>
      </c>
      <c r="BH31" s="2">
        <f>AY31</f>
        <v>0</v>
      </c>
      <c r="BI31" s="2">
        <f>MIN(BI$1,BD31)</f>
        <v>9.2891670121014333E-2</v>
      </c>
      <c r="BJ31" s="2">
        <f>MIN(BJ$1,BE31)</f>
        <v>6.6899328681649162E-2</v>
      </c>
      <c r="BK31" s="2">
        <f>MIN(BK$1,BF31)</f>
        <v>0.15572603806056862</v>
      </c>
      <c r="BL31" s="2">
        <f>BG31</f>
        <v>3.1120331950207469E-2</v>
      </c>
      <c r="BM31" s="2">
        <f>MIN($BM$1,BH31)</f>
        <v>0</v>
      </c>
      <c r="BN31" s="2">
        <f>BI31/SUMIFS(BI$3:BI$622,$BC$3:$BC$622,1,$G$3:$G$622,$G31)</f>
        <v>9.7838379788944649E-2</v>
      </c>
      <c r="BO31" s="2">
        <f>BJ31/SUMIFS(BJ$3:BJ$622,$BC$3:$BC$622,1,$G$3:$G$622,$G31)</f>
        <v>6.6899328681649162E-2</v>
      </c>
      <c r="BP31" s="2">
        <f>BK31/SUMIFS(BK$3:BK$622,$BC$3:$BC$622,1,$G$3:$G$622,$G31)</f>
        <v>0.15572603806056864</v>
      </c>
      <c r="BQ31" s="2">
        <f>BL31</f>
        <v>3.1120331950207469E-2</v>
      </c>
      <c r="BR31" s="2">
        <f>BM31</f>
        <v>0</v>
      </c>
    </row>
    <row r="32" spans="1:70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>(12-$AF32)/12*INDEX(BV$9:BV$12,MATCH($AB32,$BU$9:$BU$12,0))+$AF32/12*AG32</f>
        <v>0.13566037735849057</v>
      </c>
      <c r="AK32" s="85">
        <f>(12-$AF32)/12*INDEX(BW$9:BW$12,MATCH($AB32,$BU$9:$BU$12,0))+$AF32/12*AH32</f>
        <v>0.37735849056603754</v>
      </c>
      <c r="AL32" s="85">
        <f>(12-$AF32)/12*INDEX(BX$9:BX$12,MATCH($AB32,$BU$9:$BU$12,0))+$AF32/12*AI32</f>
        <v>0.11742138364779875</v>
      </c>
      <c r="AM32" s="85">
        <f>IF($BC32=1,AJ32/SUMIFS(AJ$3:AJ$622,$BC$3:$BC$622,1,$G$3:$G$622,$G32),0)</f>
        <v>0</v>
      </c>
      <c r="AN32" s="85">
        <f>IF($BC32=1,AK32/SUMIFS(AK$3:AK$622,$BC$3:$BC$622,1,$G$3:$G$622,$G32),0)</f>
        <v>0</v>
      </c>
      <c r="AO32" s="85">
        <f>IF($BC32=1,AL32/SUMIFS(AL$3:AL$622,$BC$3:$BC$622,1,$G$3:$G$622,$G32),0)</f>
        <v>0</v>
      </c>
      <c r="AP32" s="2">
        <f>IFERROR(R32/$V32*90,"")</f>
        <v>0.40127388535031844</v>
      </c>
      <c r="AQ32" s="2">
        <f>IFERROR(S32/$V32*90,"")</f>
        <v>0.28662420382165604</v>
      </c>
      <c r="AR32" s="2">
        <f>IFERROR(W32/$V32*90,"")</f>
        <v>0.91719745222929927</v>
      </c>
      <c r="AS32" s="2">
        <f>IFERROR(X32/$V32*90,"")</f>
        <v>0.34394904458598724</v>
      </c>
      <c r="AT32" s="2">
        <f>IFERROR(Y32/$V32*90,"")</f>
        <v>0</v>
      </c>
      <c r="AU32" s="2">
        <f>IF(AP32="",INDEX(BV$4:BV$7,MATCH(O32,$BU$4:$BU$7,0)),AP32)</f>
        <v>0.40127388535031844</v>
      </c>
      <c r="AV32" s="2">
        <f>IF(AQ32="",INDEX(BW$4:BW$7,MATCH($O32,$BU$4:$BU$7,0)),AQ32)</f>
        <v>0.28662420382165604</v>
      </c>
      <c r="AW32" s="2">
        <f>IF(AR32="",INDEX(BX$4:BX$7,MATCH($O32,$BU$4:$BU$7,0)),AR32)</f>
        <v>0.91719745222929927</v>
      </c>
      <c r="AX32" s="2">
        <f>IF(AS32="",INDEX(BY$4:BY$7,MATCH($O32,$BU$4:$BU$7,0)),AS32)</f>
        <v>0.34394904458598724</v>
      </c>
      <c r="AY32" s="2">
        <f>IF(AT32="",INDEX(BZ$4:BZ$7,MATCH($O32,$BU$4:$BU$7,0)),AT32)</f>
        <v>0</v>
      </c>
      <c r="AZ32" s="2">
        <f>AU32*0.5+AK32*0.5</f>
        <v>0.38931618795817802</v>
      </c>
      <c r="BA32" s="2">
        <f>AV32*0.5+AJ32*0.5</f>
        <v>0.21114229059007331</v>
      </c>
      <c r="BB32" s="2">
        <f>AX32*0.5+AI32*0.5</f>
        <v>0.17197452229299362</v>
      </c>
      <c r="BC32">
        <f>IF(I32="expected",1,0)</f>
        <v>0</v>
      </c>
      <c r="BD32" s="74">
        <f>IF(BC32=1,AZ32/SUMIFS(AZ$3:AZ$622,$BC$3:$BC$622,1,$G$3:$G$622,$G32),0)</f>
        <v>0</v>
      </c>
      <c r="BE32" s="74">
        <f>IF(BC32=1,BA32/SUMIFS(BA$3:BA$622,$BC$3:$BC$622,1,$G$3:$G$622,$G32),0)</f>
        <v>0</v>
      </c>
      <c r="BF32" s="74">
        <f>IF(BC32=1,AW32/SUMIFS(AW$3:AW$622,$BC$3:$BC$622,1,$G$3:$G$622,$G32),0)</f>
        <v>0</v>
      </c>
      <c r="BG32" s="2">
        <f>BB32</f>
        <v>0.17197452229299362</v>
      </c>
      <c r="BH32" s="2">
        <f>AY32</f>
        <v>0</v>
      </c>
      <c r="BI32" s="2">
        <f>MIN(BI$1,BD32)</f>
        <v>0</v>
      </c>
      <c r="BJ32" s="2">
        <f>MIN(BJ$1,BE32)</f>
        <v>0</v>
      </c>
      <c r="BK32" s="2">
        <f>MIN(BK$1,BF32)</f>
        <v>0</v>
      </c>
      <c r="BL32" s="2">
        <f>BG32</f>
        <v>0.17197452229299362</v>
      </c>
      <c r="BM32" s="2">
        <f>MIN($BM$1,BH32)</f>
        <v>0</v>
      </c>
      <c r="BN32" s="2">
        <f>BI32/SUMIFS(BI$3:BI$622,$BC$3:$BC$622,1,$G$3:$G$622,$G32)</f>
        <v>0</v>
      </c>
      <c r="BO32" s="2">
        <f>BJ32/SUMIFS(BJ$3:BJ$622,$BC$3:$BC$622,1,$G$3:$G$622,$G32)</f>
        <v>0</v>
      </c>
      <c r="BP32" s="2">
        <f>BK32/SUMIFS(BK$3:BK$622,$BC$3:$BC$622,1,$G$3:$G$622,$G32)</f>
        <v>0</v>
      </c>
      <c r="BQ32" s="2">
        <f>BL32</f>
        <v>0.17197452229299362</v>
      </c>
      <c r="BR32" s="2">
        <f>BM32</f>
        <v>0</v>
      </c>
    </row>
    <row r="33" spans="1:70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>(12-$AF33)/12*INDEX(BV$9:BV$12,MATCH($AB33,$BU$9:$BU$12,0))+$AF33/12*AG33</f>
        <v>0.25174528301886795</v>
      </c>
      <c r="AK33" s="85">
        <f>(12-$AF33)/12*INDEX(BW$9:BW$12,MATCH($AB33,$BU$9:$BU$12,0))+$AF33/12*AH33</f>
        <v>0.58301886792452817</v>
      </c>
      <c r="AL33" s="85">
        <f>(12-$AF33)/12*INDEX(BX$9:BX$12,MATCH($AB33,$BU$9:$BU$12,0))+$AF33/12*AI33</f>
        <v>8.8066037735849062E-2</v>
      </c>
      <c r="AM33" s="85">
        <f>IF($BC33=1,AJ33/SUMIFS(AJ$3:AJ$622,$BC$3:$BC$622,1,$G$3:$G$622,$G33),0)</f>
        <v>0</v>
      </c>
      <c r="AN33" s="85">
        <f>IF($BC33=1,AK33/SUMIFS(AK$3:AK$622,$BC$3:$BC$622,1,$G$3:$G$622,$G33),0)</f>
        <v>0</v>
      </c>
      <c r="AO33" s="85">
        <f>IF($BC33=1,AL33/SUMIFS(AL$3:AL$622,$BC$3:$BC$622,1,$G$3:$G$622,$G33),0)</f>
        <v>0</v>
      </c>
      <c r="AP33" s="2">
        <f>IFERROR(R33/$V33*90,"")</f>
        <v>0.40723981900452494</v>
      </c>
      <c r="AQ33" s="2">
        <f>IFERROR(S33/$V33*90,"")</f>
        <v>0.29617441382147264</v>
      </c>
      <c r="AR33" s="2">
        <f>IFERROR(W33/$V33*90,"")</f>
        <v>0.99958864664747027</v>
      </c>
      <c r="AS33" s="2">
        <f>IFERROR(X33/$V33*90,"")</f>
        <v>3.702180172768408E-2</v>
      </c>
      <c r="AT33" s="2">
        <f>IFERROR(Y33/$V33*90,"")</f>
        <v>0</v>
      </c>
      <c r="AU33" s="2">
        <f>IF(AP33="",INDEX(BV$4:BV$7,MATCH(O33,$BU$4:$BU$7,0)),AP33)</f>
        <v>0.40723981900452494</v>
      </c>
      <c r="AV33" s="2">
        <f>IF(AQ33="",INDEX(BW$4:BW$7,MATCH($O33,$BU$4:$BU$7,0)),AQ33)</f>
        <v>0.29617441382147264</v>
      </c>
      <c r="AW33" s="2">
        <f>IF(AR33="",INDEX(BX$4:BX$7,MATCH($O33,$BU$4:$BU$7,0)),AR33)</f>
        <v>0.99958864664747027</v>
      </c>
      <c r="AX33" s="2">
        <f>IF(AS33="",INDEX(BY$4:BY$7,MATCH($O33,$BU$4:$BU$7,0)),AS33)</f>
        <v>3.702180172768408E-2</v>
      </c>
      <c r="AY33" s="2">
        <f>IF(AT33="",INDEX(BZ$4:BZ$7,MATCH($O33,$BU$4:$BU$7,0)),AT33)</f>
        <v>0</v>
      </c>
      <c r="AZ33" s="2">
        <f>AU33*0.5+AK33*0.5</f>
        <v>0.49512934346452653</v>
      </c>
      <c r="BA33" s="2">
        <f>AV33*0.5+AJ33*0.5</f>
        <v>0.27395984842017029</v>
      </c>
      <c r="BB33" s="2">
        <f>AX33*0.5+AI33*0.5</f>
        <v>1.851090086384204E-2</v>
      </c>
      <c r="BC33">
        <f>IF(I33="expected",1,0)</f>
        <v>0</v>
      </c>
      <c r="BD33" s="74">
        <f>IF(BC33=1,AZ33/SUMIFS(AZ$3:AZ$622,$BC$3:$BC$622,1,$G$3:$G$622,$G33),0)</f>
        <v>0</v>
      </c>
      <c r="BE33" s="74">
        <f>IF(BC33=1,BA33/SUMIFS(BA$3:BA$622,$BC$3:$BC$622,1,$G$3:$G$622,$G33),0)</f>
        <v>0</v>
      </c>
      <c r="BF33" s="74">
        <f>IF(BC33=1,AW33/SUMIFS(AW$3:AW$622,$BC$3:$BC$622,1,$G$3:$G$622,$G33),0)</f>
        <v>0</v>
      </c>
      <c r="BG33" s="2">
        <f>BB33</f>
        <v>1.851090086384204E-2</v>
      </c>
      <c r="BH33" s="2">
        <f>AY33</f>
        <v>0</v>
      </c>
      <c r="BI33" s="2">
        <f>MIN(BI$1,BD33)</f>
        <v>0</v>
      </c>
      <c r="BJ33" s="2">
        <f>MIN(BJ$1,BE33)</f>
        <v>0</v>
      </c>
      <c r="BK33" s="2">
        <f>MIN(BK$1,BF33)</f>
        <v>0</v>
      </c>
      <c r="BL33" s="2">
        <f>BG33</f>
        <v>1.851090086384204E-2</v>
      </c>
      <c r="BM33" s="2">
        <f>MIN($BM$1,BH33)</f>
        <v>0</v>
      </c>
      <c r="BN33" s="2">
        <f>BI33/SUMIFS(BI$3:BI$622,$BC$3:$BC$622,1,$G$3:$G$622,$G33)</f>
        <v>0</v>
      </c>
      <c r="BO33" s="2">
        <f>BJ33/SUMIFS(BJ$3:BJ$622,$BC$3:$BC$622,1,$G$3:$G$622,$G33)</f>
        <v>0</v>
      </c>
      <c r="BP33" s="2">
        <f>BK33/SUMIFS(BK$3:BK$622,$BC$3:$BC$622,1,$G$3:$G$622,$G33)</f>
        <v>0</v>
      </c>
      <c r="BQ33" s="2">
        <f>BL33</f>
        <v>1.851090086384204E-2</v>
      </c>
      <c r="BR33" s="2">
        <f>BM33</f>
        <v>0</v>
      </c>
    </row>
    <row r="34" spans="1:70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>(12-$AF34)/12*INDEX(BV$9:BV$12,MATCH($AB34,$BU$9:$BU$12,0))+$AF34/12*AG34</f>
        <v>0.19084249084249083</v>
      </c>
      <c r="AK34" s="85">
        <f>(12-$AF34)/12*INDEX(BW$9:BW$12,MATCH($AB34,$BU$9:$BU$12,0))+$AF34/12*AH34</f>
        <v>0.14967032967032967</v>
      </c>
      <c r="AL34" s="85">
        <f>(12-$AF34)/12*INDEX(BX$9:BX$12,MATCH($AB34,$BU$9:$BU$12,0))+$AF34/12*AI34</f>
        <v>0.23758241758241755</v>
      </c>
      <c r="AM34" s="85">
        <f>IF($BC34=1,AJ34/SUMIFS(AJ$3:AJ$622,$BC$3:$BC$622,1,$G$3:$G$622,$G34),0)</f>
        <v>0.10075956190699978</v>
      </c>
      <c r="AN34" s="85">
        <f>IF($BC34=1,AK34/SUMIFS(AK$3:AK$622,$BC$3:$BC$622,1,$G$3:$G$622,$G34),0)</f>
        <v>5.8592008835024169E-2</v>
      </c>
      <c r="AO34" s="85">
        <f>IF($BC34=1,AL34/SUMIFS(AL$3:AL$622,$BC$3:$BC$622,1,$G$3:$G$622,$G34),0)</f>
        <v>0.13065775558173806</v>
      </c>
      <c r="AP34" s="2">
        <f>IFERROR(R34/$V34*90,"")</f>
        <v>0.14240506329113925</v>
      </c>
      <c r="AQ34" s="2">
        <f>IFERROR(S34/$V34*90,"")</f>
        <v>0.14240506329113925</v>
      </c>
      <c r="AR34" s="2">
        <f>IFERROR(W34/$V34*90,"")</f>
        <v>0.52215189873417722</v>
      </c>
      <c r="AS34" s="2">
        <f>IFERROR(X34/$V34*90,"")</f>
        <v>0.14240506329113925</v>
      </c>
      <c r="AT34" s="2">
        <f>IFERROR(Y34/$V34*90,"")</f>
        <v>0</v>
      </c>
      <c r="AU34" s="2">
        <f>IF(AP34="",INDEX(BV$4:BV$7,MATCH(O34,$BU$4:$BU$7,0)),AP34)</f>
        <v>0.14240506329113925</v>
      </c>
      <c r="AV34" s="2">
        <f>IF(AQ34="",INDEX(BW$4:BW$7,MATCH($O34,$BU$4:$BU$7,0)),AQ34)</f>
        <v>0.14240506329113925</v>
      </c>
      <c r="AW34" s="2">
        <f>IF(AR34="",INDEX(BX$4:BX$7,MATCH($O34,$BU$4:$BU$7,0)),AR34)</f>
        <v>0.52215189873417722</v>
      </c>
      <c r="AX34" s="2">
        <f>IF(AS34="",INDEX(BY$4:BY$7,MATCH($O34,$BU$4:$BU$7,0)),AS34)</f>
        <v>0.14240506329113925</v>
      </c>
      <c r="AY34" s="2">
        <f>IF(AT34="",INDEX(BZ$4:BZ$7,MATCH($O34,$BU$4:$BU$7,0)),AT34)</f>
        <v>0</v>
      </c>
      <c r="AZ34" s="2">
        <f>AU34*0.5+AK34*0.5</f>
        <v>0.14603769648073445</v>
      </c>
      <c r="BA34" s="2">
        <f>AV34*0.5+AJ34*0.5</f>
        <v>0.16662377706681503</v>
      </c>
      <c r="BB34" s="2">
        <f>AX34*0.5+AI34*0.5</f>
        <v>0.19620253164556961</v>
      </c>
      <c r="BC34">
        <f>IF(I34="expected",1,0)</f>
        <v>1</v>
      </c>
      <c r="BD34" s="74">
        <f>IF(BC34=1,AZ34/SUMIFS(AZ$3:AZ$622,$BC$3:$BC$622,1,$G$3:$G$622,$G34),0)</f>
        <v>6.0540481103879037E-2</v>
      </c>
      <c r="BE34" s="74">
        <f>IF(BC34=1,BA34/SUMIFS(BA$3:BA$622,$BC$3:$BC$622,1,$G$3:$G$622,$G34),0)</f>
        <v>0.12174907007813077</v>
      </c>
      <c r="BF34" s="74">
        <f>IF(BC34=1,AW34/SUMIFS(AW$3:AW$622,$BC$3:$BC$622,1,$G$3:$G$622,$G34),0)</f>
        <v>8.1715551736299116E-2</v>
      </c>
      <c r="BG34" s="2">
        <f>BB34</f>
        <v>0.19620253164556961</v>
      </c>
      <c r="BH34" s="2">
        <f>AY34</f>
        <v>0</v>
      </c>
      <c r="BI34" s="2">
        <f>MIN(BI$1,BD34)</f>
        <v>6.0540481103879037E-2</v>
      </c>
      <c r="BJ34" s="2">
        <f>MIN(BJ$1,BE34)</f>
        <v>0.12174907007813077</v>
      </c>
      <c r="BK34" s="2">
        <f>MIN(BK$1,BF34)</f>
        <v>8.1715551736299116E-2</v>
      </c>
      <c r="BL34" s="2">
        <f>BG34</f>
        <v>0.19620253164556961</v>
      </c>
      <c r="BM34" s="2">
        <f>MIN($BM$1,BH34)</f>
        <v>0</v>
      </c>
      <c r="BN34" s="2">
        <f>BI34/SUMIFS(BI$3:BI$622,$BC$3:$BC$622,1,$G$3:$G$622,$G34)</f>
        <v>6.2483330950693881E-2</v>
      </c>
      <c r="BO34" s="2">
        <f>BJ34/SUMIFS(BJ$3:BJ$622,$BC$3:$BC$622,1,$G$3:$G$622,$G34)</f>
        <v>0.12377905070090464</v>
      </c>
      <c r="BP34" s="2">
        <f>BK34/SUMIFS(BK$3:BK$622,$BC$3:$BC$622,1,$G$3:$G$622,$G34)</f>
        <v>8.37474862681164E-2</v>
      </c>
      <c r="BQ34" s="2">
        <f>BL34</f>
        <v>0.19620253164556961</v>
      </c>
      <c r="BR34" s="2">
        <f>BM34</f>
        <v>0</v>
      </c>
    </row>
    <row r="35" spans="1:70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>(12-$AF35)/12*INDEX(BV$9:BV$12,MATCH($AB35,$BU$9:$BU$12,0))+$AF35/12*AG35</f>
        <v>0.18653301886792456</v>
      </c>
      <c r="AK35" s="85">
        <f>(12-$AF35)/12*INDEX(BW$9:BW$12,MATCH($AB35,$BU$9:$BU$12,0))+$AF35/12*AH35</f>
        <v>0.51886792452830166</v>
      </c>
      <c r="AL35" s="85">
        <f>(12-$AF35)/12*INDEX(BX$9:BX$12,MATCH($AB35,$BU$9:$BU$12,0))+$AF35/12*AI35</f>
        <v>0.16145440251572327</v>
      </c>
      <c r="AM35" s="85">
        <f>IF($BC35=1,AJ35/SUMIFS(AJ$3:AJ$622,$BC$3:$BC$622,1,$G$3:$G$622,$G35),0)</f>
        <v>0</v>
      </c>
      <c r="AN35" s="85">
        <f>IF($BC35=1,AK35/SUMIFS(AK$3:AK$622,$BC$3:$BC$622,1,$G$3:$G$622,$G35),0)</f>
        <v>0</v>
      </c>
      <c r="AO35" s="85">
        <f>IF($BC35=1,AL35/SUMIFS(AL$3:AL$622,$BC$3:$BC$622,1,$G$3:$G$622,$G35),0)</f>
        <v>0</v>
      </c>
      <c r="AP35" s="2">
        <f>IFERROR(R35/$V35*90,"")</f>
        <v>0.30354131534569984</v>
      </c>
      <c r="AQ35" s="2">
        <f>IFERROR(S35/$V35*90,"")</f>
        <v>0.15177065767284992</v>
      </c>
      <c r="AR35" s="2">
        <f>IFERROR(W35/$V35*90,"")</f>
        <v>1.163575042158516</v>
      </c>
      <c r="AS35" s="2">
        <f>IFERROR(X35/$V35*90,"")</f>
        <v>0.10118043844856661</v>
      </c>
      <c r="AT35" s="2">
        <f>IFERROR(Y35/$V35*90,"")</f>
        <v>0</v>
      </c>
      <c r="AU35" s="2">
        <f>IF(AP35="",INDEX(BV$4:BV$7,MATCH(O35,$BU$4:$BU$7,0)),AP35)</f>
        <v>0.30354131534569984</v>
      </c>
      <c r="AV35" s="2">
        <f>IF(AQ35="",INDEX(BW$4:BW$7,MATCH($O35,$BU$4:$BU$7,0)),AQ35)</f>
        <v>0.15177065767284992</v>
      </c>
      <c r="AW35" s="2">
        <f>IF(AR35="",INDEX(BX$4:BX$7,MATCH($O35,$BU$4:$BU$7,0)),AR35)</f>
        <v>1.163575042158516</v>
      </c>
      <c r="AX35" s="2">
        <f>IF(AS35="",INDEX(BY$4:BY$7,MATCH($O35,$BU$4:$BU$7,0)),AS35)</f>
        <v>0.10118043844856661</v>
      </c>
      <c r="AY35" s="2">
        <f>IF(AT35="",INDEX(BZ$4:BZ$7,MATCH($O35,$BU$4:$BU$7,0)),AT35)</f>
        <v>0</v>
      </c>
      <c r="AZ35" s="2">
        <f>AU35*0.5+AK35*0.5</f>
        <v>0.41120461993700075</v>
      </c>
      <c r="BA35" s="2">
        <f>AV35*0.5+AJ35*0.5</f>
        <v>0.16915183827038724</v>
      </c>
      <c r="BB35" s="2">
        <f>AX35*0.5+AI35*0.5</f>
        <v>5.0590219224283306E-2</v>
      </c>
      <c r="BC35">
        <f>IF(I35="expected",1,0)</f>
        <v>0</v>
      </c>
      <c r="BD35" s="74">
        <f>IF(BC35=1,AZ35/SUMIFS(AZ$3:AZ$622,$BC$3:$BC$622,1,$G$3:$G$622,$G35),0)</f>
        <v>0</v>
      </c>
      <c r="BE35" s="74">
        <f>IF(BC35=1,BA35/SUMIFS(BA$3:BA$622,$BC$3:$BC$622,1,$G$3:$G$622,$G35),0)</f>
        <v>0</v>
      </c>
      <c r="BF35" s="74">
        <f>IF(BC35=1,AW35/SUMIFS(AW$3:AW$622,$BC$3:$BC$622,1,$G$3:$G$622,$G35),0)</f>
        <v>0</v>
      </c>
      <c r="BG35" s="2">
        <f>BB35</f>
        <v>5.0590219224283306E-2</v>
      </c>
      <c r="BH35" s="2">
        <f>AY35</f>
        <v>0</v>
      </c>
      <c r="BI35" s="2">
        <f>MIN(BI$1,BD35)</f>
        <v>0</v>
      </c>
      <c r="BJ35" s="2">
        <f>MIN(BJ$1,BE35)</f>
        <v>0</v>
      </c>
      <c r="BK35" s="2">
        <f>MIN(BK$1,BF35)</f>
        <v>0</v>
      </c>
      <c r="BL35" s="2">
        <f>BG35</f>
        <v>5.0590219224283306E-2</v>
      </c>
      <c r="BM35" s="2">
        <f>MIN($BM$1,BH35)</f>
        <v>0</v>
      </c>
      <c r="BN35" s="2">
        <f>BI35/SUMIFS(BI$3:BI$622,$BC$3:$BC$622,1,$G$3:$G$622,$G35)</f>
        <v>0</v>
      </c>
      <c r="BO35" s="2">
        <f>BJ35/SUMIFS(BJ$3:BJ$622,$BC$3:$BC$622,1,$G$3:$G$622,$G35)</f>
        <v>0</v>
      </c>
      <c r="BP35" s="2">
        <f>BK35/SUMIFS(BK$3:BK$622,$BC$3:$BC$622,1,$G$3:$G$622,$G35)</f>
        <v>0</v>
      </c>
      <c r="BQ35" s="2">
        <f>BL35</f>
        <v>5.0590219224283306E-2</v>
      </c>
      <c r="BR35" s="2">
        <f>BM35</f>
        <v>0</v>
      </c>
    </row>
    <row r="36" spans="1:70" x14ac:dyDescent="0.3">
      <c r="A36" s="93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>(12-$AF36)/12*INDEX(BV$9:BV$12,MATCH($AB36,$BU$9:$BU$12,0))+$AF36/12*AG36</f>
        <v>0.12094780219780221</v>
      </c>
      <c r="AK36" s="85">
        <f>(12-$AF36)/12*INDEX(BW$9:BW$12,MATCH($AB36,$BU$9:$BU$12,0))+$AF36/12*AH36</f>
        <v>0.16837912087912091</v>
      </c>
      <c r="AL36" s="85">
        <f>(12-$AF36)/12*INDEX(BX$9:BX$12,MATCH($AB36,$BU$9:$BU$12,0))+$AF36/12*AI36</f>
        <v>0.17353021978021979</v>
      </c>
      <c r="AM36" s="85">
        <f>IF($BC36=1,AJ36/SUMIFS(AJ$3:AJ$622,$BC$3:$BC$622,1,$G$3:$G$622,$G36),0)</f>
        <v>0</v>
      </c>
      <c r="AN36" s="85">
        <f>IF($BC36=1,AK36/SUMIFS(AK$3:AK$622,$BC$3:$BC$622,1,$G$3:$G$622,$G36),0)</f>
        <v>0</v>
      </c>
      <c r="AO36" s="85">
        <f>IF($BC36=1,AL36/SUMIFS(AL$3:AL$622,$BC$3:$BC$622,1,$G$3:$G$622,$G36),0)</f>
        <v>0</v>
      </c>
      <c r="AP36" s="2">
        <f>IFERROR(R36/$V36*90,"")</f>
        <v>0.48517520215633425</v>
      </c>
      <c r="AQ36" s="2">
        <f>IFERROR(S36/$V36*90,"")</f>
        <v>0.16172506738544476</v>
      </c>
      <c r="AR36" s="2">
        <f>IFERROR(W36/$V36*90,"")</f>
        <v>0.9703504043126685</v>
      </c>
      <c r="AS36" s="2">
        <f>IFERROR(X36/$V36*90,"")</f>
        <v>0.16172506738544476</v>
      </c>
      <c r="AT36" s="2">
        <f>IFERROR(Y36/$V36*90,"")</f>
        <v>0</v>
      </c>
      <c r="AU36" s="2">
        <f>IF(AP36="",INDEX(BV$4:BV$7,MATCH(O36,$BU$4:$BU$7,0)),AP36)</f>
        <v>0.48517520215633425</v>
      </c>
      <c r="AV36" s="2">
        <f>IF(AQ36="",INDEX(BW$4:BW$7,MATCH($O36,$BU$4:$BU$7,0)),AQ36)</f>
        <v>0.16172506738544476</v>
      </c>
      <c r="AW36" s="2">
        <f>IF(AR36="",INDEX(BX$4:BX$7,MATCH($O36,$BU$4:$BU$7,0)),AR36)</f>
        <v>0.9703504043126685</v>
      </c>
      <c r="AX36" s="2">
        <f>IF(AS36="",INDEX(BY$4:BY$7,MATCH($O36,$BU$4:$BU$7,0)),AS36)</f>
        <v>0.16172506738544476</v>
      </c>
      <c r="AY36" s="2">
        <f>IF(AT36="",INDEX(BZ$4:BZ$7,MATCH($O36,$BU$4:$BU$7,0)),AT36)</f>
        <v>0</v>
      </c>
      <c r="AZ36" s="2">
        <f>AU36*0.5+AK36*0.5</f>
        <v>0.32677716151772757</v>
      </c>
      <c r="BA36" s="2">
        <f>AV36*0.5+AJ36*0.5</f>
        <v>0.1413364347916235</v>
      </c>
      <c r="BB36" s="2">
        <f>AX36*0.5+AI36*0.5</f>
        <v>8.086253369272238E-2</v>
      </c>
      <c r="BC36">
        <f>IF(I36="expected",1,0)</f>
        <v>0</v>
      </c>
      <c r="BD36" s="74">
        <f>IF(BC36=1,AZ36/SUMIFS(AZ$3:AZ$622,$BC$3:$BC$622,1,$G$3:$G$622,$G36),0)</f>
        <v>0</v>
      </c>
      <c r="BE36" s="74">
        <f>IF(BC36=1,BA36/SUMIFS(BA$3:BA$622,$BC$3:$BC$622,1,$G$3:$G$622,$G36),0)</f>
        <v>0</v>
      </c>
      <c r="BF36" s="74">
        <f>IF(BC36=1,AW36/SUMIFS(AW$3:AW$622,$BC$3:$BC$622,1,$G$3:$G$622,$G36),0)</f>
        <v>0</v>
      </c>
      <c r="BG36" s="2">
        <f>BB36</f>
        <v>8.086253369272238E-2</v>
      </c>
      <c r="BH36" s="2">
        <f>AY36</f>
        <v>0</v>
      </c>
      <c r="BI36" s="2">
        <f>MIN(BI$1,BD36)</f>
        <v>0</v>
      </c>
      <c r="BJ36" s="2">
        <f>MIN(BJ$1,BE36)</f>
        <v>0</v>
      </c>
      <c r="BK36" s="2">
        <f>MIN(BK$1,BF36)</f>
        <v>0</v>
      </c>
      <c r="BL36" s="2">
        <f>BG36</f>
        <v>8.086253369272238E-2</v>
      </c>
      <c r="BM36" s="2">
        <f>MIN($BM$1,BH36)</f>
        <v>0</v>
      </c>
      <c r="BN36" s="2">
        <f>BI36/SUMIFS(BI$3:BI$622,$BC$3:$BC$622,1,$G$3:$G$622,$G36)</f>
        <v>0</v>
      </c>
      <c r="BO36" s="2">
        <f>BJ36/SUMIFS(BJ$3:BJ$622,$BC$3:$BC$622,1,$G$3:$G$622,$G36)</f>
        <v>0</v>
      </c>
      <c r="BP36" s="2">
        <f>BK36/SUMIFS(BK$3:BK$622,$BC$3:$BC$622,1,$G$3:$G$622,$G36)</f>
        <v>0</v>
      </c>
      <c r="BQ36" s="2">
        <f>BL36</f>
        <v>8.086253369272238E-2</v>
      </c>
      <c r="BR36" s="2">
        <f>BM36</f>
        <v>0</v>
      </c>
    </row>
    <row r="37" spans="1:70" x14ac:dyDescent="0.3">
      <c r="A37" s="93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>(12-$AF37)/12*INDEX(BV$9:BV$12,MATCH($AB37,$BU$9:$BU$12,0))+$AF37/12*AG37</f>
        <v>0.10174528301886794</v>
      </c>
      <c r="AK37" s="85">
        <f>(12-$AF37)/12*INDEX(BW$9:BW$12,MATCH($AB37,$BU$9:$BU$12,0))+$AF37/12*AH37</f>
        <v>0.38801886792452817</v>
      </c>
      <c r="AL37" s="85">
        <f>(12-$AF37)/12*INDEX(BX$9:BX$12,MATCH($AB37,$BU$9:$BU$12,0))+$AF37/12*AI37</f>
        <v>8.8066037735849062E-2</v>
      </c>
      <c r="AM37" s="85">
        <f>IF($BC37=1,AJ37/SUMIFS(AJ$3:AJ$622,$BC$3:$BC$622,1,$G$3:$G$622,$G37),0)</f>
        <v>6.1483437698696991E-2</v>
      </c>
      <c r="AN37" s="85">
        <f>IF($BC37=1,AK37/SUMIFS(AK$3:AK$622,$BC$3:$BC$622,1,$G$3:$G$622,$G37),0)</f>
        <v>0.15930073318030682</v>
      </c>
      <c r="AO37" s="85">
        <f>IF($BC37=1,AL37/SUMIFS(AL$3:AL$622,$BC$3:$BC$622,1,$G$3:$G$622,$G37),0)</f>
        <v>4.2815205552348641E-2</v>
      </c>
      <c r="AP37" s="2">
        <f>IFERROR(R37/$V37*90,"")</f>
        <v>0.2</v>
      </c>
      <c r="AQ37" s="2">
        <f>IFERROR(S37/$V37*90,"")</f>
        <v>0.2</v>
      </c>
      <c r="AR37" s="2">
        <f>IFERROR(W37/$V37*90,"")</f>
        <v>0.5</v>
      </c>
      <c r="AS37" s="2">
        <f>IFERROR(X37/$V37*90,"")</f>
        <v>0.15000000000000002</v>
      </c>
      <c r="AT37" s="2">
        <f>IFERROR(Y37/$V37*90,"")</f>
        <v>0</v>
      </c>
      <c r="AU37" s="2">
        <f>IF(AP37="",INDEX(BV$4:BV$7,MATCH(O37,$BU$4:$BU$7,0)),AP37)</f>
        <v>0.2</v>
      </c>
      <c r="AV37" s="2">
        <f>IF(AQ37="",INDEX(BW$4:BW$7,MATCH($O37,$BU$4:$BU$7,0)),AQ37)</f>
        <v>0.2</v>
      </c>
      <c r="AW37" s="2">
        <f>IF(AR37="",INDEX(BX$4:BX$7,MATCH($O37,$BU$4:$BU$7,0)),AR37)</f>
        <v>0.5</v>
      </c>
      <c r="AX37" s="2">
        <f>IF(AS37="",INDEX(BY$4:BY$7,MATCH($O37,$BU$4:$BU$7,0)),AS37)</f>
        <v>0.15000000000000002</v>
      </c>
      <c r="AY37" s="2">
        <f>IF(AT37="",INDEX(BZ$4:BZ$7,MATCH($O37,$BU$4:$BU$7,0)),AT37)</f>
        <v>0</v>
      </c>
      <c r="AZ37" s="2">
        <f>AU37*0.5+AK37*0.5</f>
        <v>0.29400943396226409</v>
      </c>
      <c r="BA37" s="2">
        <f>AV37*0.5+AJ37*0.5</f>
        <v>0.15087264150943397</v>
      </c>
      <c r="BB37" s="2">
        <f>AX37*0.5+AI37*0.5</f>
        <v>7.5000000000000011E-2</v>
      </c>
      <c r="BC37">
        <f>IF(I37="expected",1,0)</f>
        <v>1</v>
      </c>
      <c r="BD37" s="74">
        <f>IF(BC37=1,AZ37/SUMIFS(AZ$3:AZ$622,$BC$3:$BC$622,1,$G$3:$G$622,$G37),0)</f>
        <v>0.12020702118831933</v>
      </c>
      <c r="BE37" s="74">
        <f>IF(BC37=1,BA37/SUMIFS(BA$3:BA$622,$BC$3:$BC$622,1,$G$3:$G$622,$G37),0)</f>
        <v>9.8979085542911752E-2</v>
      </c>
      <c r="BF37" s="74">
        <f>IF(BC37=1,AW37/SUMIFS(AW$3:AW$622,$BC$3:$BC$622,1,$G$3:$G$622,$G37),0)</f>
        <v>9.1529063520185472E-2</v>
      </c>
      <c r="BG37" s="2">
        <f>BB37</f>
        <v>7.5000000000000011E-2</v>
      </c>
      <c r="BH37" s="2">
        <f>AY37</f>
        <v>0</v>
      </c>
      <c r="BI37" s="2">
        <f>MIN(BI$1,BD37)</f>
        <v>0.12020702118831933</v>
      </c>
      <c r="BJ37" s="2">
        <f>MIN(BJ$1,BE37)</f>
        <v>9.8979085542911752E-2</v>
      </c>
      <c r="BK37" s="2">
        <f>MIN(BK$1,BF37)</f>
        <v>9.1529063520185472E-2</v>
      </c>
      <c r="BL37" s="2">
        <f>BG37</f>
        <v>7.5000000000000011E-2</v>
      </c>
      <c r="BM37" s="2">
        <f>MIN($BM$1,BH37)</f>
        <v>0</v>
      </c>
      <c r="BN37" s="2">
        <f>BI37/SUMIFS(BI$3:BI$622,$BC$3:$BC$622,1,$G$3:$G$622,$G37)</f>
        <v>0.1202070211883193</v>
      </c>
      <c r="BO37" s="2">
        <f>BJ37/SUMIFS(BJ$3:BJ$622,$BC$3:$BC$622,1,$G$3:$G$622,$G37)</f>
        <v>9.8979085542911752E-2</v>
      </c>
      <c r="BP37" s="2">
        <f>BK37/SUMIFS(BK$3:BK$622,$BC$3:$BC$622,1,$G$3:$G$622,$G37)</f>
        <v>9.1950575120548675E-2</v>
      </c>
      <c r="BQ37" s="2">
        <f>BL37</f>
        <v>7.5000000000000011E-2</v>
      </c>
      <c r="BR37" s="2">
        <f>BM37</f>
        <v>0</v>
      </c>
    </row>
    <row r="38" spans="1:70" x14ac:dyDescent="0.3">
      <c r="A38" s="93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>(12-$AF38)/12*INDEX(BV$9:BV$12,MATCH($AB38,$BU$9:$BU$12,0))+$AF38/12*AG38</f>
        <v>0.21899371069182388</v>
      </c>
      <c r="AK38" s="85">
        <f>(12-$AF38)/12*INDEX(BW$9:BW$12,MATCH($AB38,$BU$9:$BU$12,0))+$AF38/12*AH38</f>
        <v>0.63069182389937084</v>
      </c>
      <c r="AL38" s="85">
        <f>(12-$AF38)/12*INDEX(BX$9:BX$12,MATCH($AB38,$BU$9:$BU$12,0))+$AF38/12*AI38</f>
        <v>0.11742138364779875</v>
      </c>
      <c r="AM38" s="85">
        <f>IF($BC38=1,AJ38/SUMIFS(AJ$3:AJ$622,$BC$3:$BC$622,1,$G$3:$G$622,$G38),0)</f>
        <v>0.10531046241340734</v>
      </c>
      <c r="AN38" s="85">
        <f>IF($BC38=1,AK38/SUMIFS(AK$3:AK$622,$BC$3:$BC$622,1,$G$3:$G$622,$G38),0)</f>
        <v>0.24903258758039079</v>
      </c>
      <c r="AO38" s="85">
        <f>IF($BC38=1,AL38/SUMIFS(AL$3:AL$622,$BC$3:$BC$622,1,$G$3:$G$622,$G38),0)</f>
        <v>7.8439968208099481E-2</v>
      </c>
      <c r="AP38" s="2">
        <f>IFERROR(R38/$V38*90,"")</f>
        <v>0.59561128526645768</v>
      </c>
      <c r="AQ38" s="2">
        <f>IFERROR(S38/$V38*90,"")</f>
        <v>0.21943573667711599</v>
      </c>
      <c r="AR38" s="2">
        <f>IFERROR(W38/$V38*90,"")</f>
        <v>1.5047021943573669</v>
      </c>
      <c r="AS38" s="2">
        <f>IFERROR(X38/$V38*90,"")</f>
        <v>6.269592476489029E-2</v>
      </c>
      <c r="AT38" s="2">
        <f>IFERROR(Y38/$V38*90,"")</f>
        <v>3.1347962382445145E-2</v>
      </c>
      <c r="AU38" s="2">
        <f>IF(AP38="",INDEX(BV$4:BV$7,MATCH(O38,$BU$4:$BU$7,0)),AP38)</f>
        <v>0.59561128526645768</v>
      </c>
      <c r="AV38" s="2">
        <f>IF(AQ38="",INDEX(BW$4:BW$7,MATCH($O38,$BU$4:$BU$7,0)),AQ38)</f>
        <v>0.21943573667711599</v>
      </c>
      <c r="AW38" s="2">
        <f>IF(AR38="",INDEX(BX$4:BX$7,MATCH($O38,$BU$4:$BU$7,0)),AR38)</f>
        <v>1.5047021943573669</v>
      </c>
      <c r="AX38" s="2">
        <f>IF(AS38="",INDEX(BY$4:BY$7,MATCH($O38,$BU$4:$BU$7,0)),AS38)</f>
        <v>6.269592476489029E-2</v>
      </c>
      <c r="AY38" s="2">
        <f>IF(AT38="",INDEX(BZ$4:BZ$7,MATCH($O38,$BU$4:$BU$7,0)),AT38)</f>
        <v>3.1347962382445145E-2</v>
      </c>
      <c r="AZ38" s="2">
        <f>AU38*0.5+AK38*0.5</f>
        <v>0.61315155458291426</v>
      </c>
      <c r="BA38" s="2">
        <f>AV38*0.5+AJ38*0.5</f>
        <v>0.21921472368446993</v>
      </c>
      <c r="BB38" s="2">
        <f>AX38*0.5+AI38*0.5</f>
        <v>3.1347962382445145E-2</v>
      </c>
      <c r="BC38">
        <f>IF(I38="expected",1,0)</f>
        <v>1</v>
      </c>
      <c r="BD38" s="74">
        <f>IF(BC38=1,AZ38/SUMIFS(AZ$3:AZ$622,$BC$3:$BC$622,1,$G$3:$G$622,$G38),0)</f>
        <v>0.25281867221866394</v>
      </c>
      <c r="BE38" s="74">
        <f>IF(BC38=1,BA38/SUMIFS(BA$3:BA$622,$BC$3:$BC$622,1,$G$3:$G$622,$G38),0)</f>
        <v>0.12958045719472885</v>
      </c>
      <c r="BF38" s="74">
        <f>IF(BC38=1,AW38/SUMIFS(AW$3:AW$622,$BC$3:$BC$622,1,$G$3:$G$622,$G38),0)</f>
        <v>0.26511598220248855</v>
      </c>
      <c r="BG38" s="2">
        <f>BB38</f>
        <v>3.1347962382445145E-2</v>
      </c>
      <c r="BH38" s="2">
        <f>AY38</f>
        <v>3.1347962382445145E-2</v>
      </c>
      <c r="BI38" s="2">
        <f>MIN(BI$1,BD38)</f>
        <v>0.25281867221866394</v>
      </c>
      <c r="BJ38" s="2">
        <f>MIN(BJ$1,BE38)</f>
        <v>0.12958045719472885</v>
      </c>
      <c r="BK38" s="2">
        <f>MIN(BK$1,BF38)</f>
        <v>0.26511598220248855</v>
      </c>
      <c r="BL38" s="2">
        <f>BG38</f>
        <v>3.1347962382445145E-2</v>
      </c>
      <c r="BM38" s="2">
        <f>MIN($BM$1,BH38)</f>
        <v>3.1347962382445145E-2</v>
      </c>
      <c r="BN38" s="2">
        <f>BI38/SUMIFS(BI$3:BI$622,$BC$3:$BC$622,1,$G$3:$G$622,$G38)</f>
        <v>0.252818672218664</v>
      </c>
      <c r="BO38" s="2">
        <f>BJ38/SUMIFS(BJ$3:BJ$622,$BC$3:$BC$622,1,$G$3:$G$622,$G38)</f>
        <v>0.12958045719472883</v>
      </c>
      <c r="BP38" s="2">
        <f>BK38/SUMIFS(BK$3:BK$622,$BC$3:$BC$622,1,$G$3:$G$622,$G38)</f>
        <v>0.26511598220248855</v>
      </c>
      <c r="BQ38" s="2">
        <f>BL38</f>
        <v>3.1347962382445145E-2</v>
      </c>
      <c r="BR38" s="2">
        <f>BM38</f>
        <v>3.1347962382445145E-2</v>
      </c>
    </row>
    <row r="39" spans="1:70" x14ac:dyDescent="0.3">
      <c r="A39" s="93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>(12-$AF39)/12*INDEX(BV$9:BV$12,MATCH($AB39,$BU$9:$BU$12,0))+$AF39/12*AG39</f>
        <v>0.42063186813186815</v>
      </c>
      <c r="AK39" s="85">
        <f>(12-$AF39)/12*INDEX(BW$9:BW$12,MATCH($AB39,$BU$9:$BU$12,0))+$AF39/12*AH39</f>
        <v>0.22725274725274727</v>
      </c>
      <c r="AL39" s="85">
        <f>(12-$AF39)/12*INDEX(BX$9:BX$12,MATCH($AB39,$BU$9:$BU$12,0))+$AF39/12*AI39</f>
        <v>0.11568681318681319</v>
      </c>
      <c r="AM39" s="85">
        <f>IF($BC39=1,AJ39/SUMIFS(AJ$3:AJ$622,$BC$3:$BC$622,1,$G$3:$G$622,$G39),0)</f>
        <v>0.20227492560788066</v>
      </c>
      <c r="AN39" s="85">
        <f>IF($BC39=1,AK39/SUMIFS(AK$3:AK$622,$BC$3:$BC$622,1,$G$3:$G$622,$G39),0)</f>
        <v>8.9732160048001303E-2</v>
      </c>
      <c r="AO39" s="85">
        <f>IF($BC39=1,AL39/SUMIFS(AL$3:AL$622,$BC$3:$BC$622,1,$G$3:$G$622,$G39),0)</f>
        <v>7.7281238447066164E-2</v>
      </c>
      <c r="AP39" s="2">
        <f>IFERROR(R39/$V39*90,"")</f>
        <v>0.32820097244732577</v>
      </c>
      <c r="AQ39" s="2">
        <f>IFERROR(S39/$V39*90,"")</f>
        <v>0.32820097244732577</v>
      </c>
      <c r="AR39" s="2">
        <f>IFERROR(W39/$V39*90,"")</f>
        <v>0.94813614262560775</v>
      </c>
      <c r="AS39" s="2">
        <f>IFERROR(X39/$V39*90,"")</f>
        <v>0.10940032414910859</v>
      </c>
      <c r="AT39" s="2">
        <f>IFERROR(Y39/$V39*90,"")</f>
        <v>3.6466774716369527E-2</v>
      </c>
      <c r="AU39" s="2">
        <f>IF(AP39="",INDEX(BV$4:BV$7,MATCH(O39,$BU$4:$BU$7,0)),AP39)</f>
        <v>0.32820097244732577</v>
      </c>
      <c r="AV39" s="2">
        <f>IF(AQ39="",INDEX(BW$4:BW$7,MATCH($O39,$BU$4:$BU$7,0)),AQ39)</f>
        <v>0.32820097244732577</v>
      </c>
      <c r="AW39" s="2">
        <f>IF(AR39="",INDEX(BX$4:BX$7,MATCH($O39,$BU$4:$BU$7,0)),AR39)</f>
        <v>0.94813614262560775</v>
      </c>
      <c r="AX39" s="2">
        <f>IF(AS39="",INDEX(BY$4:BY$7,MATCH($O39,$BU$4:$BU$7,0)),AS39)</f>
        <v>0.10940032414910859</v>
      </c>
      <c r="AY39" s="2">
        <f>IF(AT39="",INDEX(BZ$4:BZ$7,MATCH($O39,$BU$4:$BU$7,0)),AT39)</f>
        <v>3.6466774716369527E-2</v>
      </c>
      <c r="AZ39" s="2">
        <f>AU39*0.5+AK39*0.5</f>
        <v>0.27772685985003653</v>
      </c>
      <c r="BA39" s="2">
        <f>AV39*0.5+AJ39*0.5</f>
        <v>0.37441642028959699</v>
      </c>
      <c r="BB39" s="2">
        <f>AX39*0.5+AI39*0.5</f>
        <v>5.4700162074554297E-2</v>
      </c>
      <c r="BC39">
        <f>IF(I39="expected",1,0)</f>
        <v>1</v>
      </c>
      <c r="BD39" s="74">
        <f>IF(BC39=1,AZ39/SUMIFS(AZ$3:AZ$622,$BC$3:$BC$622,1,$G$3:$G$622,$G39),0)</f>
        <v>0.11451416117587344</v>
      </c>
      <c r="BE39" s="74">
        <f>IF(BC39=1,BA39/SUMIFS(BA$3:BA$622,$BC$3:$BC$622,1,$G$3:$G$622,$G39),0)</f>
        <v>0.22132204491963545</v>
      </c>
      <c r="BF39" s="74">
        <f>IF(BC39=1,AW39/SUMIFS(AW$3:AW$622,$BC$3:$BC$622,1,$G$3:$G$622,$G39),0)</f>
        <v>0.16705368388275726</v>
      </c>
      <c r="BG39" s="2">
        <f>BB39</f>
        <v>5.4700162074554297E-2</v>
      </c>
      <c r="BH39" s="2">
        <f>AY39</f>
        <v>3.6466774716369527E-2</v>
      </c>
      <c r="BI39" s="2">
        <f>MIN(BI$1,BD39)</f>
        <v>0.11451416117587344</v>
      </c>
      <c r="BJ39" s="2">
        <f>MIN(BJ$1,BE39)</f>
        <v>0.22132204491963545</v>
      </c>
      <c r="BK39" s="2">
        <f>MIN(BK$1,BF39)</f>
        <v>0.16705368388275726</v>
      </c>
      <c r="BL39" s="2">
        <f>BG39</f>
        <v>5.4700162074554297E-2</v>
      </c>
      <c r="BM39" s="2">
        <f>MIN($BM$1,BH39)</f>
        <v>3.6466774716369527E-2</v>
      </c>
      <c r="BN39" s="2">
        <f>BI39/SUMIFS(BI$3:BI$622,$BC$3:$BC$622,1,$G$3:$G$622,$G39)</f>
        <v>0.11451416117587347</v>
      </c>
      <c r="BO39" s="2">
        <f>BJ39/SUMIFS(BJ$3:BJ$622,$BC$3:$BC$622,1,$G$3:$G$622,$G39)</f>
        <v>0.22132204491963539</v>
      </c>
      <c r="BP39" s="2">
        <f>BK39/SUMIFS(BK$3:BK$622,$BC$3:$BC$622,1,$G$3:$G$622,$G39)</f>
        <v>0.16705368388275726</v>
      </c>
      <c r="BQ39" s="2">
        <f>BL39</f>
        <v>5.4700162074554297E-2</v>
      </c>
      <c r="BR39" s="2">
        <f>BM39</f>
        <v>3.6466774716369527E-2</v>
      </c>
    </row>
    <row r="40" spans="1:70" x14ac:dyDescent="0.3">
      <c r="A40" s="93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>(12-$AF40)/12*INDEX(BV$9:BV$12,MATCH($AB40,$BU$9:$BU$12,0))+$AF40/12*AG40</f>
        <v>0.15261792452830192</v>
      </c>
      <c r="AK40" s="85">
        <f>(12-$AF40)/12*INDEX(BW$9:BW$12,MATCH($AB40,$BU$9:$BU$12,0))+$AF40/12*AH40</f>
        <v>1.0620283018867922</v>
      </c>
      <c r="AL40" s="85">
        <f>(12-$AF40)/12*INDEX(BX$9:BX$12,MATCH($AB40,$BU$9:$BU$12,0))+$AF40/12*AI40</f>
        <v>0.13209905660377358</v>
      </c>
      <c r="AM40" s="85">
        <f>IF($BC40=1,AJ40/SUMIFS(AJ$3:AJ$622,$BC$3:$BC$622,1,$G$3:$G$622,$G40),0)</f>
        <v>0</v>
      </c>
      <c r="AN40" s="85">
        <f>IF($BC40=1,AK40/SUMIFS(AK$3:AK$622,$BC$3:$BC$622,1,$G$3:$G$622,$G40),0)</f>
        <v>0</v>
      </c>
      <c r="AO40" s="85">
        <f>IF($BC40=1,AL40/SUMIFS(AL$3:AL$622,$BC$3:$BC$622,1,$G$3:$G$622,$G40),0)</f>
        <v>0</v>
      </c>
      <c r="AP40" s="2">
        <f>IFERROR(R40/$V40*90,"")</f>
        <v>0.4950495049504951</v>
      </c>
      <c r="AQ40" s="2">
        <f>IFERROR(S40/$V40*90,"")</f>
        <v>4.95049504950495E-2</v>
      </c>
      <c r="AR40" s="2">
        <f>IFERROR(W40/$V40*90,"")</f>
        <v>1.6831683168316831</v>
      </c>
      <c r="AS40" s="2">
        <f>IFERROR(X40/$V40*90,"")</f>
        <v>4.95049504950495E-2</v>
      </c>
      <c r="AT40" s="2">
        <f>IFERROR(Y40/$V40*90,"")</f>
        <v>4.95049504950495E-2</v>
      </c>
      <c r="AU40" s="2">
        <f>IF(AP40="",INDEX(BV$4:BV$7,MATCH(O40,$BU$4:$BU$7,0)),AP40)</f>
        <v>0.4950495049504951</v>
      </c>
      <c r="AV40" s="2">
        <f>IF(AQ40="",INDEX(BW$4:BW$7,MATCH($O40,$BU$4:$BU$7,0)),AQ40)</f>
        <v>4.95049504950495E-2</v>
      </c>
      <c r="AW40" s="2">
        <f>IF(AR40="",INDEX(BX$4:BX$7,MATCH($O40,$BU$4:$BU$7,0)),AR40)</f>
        <v>1.6831683168316831</v>
      </c>
      <c r="AX40" s="2">
        <f>IF(AS40="",INDEX(BY$4:BY$7,MATCH($O40,$BU$4:$BU$7,0)),AS40)</f>
        <v>4.95049504950495E-2</v>
      </c>
      <c r="AY40" s="2">
        <f>IF(AT40="",INDEX(BZ$4:BZ$7,MATCH($O40,$BU$4:$BU$7,0)),AT40)</f>
        <v>4.95049504950495E-2</v>
      </c>
      <c r="AZ40" s="2">
        <f>AU40*0.5+AK40*0.5</f>
        <v>0.77853890341864362</v>
      </c>
      <c r="BA40" s="2">
        <f>AV40*0.5+AJ40*0.5</f>
        <v>0.10106143751167571</v>
      </c>
      <c r="BB40" s="2">
        <f>AX40*0.5+AI40*0.5</f>
        <v>2.475247524752475E-2</v>
      </c>
      <c r="BC40">
        <f>IF(I40="expected",1,0)</f>
        <v>0</v>
      </c>
      <c r="BD40" s="74">
        <f>IF(BC40=1,AZ40/SUMIFS(AZ$3:AZ$622,$BC$3:$BC$622,1,$G$3:$G$622,$G40),0)</f>
        <v>0</v>
      </c>
      <c r="BE40" s="74">
        <f>IF(BC40=1,BA40/SUMIFS(BA$3:BA$622,$BC$3:$BC$622,1,$G$3:$G$622,$G40),0)</f>
        <v>0</v>
      </c>
      <c r="BF40" s="74">
        <f>IF(BC40=1,AW40/SUMIFS(AW$3:AW$622,$BC$3:$BC$622,1,$G$3:$G$622,$G40),0)</f>
        <v>0</v>
      </c>
      <c r="BG40" s="2">
        <f>BB40</f>
        <v>2.475247524752475E-2</v>
      </c>
      <c r="BH40" s="2">
        <f>AY40</f>
        <v>4.95049504950495E-2</v>
      </c>
      <c r="BI40" s="2">
        <f>MIN(BI$1,BD40)</f>
        <v>0</v>
      </c>
      <c r="BJ40" s="2">
        <f>MIN(BJ$1,BE40)</f>
        <v>0</v>
      </c>
      <c r="BK40" s="2">
        <f>MIN(BK$1,BF40)</f>
        <v>0</v>
      </c>
      <c r="BL40" s="2">
        <f>BG40</f>
        <v>2.475247524752475E-2</v>
      </c>
      <c r="BM40" s="2">
        <f>MIN($BM$1,BH40)</f>
        <v>4.95049504950495E-2</v>
      </c>
      <c r="BN40" s="2">
        <f>BI40/SUMIFS(BI$3:BI$622,$BC$3:$BC$622,1,$G$3:$G$622,$G40)</f>
        <v>0</v>
      </c>
      <c r="BO40" s="2">
        <f>BJ40/SUMIFS(BJ$3:BJ$622,$BC$3:$BC$622,1,$G$3:$G$622,$G40)</f>
        <v>0</v>
      </c>
      <c r="BP40" s="2">
        <f>BK40/SUMIFS(BK$3:BK$622,$BC$3:$BC$622,1,$G$3:$G$622,$G40)</f>
        <v>0</v>
      </c>
      <c r="BQ40" s="2">
        <f>BL40</f>
        <v>2.475247524752475E-2</v>
      </c>
      <c r="BR40" s="2">
        <f>BM40</f>
        <v>4.95049504950495E-2</v>
      </c>
    </row>
    <row r="41" spans="1:70" x14ac:dyDescent="0.3">
      <c r="A41" s="93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>(12-$AF41)/12*INDEX(BV$9:BV$12,MATCH($AB41,$BU$9:$BU$12,0))+$AF41/12*AG41</f>
        <v>0.14042124542124543</v>
      </c>
      <c r="AK41" s="85">
        <f>(12-$AF41)/12*INDEX(BW$9:BW$12,MATCH($AB41,$BU$9:$BU$12,0))+$AF41/12*AH41</f>
        <v>0.16150183150183151</v>
      </c>
      <c r="AL41" s="85">
        <f>(12-$AF41)/12*INDEX(BX$9:BX$12,MATCH($AB41,$BU$9:$BU$12,0))+$AF41/12*AI41</f>
        <v>0.16379120879120879</v>
      </c>
      <c r="AM41" s="85">
        <f>IF($BC41=1,AJ41/SUMIFS(AJ$3:AJ$622,$BC$3:$BC$622,1,$G$3:$G$622,$G41),0)</f>
        <v>7.5011308201471852E-2</v>
      </c>
      <c r="AN41" s="85">
        <f>IF($BC41=1,AK41/SUMIFS(AK$3:AK$622,$BC$3:$BC$622,1,$G$3:$G$622,$G41),0)</f>
        <v>4.9602897133772764E-2</v>
      </c>
      <c r="AO41" s="85">
        <f>IF($BC41=1,AL41/SUMIFS(AL$3:AL$622,$BC$3:$BC$622,1,$G$3:$G$622,$G41),0)</f>
        <v>0.11424792115063338</v>
      </c>
      <c r="AP41" s="2">
        <f>IFERROR(R41/$V41*90,"")</f>
        <v>8.5470085470085472E-2</v>
      </c>
      <c r="AQ41" s="2">
        <f>IFERROR(S41/$V41*90,"")</f>
        <v>0.11396011396011396</v>
      </c>
      <c r="AR41" s="2">
        <f>IFERROR(W41/$V41*90,"")</f>
        <v>0.17094017094017094</v>
      </c>
      <c r="AS41" s="2">
        <f>IFERROR(X41/$V41*90,"")</f>
        <v>0.14245014245014245</v>
      </c>
      <c r="AT41" s="2">
        <f>IFERROR(Y41/$V41*90,"")</f>
        <v>0</v>
      </c>
      <c r="AU41" s="2">
        <f>IF(AP41="",INDEX(BV$4:BV$7,MATCH(O41,$BU$4:$BU$7,0)),AP41)</f>
        <v>8.5470085470085472E-2</v>
      </c>
      <c r="AV41" s="2">
        <f>IF(AQ41="",INDEX(BW$4:BW$7,MATCH($O41,$BU$4:$BU$7,0)),AQ41)</f>
        <v>0.11396011396011396</v>
      </c>
      <c r="AW41" s="2">
        <f>IF(AR41="",INDEX(BX$4:BX$7,MATCH($O41,$BU$4:$BU$7,0)),AR41)</f>
        <v>0.17094017094017094</v>
      </c>
      <c r="AX41" s="2">
        <f>IF(AS41="",INDEX(BY$4:BY$7,MATCH($O41,$BU$4:$BU$7,0)),AS41)</f>
        <v>0.14245014245014245</v>
      </c>
      <c r="AY41" s="2">
        <f>IF(AT41="",INDEX(BZ$4:BZ$7,MATCH($O41,$BU$4:$BU$7,0)),AT41)</f>
        <v>0</v>
      </c>
      <c r="AZ41" s="2">
        <f>AU41*0.5+AK41*0.5</f>
        <v>0.12348595848595849</v>
      </c>
      <c r="BA41" s="2">
        <f>AV41*0.5+AJ41*0.5</f>
        <v>0.12719067969067971</v>
      </c>
      <c r="BB41" s="2">
        <f>AX41*0.5+AI41*0.5</f>
        <v>0.13622507122507121</v>
      </c>
      <c r="BC41">
        <f>IF(I41="expected",1,0)</f>
        <v>1</v>
      </c>
      <c r="BD41" s="74">
        <f>IF(BC41=1,AZ41/SUMIFS(AZ$3:AZ$622,$BC$3:$BC$622,1,$G$3:$G$622,$G41),0)</f>
        <v>5.5506271729260162E-2</v>
      </c>
      <c r="BE41" s="74">
        <f>IF(BC41=1,BA41/SUMIFS(BA$3:BA$622,$BC$3:$BC$622,1,$G$3:$G$622,$G41),0)</f>
        <v>9.7172774271681819E-2</v>
      </c>
      <c r="BF41" s="74">
        <f>IF(BC41=1,AW41/SUMIFS(AW$3:AW$622,$BC$3:$BC$622,1,$G$3:$G$622,$G41),0)</f>
        <v>4.4300407423707687E-2</v>
      </c>
      <c r="BG41" s="2">
        <f>BB41</f>
        <v>0.13622507122507121</v>
      </c>
      <c r="BH41" s="2">
        <f>AY41</f>
        <v>0</v>
      </c>
      <c r="BI41" s="2">
        <f>MIN(BI$1,BD41)</f>
        <v>5.5506271729260162E-2</v>
      </c>
      <c r="BJ41" s="2">
        <f>MIN(BJ$1,BE41)</f>
        <v>9.7172774271681819E-2</v>
      </c>
      <c r="BK41" s="2">
        <f>MIN(BK$1,BF41)</f>
        <v>4.4300407423707687E-2</v>
      </c>
      <c r="BL41" s="2">
        <f>BG41</f>
        <v>0.13622507122507121</v>
      </c>
      <c r="BM41" s="2">
        <f>MIN($BM$1,BH41)</f>
        <v>0</v>
      </c>
      <c r="BN41" s="2">
        <f>BI41/SUMIFS(BI$3:BI$622,$BC$3:$BC$622,1,$G$3:$G$622,$G41)</f>
        <v>5.6875308076704455E-2</v>
      </c>
      <c r="BO41" s="2">
        <f>BJ41/SUMIFS(BJ$3:BJ$622,$BC$3:$BC$622,1,$G$3:$G$622,$G41)</f>
        <v>0.11069306674236506</v>
      </c>
      <c r="BP41" s="2">
        <f>BK41/SUMIFS(BK$3:BK$622,$BC$3:$BC$622,1,$G$3:$G$622,$G41)</f>
        <v>5.0434038264091839E-2</v>
      </c>
      <c r="BQ41" s="2">
        <f>BL41</f>
        <v>0.13622507122507121</v>
      </c>
      <c r="BR41" s="2">
        <f>BM41</f>
        <v>0</v>
      </c>
    </row>
    <row r="42" spans="1:70" x14ac:dyDescent="0.3">
      <c r="A42" s="93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>(12-$AF42)/12*INDEX(BV$9:BV$12,MATCH($AB42,$BU$9:$BU$12,0))+$AF42/12*AG42</f>
        <v>0.10174528301886794</v>
      </c>
      <c r="AK42" s="85">
        <f>(12-$AF42)/12*INDEX(BW$9:BW$12,MATCH($AB42,$BU$9:$BU$12,0))+$AF42/12*AH42</f>
        <v>0.59801886792452819</v>
      </c>
      <c r="AL42" s="85">
        <f>(12-$AF42)/12*INDEX(BX$9:BX$12,MATCH($AB42,$BU$9:$BU$12,0))+$AF42/12*AI42</f>
        <v>8.8066037735849062E-2</v>
      </c>
      <c r="AM42" s="85">
        <f>IF($BC42=1,AJ42/SUMIFS(AJ$3:AJ$622,$BC$3:$BC$622,1,$G$3:$G$622,$G42),0)</f>
        <v>5.435108312619745E-2</v>
      </c>
      <c r="AN42" s="85">
        <f>IF($BC42=1,AK42/SUMIFS(AK$3:AK$622,$BC$3:$BC$622,1,$G$3:$G$622,$G42),0)</f>
        <v>0.18367264391908283</v>
      </c>
      <c r="AO42" s="85">
        <f>IF($BC42=1,AL42/SUMIFS(AL$3:AL$622,$BC$3:$BC$622,1,$G$3:$G$622,$G42),0)</f>
        <v>6.1427971681432603E-2</v>
      </c>
      <c r="AP42" s="2">
        <f>IFERROR(R42/$V42*90,"")</f>
        <v>0.28526148969889065</v>
      </c>
      <c r="AQ42" s="2">
        <f>IFERROR(S42/$V42*90,"")</f>
        <v>0</v>
      </c>
      <c r="AR42" s="2">
        <f>IFERROR(W42/$V42*90,"")</f>
        <v>0.78446909667194931</v>
      </c>
      <c r="AS42" s="2">
        <f>IFERROR(X42/$V42*90,"")</f>
        <v>0.21394611727416799</v>
      </c>
      <c r="AT42" s="2">
        <f>IFERROR(Y42/$V42*90,"")</f>
        <v>0</v>
      </c>
      <c r="AU42" s="2">
        <f>IF(AP42="",INDEX(BV$4:BV$7,MATCH(O42,$BU$4:$BU$7,0)),AP42)</f>
        <v>0.28526148969889065</v>
      </c>
      <c r="AV42" s="2">
        <f>IF(AQ42="",INDEX(BW$4:BW$7,MATCH($O42,$BU$4:$BU$7,0)),AQ42)</f>
        <v>0</v>
      </c>
      <c r="AW42" s="2">
        <f>IF(AR42="",INDEX(BX$4:BX$7,MATCH($O42,$BU$4:$BU$7,0)),AR42)</f>
        <v>0.78446909667194931</v>
      </c>
      <c r="AX42" s="2">
        <f>IF(AS42="",INDEX(BY$4:BY$7,MATCH($O42,$BU$4:$BU$7,0)),AS42)</f>
        <v>0.21394611727416799</v>
      </c>
      <c r="AY42" s="2">
        <f>IF(AT42="",INDEX(BZ$4:BZ$7,MATCH($O42,$BU$4:$BU$7,0)),AT42)</f>
        <v>0</v>
      </c>
      <c r="AZ42" s="2">
        <f>AU42*0.5+AK42*0.5</f>
        <v>0.44164017881170942</v>
      </c>
      <c r="BA42" s="2">
        <f>AV42*0.5+AJ42*0.5</f>
        <v>5.087264150943397E-2</v>
      </c>
      <c r="BB42" s="2">
        <f>AX42*0.5+AI42*0.5</f>
        <v>0.10697305863708399</v>
      </c>
      <c r="BC42">
        <f>IF(I42="expected",1,0)</f>
        <v>1</v>
      </c>
      <c r="BD42" s="74">
        <f>IF(BC42=1,AZ42/SUMIFS(AZ$3:AZ$622,$BC$3:$BC$622,1,$G$3:$G$622,$G42),0)</f>
        <v>0.19851487628424766</v>
      </c>
      <c r="BE42" s="74">
        <f>IF(BC42=1,BA42/SUMIFS(BA$3:BA$622,$BC$3:$BC$622,1,$G$3:$G$622,$G42),0)</f>
        <v>3.8866336134240058E-2</v>
      </c>
      <c r="BF42" s="74">
        <f>IF(BC42=1,AW42/SUMIFS(AW$3:AW$622,$BC$3:$BC$622,1,$G$3:$G$622,$G42),0)</f>
        <v>0.20330095847417043</v>
      </c>
      <c r="BG42" s="2">
        <f>BB42</f>
        <v>0.10697305863708399</v>
      </c>
      <c r="BH42" s="2">
        <f>AY42</f>
        <v>0</v>
      </c>
      <c r="BI42" s="2">
        <f>MIN(BI$1,BD42)</f>
        <v>0.19851487628424766</v>
      </c>
      <c r="BJ42" s="2">
        <f>MIN(BJ$1,BE42)</f>
        <v>3.8866336134240058E-2</v>
      </c>
      <c r="BK42" s="2">
        <f>MIN(BK$1,BF42)</f>
        <v>0.20330095847417043</v>
      </c>
      <c r="BL42" s="2">
        <f>BG42</f>
        <v>0.10697305863708399</v>
      </c>
      <c r="BM42" s="2">
        <f>MIN($BM$1,BH42)</f>
        <v>0</v>
      </c>
      <c r="BN42" s="2">
        <f>BI42/SUMIFS(BI$3:BI$622,$BC$3:$BC$622,1,$G$3:$G$622,$G42)</f>
        <v>0.20341115327556061</v>
      </c>
      <c r="BO42" s="2">
        <f>BJ42/SUMIFS(BJ$3:BJ$622,$BC$3:$BC$622,1,$G$3:$G$622,$G42)</f>
        <v>4.4274067216710011E-2</v>
      </c>
      <c r="BP42" s="2">
        <f>BK42/SUMIFS(BK$3:BK$622,$BC$3:$BC$622,1,$G$3:$G$622,$G42)</f>
        <v>0.23144907496552133</v>
      </c>
      <c r="BQ42" s="2">
        <f>BL42</f>
        <v>0.10697305863708399</v>
      </c>
      <c r="BR42" s="2">
        <f>BM42</f>
        <v>0</v>
      </c>
    </row>
    <row r="43" spans="1:70" x14ac:dyDescent="0.3">
      <c r="A43" s="93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>(12-$AF43)/12*INDEX(BV$9:BV$12,MATCH($AB43,$BU$9:$BU$12,0))+$AF43/12*AG43</f>
        <v>0.29674528301886793</v>
      </c>
      <c r="AK43" s="85">
        <f>(12-$AF43)/12*INDEX(BW$9:BW$12,MATCH($AB43,$BU$9:$BU$12,0))+$AF43/12*AH43</f>
        <v>0.28301886792452818</v>
      </c>
      <c r="AL43" s="85">
        <f>(12-$AF43)/12*INDEX(BX$9:BX$12,MATCH($AB43,$BU$9:$BU$12,0))+$AF43/12*AI43</f>
        <v>8.8066037735849062E-2</v>
      </c>
      <c r="AM43" s="85">
        <f>IF($BC43=1,AJ43/SUMIFS(AJ$3:AJ$622,$BC$3:$BC$622,1,$G$3:$G$622,$G43),0)</f>
        <v>0</v>
      </c>
      <c r="AN43" s="85">
        <f>IF($BC43=1,AK43/SUMIFS(AK$3:AK$622,$BC$3:$BC$622,1,$G$3:$G$622,$G43),0)</f>
        <v>0</v>
      </c>
      <c r="AO43" s="85">
        <f>IF($BC43=1,AL43/SUMIFS(AL$3:AL$622,$BC$3:$BC$622,1,$G$3:$G$622,$G43),0)</f>
        <v>0</v>
      </c>
      <c r="AP43" s="2" t="str">
        <f>IFERROR(R43/$V43*90,"")</f>
        <v/>
      </c>
      <c r="AQ43" s="2" t="str">
        <f>IFERROR(S43/$V43*90,"")</f>
        <v/>
      </c>
      <c r="AR43" s="2" t="str">
        <f>IFERROR(W43/$V43*90,"")</f>
        <v/>
      </c>
      <c r="AS43" s="2" t="str">
        <f>IFERROR(X43/$V43*90,"")</f>
        <v/>
      </c>
      <c r="AT43" s="2" t="str">
        <f>IFERROR(Y43/$V43*90,"")</f>
        <v/>
      </c>
      <c r="AU43" s="2">
        <f>IF(AP43="",INDEX(BV$4:BV$7,MATCH(O43,$BU$4:$BU$7,0)),AP43)</f>
        <v>0.24004149377593362</v>
      </c>
      <c r="AV43" s="2">
        <f>IF(AQ43="",INDEX(BW$4:BW$7,MATCH($O43,$BU$4:$BU$7,0)),AQ43)</f>
        <v>2.3303987571206625E-2</v>
      </c>
      <c r="AW43" s="2">
        <f>IF(AR43="",INDEX(BX$4:BX$7,MATCH($O43,$BU$4:$BU$7,0)),AR43)</f>
        <v>0.70970695970695963</v>
      </c>
      <c r="AX43" s="2">
        <f>IF(AS43="",INDEX(BY$4:BY$7,MATCH($O43,$BU$4:$BU$7,0)),AS43)</f>
        <v>0.12295081967213115</v>
      </c>
      <c r="AY43" s="2">
        <f>IF(AT43="",INDEX(BZ$4:BZ$7,MATCH($O43,$BU$4:$BU$7,0)),AT43)</f>
        <v>0</v>
      </c>
      <c r="AZ43" s="2">
        <f>AU43*0.5+AK43*0.5</f>
        <v>0.26153018085023089</v>
      </c>
      <c r="BA43" s="2">
        <f>AV43*0.5+AJ43*0.5</f>
        <v>0.16002463529503727</v>
      </c>
      <c r="BB43" s="2">
        <f>AX43*0.5+AI43*0.5</f>
        <v>6.1475409836065573E-2</v>
      </c>
      <c r="BC43">
        <f>IF(I43="expected",1,0)</f>
        <v>0</v>
      </c>
      <c r="BD43" s="74">
        <f>IF(BC43=1,AZ43/SUMIFS(AZ$3:AZ$622,$BC$3:$BC$622,1,$G$3:$G$622,$G43),0)</f>
        <v>0</v>
      </c>
      <c r="BE43" s="74">
        <f>IF(BC43=1,BA43/SUMIFS(BA$3:BA$622,$BC$3:$BC$622,1,$G$3:$G$622,$G43),0)</f>
        <v>0</v>
      </c>
      <c r="BF43" s="74">
        <f>IF(BC43=1,AW43/SUMIFS(AW$3:AW$622,$BC$3:$BC$622,1,$G$3:$G$622,$G43),0)</f>
        <v>0</v>
      </c>
      <c r="BG43" s="2">
        <f>BB43</f>
        <v>6.1475409836065573E-2</v>
      </c>
      <c r="BH43" s="2">
        <f>AY43</f>
        <v>0</v>
      </c>
      <c r="BI43" s="2">
        <f>MIN(BI$1,BD43)</f>
        <v>0</v>
      </c>
      <c r="BJ43" s="2">
        <f>MIN(BJ$1,BE43)</f>
        <v>0</v>
      </c>
      <c r="BK43" s="2">
        <f>MIN(BK$1,BF43)</f>
        <v>0</v>
      </c>
      <c r="BL43" s="2">
        <f>BG43</f>
        <v>6.1475409836065573E-2</v>
      </c>
      <c r="BM43" s="2">
        <f>MIN($BM$1,BH43)</f>
        <v>0</v>
      </c>
      <c r="BN43" s="2">
        <f>BI43/SUMIFS(BI$3:BI$622,$BC$3:$BC$622,1,$G$3:$G$622,$G43)</f>
        <v>0</v>
      </c>
      <c r="BO43" s="2">
        <f>BJ43/SUMIFS(BJ$3:BJ$622,$BC$3:$BC$622,1,$G$3:$G$622,$G43)</f>
        <v>0</v>
      </c>
      <c r="BP43" s="2">
        <f>BK43/SUMIFS(BK$3:BK$622,$BC$3:$BC$622,1,$G$3:$G$622,$G43)</f>
        <v>0</v>
      </c>
      <c r="BQ43" s="2">
        <f>BL43</f>
        <v>6.1475409836065573E-2</v>
      </c>
      <c r="BR43" s="2">
        <f>BM43</f>
        <v>0</v>
      </c>
    </row>
    <row r="44" spans="1:70" x14ac:dyDescent="0.3">
      <c r="A44" s="93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>(12-$AF44)/12*INDEX(BV$9:BV$12,MATCH($AB44,$BU$9:$BU$12,0))+$AF44/12*AG44</f>
        <v>0.44094780219780222</v>
      </c>
      <c r="AK44" s="85">
        <f>(12-$AF44)/12*INDEX(BW$9:BW$12,MATCH($AB44,$BU$9:$BU$12,0))+$AF44/12*AH44</f>
        <v>0.16837912087912091</v>
      </c>
      <c r="AL44" s="85">
        <f>(12-$AF44)/12*INDEX(BX$9:BX$12,MATCH($AB44,$BU$9:$BU$12,0))+$AF44/12*AI44</f>
        <v>0.17353021978021979</v>
      </c>
      <c r="AM44" s="85">
        <f>IF($BC44=1,AJ44/SUMIFS(AJ$3:AJ$622,$BC$3:$BC$622,1,$G$3:$G$622,$G44),0)</f>
        <v>0</v>
      </c>
      <c r="AN44" s="85">
        <f>IF($BC44=1,AK44/SUMIFS(AK$3:AK$622,$BC$3:$BC$622,1,$G$3:$G$622,$G44),0)</f>
        <v>0</v>
      </c>
      <c r="AO44" s="85">
        <f>IF($BC44=1,AL44/SUMIFS(AL$3:AL$622,$BC$3:$BC$622,1,$G$3:$G$622,$G44),0)</f>
        <v>0</v>
      </c>
      <c r="AP44" s="2">
        <f>IFERROR(R44/$V44*90,"")</f>
        <v>0.23668639053254439</v>
      </c>
      <c r="AQ44" s="2">
        <f>IFERROR(S44/$V44*90,"")</f>
        <v>0.1775147928994083</v>
      </c>
      <c r="AR44" s="2">
        <f>IFERROR(W44/$V44*90,"")</f>
        <v>0.94674556213017758</v>
      </c>
      <c r="AS44" s="2">
        <f>IFERROR(X44/$V44*90,"")</f>
        <v>0.1183431952662722</v>
      </c>
      <c r="AT44" s="2">
        <f>IFERROR(Y44/$V44*90,"")</f>
        <v>0</v>
      </c>
      <c r="AU44" s="2">
        <f>IF(AP44="",INDEX(BV$4:BV$7,MATCH(O44,$BU$4:$BU$7,0)),AP44)</f>
        <v>0.23668639053254439</v>
      </c>
      <c r="AV44" s="2">
        <f>IF(AQ44="",INDEX(BW$4:BW$7,MATCH($O44,$BU$4:$BU$7,0)),AQ44)</f>
        <v>0.1775147928994083</v>
      </c>
      <c r="AW44" s="2">
        <f>IF(AR44="",INDEX(BX$4:BX$7,MATCH($O44,$BU$4:$BU$7,0)),AR44)</f>
        <v>0.94674556213017758</v>
      </c>
      <c r="AX44" s="2">
        <f>IF(AS44="",INDEX(BY$4:BY$7,MATCH($O44,$BU$4:$BU$7,0)),AS44)</f>
        <v>0.1183431952662722</v>
      </c>
      <c r="AY44" s="2">
        <f>IF(AT44="",INDEX(BZ$4:BZ$7,MATCH($O44,$BU$4:$BU$7,0)),AT44)</f>
        <v>0</v>
      </c>
      <c r="AZ44" s="2">
        <f>AU44*0.5+AK44*0.5</f>
        <v>0.20253275570583265</v>
      </c>
      <c r="BA44" s="2">
        <f>AV44*0.5+AJ44*0.5</f>
        <v>0.30923129754860523</v>
      </c>
      <c r="BB44" s="2">
        <f>AX44*0.5+AI44*0.5</f>
        <v>5.9171597633136098E-2</v>
      </c>
      <c r="BC44">
        <f>IF(I44="expected",1,0)</f>
        <v>0</v>
      </c>
      <c r="BD44" s="74">
        <f>IF(BC44=1,AZ44/SUMIFS(AZ$3:AZ$622,$BC$3:$BC$622,1,$G$3:$G$622,$G44),0)</f>
        <v>0</v>
      </c>
      <c r="BE44" s="74">
        <f>IF(BC44=1,BA44/SUMIFS(BA$3:BA$622,$BC$3:$BC$622,1,$G$3:$G$622,$G44),0)</f>
        <v>0</v>
      </c>
      <c r="BF44" s="74">
        <f>IF(BC44=1,AW44/SUMIFS(AW$3:AW$622,$BC$3:$BC$622,1,$G$3:$G$622,$G44),0)</f>
        <v>0</v>
      </c>
      <c r="BG44" s="2">
        <f>BB44</f>
        <v>5.9171597633136098E-2</v>
      </c>
      <c r="BH44" s="2">
        <f>AY44</f>
        <v>0</v>
      </c>
      <c r="BI44" s="2">
        <f>MIN(BI$1,BD44)</f>
        <v>0</v>
      </c>
      <c r="BJ44" s="2">
        <f>MIN(BJ$1,BE44)</f>
        <v>0</v>
      </c>
      <c r="BK44" s="2">
        <f>MIN(BK$1,BF44)</f>
        <v>0</v>
      </c>
      <c r="BL44" s="2">
        <f>BG44</f>
        <v>5.9171597633136098E-2</v>
      </c>
      <c r="BM44" s="2">
        <f>MIN($BM$1,BH44)</f>
        <v>0</v>
      </c>
      <c r="BN44" s="2">
        <f>BI44/SUMIFS(BI$3:BI$622,$BC$3:$BC$622,1,$G$3:$G$622,$G44)</f>
        <v>0</v>
      </c>
      <c r="BO44" s="2">
        <f>BJ44/SUMIFS(BJ$3:BJ$622,$BC$3:$BC$622,1,$G$3:$G$622,$G44)</f>
        <v>0</v>
      </c>
      <c r="BP44" s="2">
        <f>BK44/SUMIFS(BK$3:BK$622,$BC$3:$BC$622,1,$G$3:$G$622,$G44)</f>
        <v>0</v>
      </c>
      <c r="BQ44" s="2">
        <f>BL44</f>
        <v>5.9171597633136098E-2</v>
      </c>
      <c r="BR44" s="2">
        <f>BM44</f>
        <v>0</v>
      </c>
    </row>
    <row r="45" spans="1:70" x14ac:dyDescent="0.3">
      <c r="A45" s="93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>(12-$AF45)/12*INDEX(BV$9:BV$12,MATCH($AB45,$BU$9:$BU$12,0))+$AF45/12*AG45</f>
        <v>0.22042124542124542</v>
      </c>
      <c r="AK45" s="85">
        <f>(12-$AF45)/12*INDEX(BW$9:BW$12,MATCH($AB45,$BU$9:$BU$12,0))+$AF45/12*AH45</f>
        <v>7.4835164835164836E-2</v>
      </c>
      <c r="AL45" s="85">
        <f>(12-$AF45)/12*INDEX(BX$9:BX$12,MATCH($AB45,$BU$9:$BU$12,0))+$AF45/12*AI45</f>
        <v>0.16379120879120879</v>
      </c>
      <c r="AM45" s="85">
        <f>IF($BC45=1,AJ45/SUMIFS(AJ$3:AJ$622,$BC$3:$BC$622,1,$G$3:$G$622,$G45),0)</f>
        <v>0.13650998068254991</v>
      </c>
      <c r="AN45" s="85">
        <f>IF($BC45=1,AK45/SUMIFS(AK$3:AK$622,$BC$3:$BC$622,1,$G$3:$G$622,$G45),0)</f>
        <v>2.4276023892307617E-2</v>
      </c>
      <c r="AO45" s="85">
        <f>IF($BC45=1,AL45/SUMIFS(AL$3:AL$622,$BC$3:$BC$622,1,$G$3:$G$622,$G45),0)</f>
        <v>0.10162079517173145</v>
      </c>
      <c r="AP45" s="2">
        <f>IFERROR(R45/$V45*90,"")</f>
        <v>0.16385980883022302</v>
      </c>
      <c r="AQ45" s="2">
        <f>IFERROR(S45/$V45*90,"")</f>
        <v>0.40964952207555755</v>
      </c>
      <c r="AR45" s="2">
        <f>IFERROR(W45/$V45*90,"")</f>
        <v>0.5735093309057806</v>
      </c>
      <c r="AS45" s="2">
        <f>IFERROR(X45/$V45*90,"")</f>
        <v>0.16385980883022302</v>
      </c>
      <c r="AT45" s="2">
        <f>IFERROR(Y45/$V45*90,"")</f>
        <v>0</v>
      </c>
      <c r="AU45" s="2">
        <f>IF(AP45="",INDEX(BV$4:BV$7,MATCH(O45,$BU$4:$BU$7,0)),AP45)</f>
        <v>0.16385980883022302</v>
      </c>
      <c r="AV45" s="2">
        <f>IF(AQ45="",INDEX(BW$4:BW$7,MATCH($O45,$BU$4:$BU$7,0)),AQ45)</f>
        <v>0.40964952207555755</v>
      </c>
      <c r="AW45" s="2">
        <f>IF(AR45="",INDEX(BX$4:BX$7,MATCH($O45,$BU$4:$BU$7,0)),AR45)</f>
        <v>0.5735093309057806</v>
      </c>
      <c r="AX45" s="2">
        <f>IF(AS45="",INDEX(BY$4:BY$7,MATCH($O45,$BU$4:$BU$7,0)),AS45)</f>
        <v>0.16385980883022302</v>
      </c>
      <c r="AY45" s="2">
        <f>IF(AT45="",INDEX(BZ$4:BZ$7,MATCH($O45,$BU$4:$BU$7,0)),AT45)</f>
        <v>0</v>
      </c>
      <c r="AZ45" s="2">
        <f>AU45*0.5+AK45*0.5</f>
        <v>0.11934748683269393</v>
      </c>
      <c r="BA45" s="2">
        <f>AV45*0.5+AJ45*0.5</f>
        <v>0.31503538374840145</v>
      </c>
      <c r="BB45" s="2">
        <f>AX45*0.5+AI45*0.5</f>
        <v>0.1469299044151115</v>
      </c>
      <c r="BC45">
        <f>IF(I45="expected",1,0)</f>
        <v>1</v>
      </c>
      <c r="BD45" s="74">
        <f>IF(BC45=1,AZ45/SUMIFS(AZ$3:AZ$622,$BC$3:$BC$622,1,$G$3:$G$622,$G45),0)</f>
        <v>4.0961605932955981E-2</v>
      </c>
      <c r="BE45" s="74">
        <f>IF(BC45=1,BA45/SUMIFS(BA$3:BA$622,$BC$3:$BC$622,1,$G$3:$G$622,$G45),0)</f>
        <v>0.16102097383388567</v>
      </c>
      <c r="BF45" s="74">
        <f>IF(BC45=1,AW45/SUMIFS(AW$3:AW$622,$BC$3:$BC$622,1,$G$3:$G$622,$G45),0)</f>
        <v>8.0279447427130446E-2</v>
      </c>
      <c r="BG45" s="2">
        <f>BB45</f>
        <v>0.1469299044151115</v>
      </c>
      <c r="BH45" s="2">
        <f>AY45</f>
        <v>0</v>
      </c>
      <c r="BI45" s="2">
        <f>MIN(BI$1,BD45)</f>
        <v>4.0961605932955981E-2</v>
      </c>
      <c r="BJ45" s="2">
        <f>MIN(BJ$1,BE45)</f>
        <v>0.16102097383388567</v>
      </c>
      <c r="BK45" s="2">
        <f>MIN(BK$1,BF45)</f>
        <v>8.0279447427130446E-2</v>
      </c>
      <c r="BL45" s="2">
        <f>BG45</f>
        <v>0.1469299044151115</v>
      </c>
      <c r="BM45" s="2">
        <f>MIN($BM$1,BH45)</f>
        <v>0</v>
      </c>
      <c r="BN45" s="2">
        <f>BI45/SUMIFS(BI$3:BI$622,$BC$3:$BC$622,1,$G$3:$G$622,$G45)</f>
        <v>4.0961605932955975E-2</v>
      </c>
      <c r="BO45" s="2">
        <f>BJ45/SUMIFS(BJ$3:BJ$622,$BC$3:$BC$622,1,$G$3:$G$622,$G45)</f>
        <v>0.16102097383388569</v>
      </c>
      <c r="BP45" s="2">
        <f>BK45/SUMIFS(BK$3:BK$622,$BC$3:$BC$622,1,$G$3:$G$622,$G45)</f>
        <v>8.027944742713046E-2</v>
      </c>
      <c r="BQ45" s="2">
        <f>BL45</f>
        <v>0.1469299044151115</v>
      </c>
      <c r="BR45" s="2">
        <f>BM45</f>
        <v>0</v>
      </c>
    </row>
    <row r="46" spans="1:70" x14ac:dyDescent="0.3">
      <c r="A46" s="93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>(12-$AF46)/12*INDEX(BV$9:BV$12,MATCH($AB46,$BU$9:$BU$12,0))+$AF46/12*AG46</f>
        <v>0.10750915750915752</v>
      </c>
      <c r="AK46" s="85">
        <f>(12-$AF46)/12*INDEX(BW$9:BW$12,MATCH($AB46,$BU$9:$BU$12,0))+$AF46/12*AH46</f>
        <v>0.14967032967032967</v>
      </c>
      <c r="AL46" s="85">
        <f>(12-$AF46)/12*INDEX(BX$9:BX$12,MATCH($AB46,$BU$9:$BU$12,0))+$AF46/12*AI46</f>
        <v>0.15424908424908423</v>
      </c>
      <c r="AM46" s="85">
        <f>IF($BC46=1,AJ46/SUMIFS(AJ$3:AJ$622,$BC$3:$BC$622,1,$G$3:$G$622,$G46),0)</f>
        <v>6.6581934907068388E-2</v>
      </c>
      <c r="AN46" s="85">
        <f>IF($BC46=1,AK46/SUMIFS(AK$3:AK$622,$BC$3:$BC$622,1,$G$3:$G$622,$G46),0)</f>
        <v>4.8552047784615235E-2</v>
      </c>
      <c r="AO46" s="85">
        <f>IF($BC46=1,AL46/SUMIFS(AL$3:AL$622,$BC$3:$BC$622,1,$G$3:$G$622,$G46),0)</f>
        <v>9.5700585590553749E-2</v>
      </c>
      <c r="AP46" s="2">
        <f>IFERROR(R46/$V46*90,"")</f>
        <v>0.57635467980295563</v>
      </c>
      <c r="AQ46" s="2">
        <f>IFERROR(S46/$V46*90,"")</f>
        <v>8.8669950738916245E-2</v>
      </c>
      <c r="AR46" s="2">
        <f>IFERROR(W46/$V46*90,"")</f>
        <v>0.97536945812807874</v>
      </c>
      <c r="AS46" s="2">
        <f>IFERROR(X46/$V46*90,"")</f>
        <v>4.4334975369458123E-2</v>
      </c>
      <c r="AT46" s="2">
        <f>IFERROR(Y46/$V46*90,"")</f>
        <v>0</v>
      </c>
      <c r="AU46" s="2">
        <f>IF(AP46="",INDEX(BV$4:BV$7,MATCH(O46,$BU$4:$BU$7,0)),AP46)</f>
        <v>0.57635467980295563</v>
      </c>
      <c r="AV46" s="2">
        <f>IF(AQ46="",INDEX(BW$4:BW$7,MATCH($O46,$BU$4:$BU$7,0)),AQ46)</f>
        <v>8.8669950738916245E-2</v>
      </c>
      <c r="AW46" s="2">
        <f>IF(AR46="",INDEX(BX$4:BX$7,MATCH($O46,$BU$4:$BU$7,0)),AR46)</f>
        <v>0.97536945812807874</v>
      </c>
      <c r="AX46" s="2">
        <f>IF(AS46="",INDEX(BY$4:BY$7,MATCH($O46,$BU$4:$BU$7,0)),AS46)</f>
        <v>4.4334975369458123E-2</v>
      </c>
      <c r="AY46" s="2">
        <f>IF(AT46="",INDEX(BZ$4:BZ$7,MATCH($O46,$BU$4:$BU$7,0)),AT46)</f>
        <v>0</v>
      </c>
      <c r="AZ46" s="2">
        <f>AU46*0.5+AK46*0.5</f>
        <v>0.36301250473664265</v>
      </c>
      <c r="BA46" s="2">
        <f>AV46*0.5+AJ46*0.5</f>
        <v>9.8089554124036887E-2</v>
      </c>
      <c r="BB46" s="2">
        <f>AX46*0.5+AI46*0.5</f>
        <v>2.2167487684729061E-2</v>
      </c>
      <c r="BC46">
        <f>IF(I46="expected",1,0)</f>
        <v>1</v>
      </c>
      <c r="BD46" s="74">
        <f>IF(BC46=1,AZ46/SUMIFS(AZ$3:AZ$622,$BC$3:$BC$622,1,$G$3:$G$622,$G46),0)</f>
        <v>0.12459060146446517</v>
      </c>
      <c r="BE46" s="74">
        <f>IF(BC46=1,BA46/SUMIFS(BA$3:BA$622,$BC$3:$BC$622,1,$G$3:$G$622,$G46),0)</f>
        <v>5.0135560456910741E-2</v>
      </c>
      <c r="BF46" s="74">
        <f>IF(BC46=1,AW46/SUMIFS(AW$3:AW$622,$BC$3:$BC$622,1,$G$3:$G$622,$G46),0)</f>
        <v>0.13653155566301628</v>
      </c>
      <c r="BG46" s="2">
        <f>BB46</f>
        <v>2.2167487684729061E-2</v>
      </c>
      <c r="BH46" s="2">
        <f>AY46</f>
        <v>0</v>
      </c>
      <c r="BI46" s="2">
        <f>MIN(BI$1,BD46)</f>
        <v>0.12459060146446517</v>
      </c>
      <c r="BJ46" s="2">
        <f>MIN(BJ$1,BE46)</f>
        <v>5.0135560456910741E-2</v>
      </c>
      <c r="BK46" s="2">
        <f>MIN(BK$1,BF46)</f>
        <v>0.13653155566301628</v>
      </c>
      <c r="BL46" s="2">
        <f>BG46</f>
        <v>2.2167487684729061E-2</v>
      </c>
      <c r="BM46" s="2">
        <f>MIN($BM$1,BH46)</f>
        <v>0</v>
      </c>
      <c r="BN46" s="2">
        <f>BI46/SUMIFS(BI$3:BI$622,$BC$3:$BC$622,1,$G$3:$G$622,$G46)</f>
        <v>0.12459060146446514</v>
      </c>
      <c r="BO46" s="2">
        <f>BJ46/SUMIFS(BJ$3:BJ$622,$BC$3:$BC$622,1,$G$3:$G$622,$G46)</f>
        <v>5.0135560456910755E-2</v>
      </c>
      <c r="BP46" s="2">
        <f>BK46/SUMIFS(BK$3:BK$622,$BC$3:$BC$622,1,$G$3:$G$622,$G46)</f>
        <v>0.13653155566301631</v>
      </c>
      <c r="BQ46" s="2">
        <f>BL46</f>
        <v>2.2167487684729061E-2</v>
      </c>
      <c r="BR46" s="2">
        <f>BM46</f>
        <v>0</v>
      </c>
    </row>
    <row r="47" spans="1:70" x14ac:dyDescent="0.3">
      <c r="A47" s="93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>(12-$AF47)/12*INDEX(BV$9:BV$12,MATCH($AB47,$BU$9:$BU$12,0))+$AF47/12*AG47</f>
        <v>0.13566037735849057</v>
      </c>
      <c r="AK47" s="85">
        <f>(12-$AF47)/12*INDEX(BW$9:BW$12,MATCH($AB47,$BU$9:$BU$12,0))+$AF47/12*AH47</f>
        <v>0.37735849056603754</v>
      </c>
      <c r="AL47" s="85">
        <f>(12-$AF47)/12*INDEX(BX$9:BX$12,MATCH($AB47,$BU$9:$BU$12,0))+$AF47/12*AI47</f>
        <v>0.11742138364779875</v>
      </c>
      <c r="AM47" s="85">
        <f>IF($BC47=1,AJ47/SUMIFS(AJ$3:AJ$622,$BC$3:$BC$622,1,$G$3:$G$622,$G47),0)</f>
        <v>0</v>
      </c>
      <c r="AN47" s="85">
        <f>IF($BC47=1,AK47/SUMIFS(AK$3:AK$622,$BC$3:$BC$622,1,$G$3:$G$622,$G47),0)</f>
        <v>0</v>
      </c>
      <c r="AO47" s="85">
        <f>IF($BC47=1,AL47/SUMIFS(AL$3:AL$622,$BC$3:$BC$622,1,$G$3:$G$622,$G47),0)</f>
        <v>0</v>
      </c>
      <c r="AP47" s="2">
        <f>IFERROR(R47/$V47*90,"")</f>
        <v>0.5010438413361169</v>
      </c>
      <c r="AQ47" s="2">
        <f>IFERROR(S47/$V47*90,"")</f>
        <v>0</v>
      </c>
      <c r="AR47" s="2">
        <f>IFERROR(W47/$V47*90,"")</f>
        <v>1.4405010438413361</v>
      </c>
      <c r="AS47" s="2">
        <f>IFERROR(X47/$V47*90,"")</f>
        <v>9.3945720250521905E-2</v>
      </c>
      <c r="AT47" s="2">
        <f>IFERROR(Y47/$V47*90,"")</f>
        <v>0</v>
      </c>
      <c r="AU47" s="2">
        <f>IF(AP47="",INDEX(BV$4:BV$7,MATCH(O47,$BU$4:$BU$7,0)),AP47)</f>
        <v>0.5010438413361169</v>
      </c>
      <c r="AV47" s="2">
        <f>IF(AQ47="",INDEX(BW$4:BW$7,MATCH($O47,$BU$4:$BU$7,0)),AQ47)</f>
        <v>0</v>
      </c>
      <c r="AW47" s="2">
        <f>IF(AR47="",INDEX(BX$4:BX$7,MATCH($O47,$BU$4:$BU$7,0)),AR47)</f>
        <v>1.4405010438413361</v>
      </c>
      <c r="AX47" s="2">
        <f>IF(AS47="",INDEX(BY$4:BY$7,MATCH($O47,$BU$4:$BU$7,0)),AS47)</f>
        <v>9.3945720250521905E-2</v>
      </c>
      <c r="AY47" s="2">
        <f>IF(AT47="",INDEX(BZ$4:BZ$7,MATCH($O47,$BU$4:$BU$7,0)),AT47)</f>
        <v>0</v>
      </c>
      <c r="AZ47" s="2">
        <f>AU47*0.5+AK47*0.5</f>
        <v>0.43920116595107722</v>
      </c>
      <c r="BA47" s="2">
        <f>AV47*0.5+AJ47*0.5</f>
        <v>6.7830188679245285E-2</v>
      </c>
      <c r="BB47" s="2">
        <f>AX47*0.5+AI47*0.5</f>
        <v>4.6972860125260953E-2</v>
      </c>
      <c r="BC47">
        <f>IF(I47="expected",1,0)</f>
        <v>0</v>
      </c>
      <c r="BD47" s="74">
        <f>IF(BC47=1,AZ47/SUMIFS(AZ$3:AZ$622,$BC$3:$BC$622,1,$G$3:$G$622,$G47),0)</f>
        <v>0</v>
      </c>
      <c r="BE47" s="74">
        <f>IF(BC47=1,BA47/SUMIFS(BA$3:BA$622,$BC$3:$BC$622,1,$G$3:$G$622,$G47),0)</f>
        <v>0</v>
      </c>
      <c r="BF47" s="74">
        <f>IF(BC47=1,AW47/SUMIFS(AW$3:AW$622,$BC$3:$BC$622,1,$G$3:$G$622,$G47),0)</f>
        <v>0</v>
      </c>
      <c r="BG47" s="2">
        <f>BB47</f>
        <v>4.6972860125260953E-2</v>
      </c>
      <c r="BH47" s="2">
        <f>AY47</f>
        <v>0</v>
      </c>
      <c r="BI47" s="2">
        <f>MIN(BI$1,BD47)</f>
        <v>0</v>
      </c>
      <c r="BJ47" s="2">
        <f>MIN(BJ$1,BE47)</f>
        <v>0</v>
      </c>
      <c r="BK47" s="2">
        <f>MIN(BK$1,BF47)</f>
        <v>0</v>
      </c>
      <c r="BL47" s="2">
        <f>BG47</f>
        <v>4.6972860125260953E-2</v>
      </c>
      <c r="BM47" s="2">
        <f>MIN($BM$1,BH47)</f>
        <v>0</v>
      </c>
      <c r="BN47" s="2">
        <f>BI47/SUMIFS(BI$3:BI$622,$BC$3:$BC$622,1,$G$3:$G$622,$G47)</f>
        <v>0</v>
      </c>
      <c r="BO47" s="2">
        <f>BJ47/SUMIFS(BJ$3:BJ$622,$BC$3:$BC$622,1,$G$3:$G$622,$G47)</f>
        <v>0</v>
      </c>
      <c r="BP47" s="2">
        <f>BK47/SUMIFS(BK$3:BK$622,$BC$3:$BC$622,1,$G$3:$G$622,$G47)</f>
        <v>0</v>
      </c>
      <c r="BQ47" s="2">
        <f>BL47</f>
        <v>4.6972860125260953E-2</v>
      </c>
      <c r="BR47" s="2">
        <f>BM47</f>
        <v>0</v>
      </c>
    </row>
    <row r="48" spans="1:70" x14ac:dyDescent="0.3">
      <c r="A48" s="93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>(12-$AF48)/12*INDEX(BV$9:BV$12,MATCH($AB48,$BU$9:$BU$12,0))+$AF48/12*AG48</f>
        <v>0</v>
      </c>
      <c r="AK48" s="85">
        <f>(12-$AF48)/12*INDEX(BW$9:BW$12,MATCH($AB48,$BU$9:$BU$12,0))+$AF48/12*AH48</f>
        <v>0</v>
      </c>
      <c r="AL48" s="85">
        <f>(12-$AF48)/12*INDEX(BX$9:BX$12,MATCH($AB48,$BU$9:$BU$12,0))+$AF48/12*AI48</f>
        <v>0</v>
      </c>
      <c r="AM48" s="85">
        <f>IF($BC48=1,AJ48/SUMIFS(AJ$3:AJ$622,$BC$3:$BC$622,1,$G$3:$G$622,$G48),0)</f>
        <v>0</v>
      </c>
      <c r="AN48" s="85">
        <f>IF($BC48=1,AK48/SUMIFS(AK$3:AK$622,$BC$3:$BC$622,1,$G$3:$G$622,$G48),0)</f>
        <v>0</v>
      </c>
      <c r="AO48" s="85">
        <f>IF($BC48=1,AL48/SUMIFS(AL$3:AL$622,$BC$3:$BC$622,1,$G$3:$G$622,$G48),0)</f>
        <v>0</v>
      </c>
      <c r="AP48" s="2">
        <f>IFERROR(R48/$V48*90,"")</f>
        <v>0</v>
      </c>
      <c r="AQ48" s="2">
        <f>IFERROR(S48/$V48*90,"")</f>
        <v>0</v>
      </c>
      <c r="AR48" s="2">
        <f>IFERROR(W48/$V48*90,"")</f>
        <v>0</v>
      </c>
      <c r="AS48" s="2">
        <f>IFERROR(X48/$V48*90,"")</f>
        <v>3.125E-2</v>
      </c>
      <c r="AT48" s="2">
        <f>IFERROR(Y48/$V48*90,"")</f>
        <v>0</v>
      </c>
      <c r="AU48" s="2">
        <f>IF(AP48="",INDEX(BV$4:BV$7,MATCH(O48,$BU$4:$BU$7,0)),AP48)</f>
        <v>0</v>
      </c>
      <c r="AV48" s="2">
        <f>IF(AQ48="",INDEX(BW$4:BW$7,MATCH($O48,$BU$4:$BU$7,0)),AQ48)</f>
        <v>0</v>
      </c>
      <c r="AW48" s="2">
        <f>IF(AR48="",INDEX(BX$4:BX$7,MATCH($O48,$BU$4:$BU$7,0)),AR48)</f>
        <v>0</v>
      </c>
      <c r="AX48" s="2">
        <f>IF(AS48="",INDEX(BY$4:BY$7,MATCH($O48,$BU$4:$BU$7,0)),AS48)</f>
        <v>3.125E-2</v>
      </c>
      <c r="AY48" s="2">
        <f>IF(AT48="",INDEX(BZ$4:BZ$7,MATCH($O48,$BU$4:$BU$7,0)),AT48)</f>
        <v>0</v>
      </c>
      <c r="AZ48" s="2">
        <f>AU48*0.5+AK48*0.5</f>
        <v>0</v>
      </c>
      <c r="BA48" s="2">
        <f>AV48*0.5+AJ48*0.5</f>
        <v>0</v>
      </c>
      <c r="BB48" s="2">
        <f>AX48*0.5+AI48*0.5</f>
        <v>1.5625E-2</v>
      </c>
      <c r="BC48">
        <f>IF(I48="expected",1,0)</f>
        <v>1</v>
      </c>
      <c r="BD48" s="74">
        <f>IF(BC48=1,AZ48/SUMIFS(AZ$3:AZ$622,$BC$3:$BC$622,1,$G$3:$G$622,$G48),0)</f>
        <v>0</v>
      </c>
      <c r="BE48" s="74">
        <f>IF(BC48=1,BA48/SUMIFS(BA$3:BA$622,$BC$3:$BC$622,1,$G$3:$G$622,$G48),0)</f>
        <v>0</v>
      </c>
      <c r="BF48" s="74">
        <f>IF(BC48=1,AW48/SUMIFS(AW$3:AW$622,$BC$3:$BC$622,1,$G$3:$G$622,$G48),0)</f>
        <v>0</v>
      </c>
      <c r="BG48" s="2">
        <f>BB48</f>
        <v>1.5625E-2</v>
      </c>
      <c r="BH48" s="2">
        <f>AY48</f>
        <v>0</v>
      </c>
      <c r="BI48" s="2">
        <f>MIN(BI$1,BD48)</f>
        <v>0</v>
      </c>
      <c r="BJ48" s="2">
        <f>MIN(BJ$1,BE48)</f>
        <v>0</v>
      </c>
      <c r="BK48" s="2">
        <f>MIN(BK$1,BF48)</f>
        <v>0</v>
      </c>
      <c r="BL48" s="2">
        <f>BG48</f>
        <v>1.5625E-2</v>
      </c>
      <c r="BM48" s="2">
        <f>MIN($BM$1,BH48)</f>
        <v>0</v>
      </c>
      <c r="BN48" s="2">
        <f>BI48/SUMIFS(BI$3:BI$622,$BC$3:$BC$622,1,$G$3:$G$622,$G48)</f>
        <v>0</v>
      </c>
      <c r="BO48" s="2">
        <f>BJ48/SUMIFS(BJ$3:BJ$622,$BC$3:$BC$622,1,$G$3:$G$622,$G48)</f>
        <v>0</v>
      </c>
      <c r="BP48" s="2">
        <f>BK48/SUMIFS(BK$3:BK$622,$BC$3:$BC$622,1,$G$3:$G$622,$G48)</f>
        <v>0</v>
      </c>
      <c r="BQ48" s="2">
        <f>BL48</f>
        <v>1.5625E-2</v>
      </c>
      <c r="BR48" s="2">
        <f>BM48</f>
        <v>0</v>
      </c>
    </row>
    <row r="49" spans="1:70" x14ac:dyDescent="0.3">
      <c r="A49" s="93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>(12-$AF49)/12*INDEX(BV$9:BV$12,MATCH($AB49,$BU$9:$BU$12,0))+$AF49/12*AG49</f>
        <v>0.16957547169811324</v>
      </c>
      <c r="AK49" s="85">
        <f>(12-$AF49)/12*INDEX(BW$9:BW$12,MATCH($AB49,$BU$9:$BU$12,0))+$AF49/12*AH49</f>
        <v>0.47169811320754701</v>
      </c>
      <c r="AL49" s="85">
        <f>(12-$AF49)/12*INDEX(BX$9:BX$12,MATCH($AB49,$BU$9:$BU$12,0))+$AF49/12*AI49</f>
        <v>0.14677672955974844</v>
      </c>
      <c r="AM49" s="85">
        <f>IF($BC49=1,AJ49/SUMIFS(AJ$3:AJ$622,$BC$3:$BC$622,1,$G$3:$G$622,$G49),0)</f>
        <v>0.14323382867985693</v>
      </c>
      <c r="AN49" s="85">
        <f>IF($BC49=1,AK49/SUMIFS(AK$3:AK$622,$BC$3:$BC$622,1,$G$3:$G$622,$G49),0)</f>
        <v>0.19302408270021118</v>
      </c>
      <c r="AO49" s="85">
        <f>IF($BC49=1,AL49/SUMIFS(AL$3:AL$622,$BC$3:$BC$622,1,$G$3:$G$622,$G49),0)</f>
        <v>0.11541314278708305</v>
      </c>
      <c r="AP49" s="2">
        <f>IFERROR(R49/$V49*90,"")</f>
        <v>0.72776280323450138</v>
      </c>
      <c r="AQ49" s="2">
        <f>IFERROR(S49/$V49*90,"")</f>
        <v>0</v>
      </c>
      <c r="AR49" s="2">
        <f>IFERROR(W49/$V49*90,"")</f>
        <v>2.1024258760107819</v>
      </c>
      <c r="AS49" s="2">
        <f>IFERROR(X49/$V49*90,"")</f>
        <v>0.16172506738544476</v>
      </c>
      <c r="AT49" s="2">
        <f>IFERROR(Y49/$V49*90,"")</f>
        <v>0</v>
      </c>
      <c r="AU49" s="2">
        <f>IF(AP49="",INDEX(BV$4:BV$7,MATCH(O49,$BU$4:$BU$7,0)),AP49)</f>
        <v>0.72776280323450138</v>
      </c>
      <c r="AV49" s="2">
        <f>IF(AQ49="",INDEX(BW$4:BW$7,MATCH($O49,$BU$4:$BU$7,0)),AQ49)</f>
        <v>0</v>
      </c>
      <c r="AW49" s="2">
        <f>IF(AR49="",INDEX(BX$4:BX$7,MATCH($O49,$BU$4:$BU$7,0)),AR49)</f>
        <v>2.1024258760107819</v>
      </c>
      <c r="AX49" s="2">
        <f>IF(AS49="",INDEX(BY$4:BY$7,MATCH($O49,$BU$4:$BU$7,0)),AS49)</f>
        <v>0.16172506738544476</v>
      </c>
      <c r="AY49" s="2">
        <f>IF(AT49="",INDEX(BZ$4:BZ$7,MATCH($O49,$BU$4:$BU$7,0)),AT49)</f>
        <v>0</v>
      </c>
      <c r="AZ49" s="2">
        <f>AU49*0.5+AK49*0.5</f>
        <v>0.59973045822102422</v>
      </c>
      <c r="BA49" s="2">
        <f>AV49*0.5+AJ49*0.5</f>
        <v>8.478773584905662E-2</v>
      </c>
      <c r="BB49" s="2">
        <f>AX49*0.5+AI49*0.5</f>
        <v>8.086253369272238E-2</v>
      </c>
      <c r="BC49">
        <f>IF(I49="expected",1,0)</f>
        <v>1</v>
      </c>
      <c r="BD49" s="74">
        <f>IF(BC49=1,AZ49/SUMIFS(AZ$3:AZ$622,$BC$3:$BC$622,1,$G$3:$G$622,$G49),0)</f>
        <v>0.22556649828957481</v>
      </c>
      <c r="BE49" s="74">
        <f>IF(BC49=1,BA49/SUMIFS(BA$3:BA$622,$BC$3:$BC$622,1,$G$3:$G$622,$G49),0)</f>
        <v>7.7904437367779675E-2</v>
      </c>
      <c r="BF49" s="74">
        <f>IF(BC49=1,AW49/SUMIFS(AW$3:AW$622,$BC$3:$BC$622,1,$G$3:$G$622,$G49),0)</f>
        <v>0.27617495716564555</v>
      </c>
      <c r="BG49" s="2">
        <f>BB49</f>
        <v>8.086253369272238E-2</v>
      </c>
      <c r="BH49" s="2">
        <f>AY49</f>
        <v>0</v>
      </c>
      <c r="BI49" s="2">
        <f>MIN(BI$1,BD49)</f>
        <v>0.22556649828957481</v>
      </c>
      <c r="BJ49" s="2">
        <f>MIN(BJ$1,BE49)</f>
        <v>7.7904437367779675E-2</v>
      </c>
      <c r="BK49" s="2">
        <f>MIN(BK$1,BF49)</f>
        <v>0.27617495716564555</v>
      </c>
      <c r="BL49" s="2">
        <f>BG49</f>
        <v>8.086253369272238E-2</v>
      </c>
      <c r="BM49" s="2">
        <f>MIN($BM$1,BH49)</f>
        <v>0</v>
      </c>
      <c r="BN49" s="2">
        <f>BI49/SUMIFS(BI$3:BI$622,$BC$3:$BC$622,1,$G$3:$G$622,$G49)</f>
        <v>0.25165332005629543</v>
      </c>
      <c r="BO49" s="2">
        <f>BJ49/SUMIFS(BJ$3:BJ$622,$BC$3:$BC$622,1,$G$3:$G$622,$G49)</f>
        <v>7.7904437367779689E-2</v>
      </c>
      <c r="BP49" s="2">
        <f>BK49/SUMIFS(BK$3:BK$622,$BC$3:$BC$622,1,$G$3:$G$622,$G49)</f>
        <v>0.27617495716564561</v>
      </c>
      <c r="BQ49" s="2">
        <f>BL49</f>
        <v>8.086253369272238E-2</v>
      </c>
      <c r="BR49" s="2">
        <f>BM49</f>
        <v>0</v>
      </c>
    </row>
    <row r="50" spans="1:70" x14ac:dyDescent="0.3">
      <c r="A50" s="93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>(12-$AF50)/12*INDEX(BV$9:BV$12,MATCH($AB50,$BU$9:$BU$12,0))+$AF50/12*AG50</f>
        <v>0.18653301886792456</v>
      </c>
      <c r="AK50" s="85">
        <f>(12-$AF50)/12*INDEX(BW$9:BW$12,MATCH($AB50,$BU$9:$BU$12,0))+$AF50/12*AH50</f>
        <v>0.83136792452830166</v>
      </c>
      <c r="AL50" s="85">
        <f>(12-$AF50)/12*INDEX(BX$9:BX$12,MATCH($AB50,$BU$9:$BU$12,0))+$AF50/12*AI50</f>
        <v>0.16145440251572327</v>
      </c>
      <c r="AM50" s="85">
        <f>IF($BC50=1,AJ50/SUMIFS(AJ$3:AJ$622,$BC$3:$BC$622,1,$G$3:$G$622,$G50),0)</f>
        <v>0.10416838941289214</v>
      </c>
      <c r="AN50" s="85">
        <f>IF($BC50=1,AK50/SUMIFS(AK$3:AK$622,$BC$3:$BC$622,1,$G$3:$G$622,$G50),0)</f>
        <v>0.23625640153176244</v>
      </c>
      <c r="AO50" s="85">
        <f>IF($BC50=1,AL50/SUMIFS(AL$3:AL$622,$BC$3:$BC$622,1,$G$3:$G$622,$G50),0)</f>
        <v>8.2101705379849801E-2</v>
      </c>
      <c r="AP50" s="2">
        <f>IFERROR(R50/$V50*90,"")</f>
        <v>0.20408163265306123</v>
      </c>
      <c r="AQ50" s="2">
        <f>IFERROR(S50/$V50*90,"")</f>
        <v>0.36734693877551022</v>
      </c>
      <c r="AR50" s="2">
        <f>IFERROR(W50/$V50*90,"")</f>
        <v>0.97959183673469385</v>
      </c>
      <c r="AS50" s="2">
        <f>IFERROR(X50/$V50*90,"")</f>
        <v>4.0816326530612249E-2</v>
      </c>
      <c r="AT50" s="2">
        <f>IFERROR(Y50/$V50*90,"")</f>
        <v>0</v>
      </c>
      <c r="AU50" s="2">
        <f>IF(AP50="",INDEX(BV$4:BV$7,MATCH(O50,$BU$4:$BU$7,0)),AP50)</f>
        <v>0.20408163265306123</v>
      </c>
      <c r="AV50" s="2">
        <f>IF(AQ50="",INDEX(BW$4:BW$7,MATCH($O50,$BU$4:$BU$7,0)),AQ50)</f>
        <v>0.36734693877551022</v>
      </c>
      <c r="AW50" s="2">
        <f>IF(AR50="",INDEX(BX$4:BX$7,MATCH($O50,$BU$4:$BU$7,0)),AR50)</f>
        <v>0.97959183673469385</v>
      </c>
      <c r="AX50" s="2">
        <f>IF(AS50="",INDEX(BY$4:BY$7,MATCH($O50,$BU$4:$BU$7,0)),AS50)</f>
        <v>4.0816326530612249E-2</v>
      </c>
      <c r="AY50" s="2">
        <f>IF(AT50="",INDEX(BZ$4:BZ$7,MATCH($O50,$BU$4:$BU$7,0)),AT50)</f>
        <v>0</v>
      </c>
      <c r="AZ50" s="2">
        <f>AU50*0.5+AK50*0.5</f>
        <v>0.51772477859068144</v>
      </c>
      <c r="BA50" s="2">
        <f>AV50*0.5+AJ50*0.5</f>
        <v>0.27693997882171739</v>
      </c>
      <c r="BB50" s="2">
        <f>AX50*0.5+AI50*0.5</f>
        <v>2.0408163265306124E-2</v>
      </c>
      <c r="BC50">
        <f>IF(I50="expected",1,0)</f>
        <v>1</v>
      </c>
      <c r="BD50" s="74">
        <f>IF(BC50=1,AZ50/SUMIFS(AZ$3:AZ$622,$BC$3:$BC$622,1,$G$3:$G$622,$G50),0)</f>
        <v>0.20635262995812603</v>
      </c>
      <c r="BE50" s="74">
        <f>IF(BC50=1,BA50/SUMIFS(BA$3:BA$622,$BC$3:$BC$622,1,$G$3:$G$622,$G50),0)</f>
        <v>0.17192739786910427</v>
      </c>
      <c r="BF50" s="74">
        <f>IF(BC50=1,AW50/SUMIFS(AW$3:AW$622,$BC$3:$BC$622,1,$G$3:$G$622,$G50),0)</f>
        <v>0.23548984799335046</v>
      </c>
      <c r="BG50" s="2">
        <f>BB50</f>
        <v>2.0408163265306124E-2</v>
      </c>
      <c r="BH50" s="2">
        <f>AY50</f>
        <v>0</v>
      </c>
      <c r="BI50" s="2">
        <f>MIN(BI$1,BD50)</f>
        <v>0.20635262995812603</v>
      </c>
      <c r="BJ50" s="2">
        <f>MIN(BJ$1,BE50)</f>
        <v>0.17192739786910427</v>
      </c>
      <c r="BK50" s="2">
        <f>MIN(BK$1,BF50)</f>
        <v>0.23548984799335046</v>
      </c>
      <c r="BL50" s="2">
        <f>BG50</f>
        <v>2.0408163265306124E-2</v>
      </c>
      <c r="BM50" s="2">
        <f>MIN($BM$1,BH50)</f>
        <v>0</v>
      </c>
      <c r="BN50" s="2">
        <f>BI50/SUMIFS(BI$3:BI$622,$BC$3:$BC$622,1,$G$3:$G$622,$G50)</f>
        <v>0.20635262995812603</v>
      </c>
      <c r="BO50" s="2">
        <f>BJ50/SUMIFS(BJ$3:BJ$622,$BC$3:$BC$622,1,$G$3:$G$622,$G50)</f>
        <v>0.17192739786910427</v>
      </c>
      <c r="BP50" s="2">
        <f>BK50/SUMIFS(BK$3:BK$622,$BC$3:$BC$622,1,$G$3:$G$622,$G50)</f>
        <v>0.23548984799335049</v>
      </c>
      <c r="BQ50" s="2">
        <f>BL50</f>
        <v>2.0408163265306124E-2</v>
      </c>
      <c r="BR50" s="2">
        <f>BM50</f>
        <v>0</v>
      </c>
    </row>
    <row r="51" spans="1:70" x14ac:dyDescent="0.3">
      <c r="A51" s="93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>(12-$AF51)/12*INDEX(BV$9:BV$12,MATCH($AB51,$BU$9:$BU$12,0))+$AF51/12*AG51</f>
        <v>0.16126373626373627</v>
      </c>
      <c r="AK51" s="85">
        <f>(12-$AF51)/12*INDEX(BW$9:BW$12,MATCH($AB51,$BU$9:$BU$12,0))+$AF51/12*AH51</f>
        <v>0.22450549450549454</v>
      </c>
      <c r="AL51" s="85">
        <f>(12-$AF51)/12*INDEX(BX$9:BX$12,MATCH($AB51,$BU$9:$BU$12,0))+$AF51/12*AI51</f>
        <v>0.23137362637362638</v>
      </c>
      <c r="AM51" s="85">
        <f>IF($BC51=1,AJ51/SUMIFS(AJ$3:AJ$622,$BC$3:$BC$622,1,$G$3:$G$622,$G51),0)</f>
        <v>9.0056890620491811E-2</v>
      </c>
      <c r="AN51" s="85">
        <f>IF($BC51=1,AK51/SUMIFS(AK$3:AK$622,$BC$3:$BC$622,1,$G$3:$G$622,$G51),0)</f>
        <v>6.3799502832721289E-2</v>
      </c>
      <c r="AO51" s="85">
        <f>IF($BC51=1,AL51/SUMIFS(AL$3:AL$622,$BC$3:$BC$622,1,$G$3:$G$622,$G51),0)</f>
        <v>0.11765655819354305</v>
      </c>
      <c r="AP51" s="2">
        <f>IFERROR(R51/$V51*90,"")</f>
        <v>0.36486486486486491</v>
      </c>
      <c r="AQ51" s="2">
        <f>IFERROR(S51/$V51*90,"")</f>
        <v>0.33445945945945948</v>
      </c>
      <c r="AR51" s="2">
        <f>IFERROR(W51/$V51*90,"")</f>
        <v>0.66891891891891897</v>
      </c>
      <c r="AS51" s="2">
        <f>IFERROR(X51/$V51*90,"")</f>
        <v>0.18243243243243246</v>
      </c>
      <c r="AT51" s="2">
        <f>IFERROR(Y51/$V51*90,"")</f>
        <v>0</v>
      </c>
      <c r="AU51" s="2">
        <f>IF(AP51="",INDEX(BV$4:BV$7,MATCH(O51,$BU$4:$BU$7,0)),AP51)</f>
        <v>0.36486486486486491</v>
      </c>
      <c r="AV51" s="2">
        <f>IF(AQ51="",INDEX(BW$4:BW$7,MATCH($O51,$BU$4:$BU$7,0)),AQ51)</f>
        <v>0.33445945945945948</v>
      </c>
      <c r="AW51" s="2">
        <f>IF(AR51="",INDEX(BX$4:BX$7,MATCH($O51,$BU$4:$BU$7,0)),AR51)</f>
        <v>0.66891891891891897</v>
      </c>
      <c r="AX51" s="2">
        <f>IF(AS51="",INDEX(BY$4:BY$7,MATCH($O51,$BU$4:$BU$7,0)),AS51)</f>
        <v>0.18243243243243246</v>
      </c>
      <c r="AY51" s="2">
        <f>IF(AT51="",INDEX(BZ$4:BZ$7,MATCH($O51,$BU$4:$BU$7,0)),AT51)</f>
        <v>0</v>
      </c>
      <c r="AZ51" s="2">
        <f>AU51*0.5+AK51*0.5</f>
        <v>0.29468517968517971</v>
      </c>
      <c r="BA51" s="2">
        <f>AV51*0.5+AJ51*0.5</f>
        <v>0.24786159786159789</v>
      </c>
      <c r="BB51" s="2">
        <f>AX51*0.5+AI51*0.5</f>
        <v>9.1216216216216228E-2</v>
      </c>
      <c r="BC51">
        <f>IF(I51="expected",1,0)</f>
        <v>1</v>
      </c>
      <c r="BD51" s="74">
        <f>IF(BC51=1,AZ51/SUMIFS(AZ$3:AZ$622,$BC$3:$BC$622,1,$G$3:$G$622,$G51),0)</f>
        <v>0.11745441661735885</v>
      </c>
      <c r="BE51" s="74">
        <f>IF(BC51=1,BA51/SUMIFS(BA$3:BA$622,$BC$3:$BC$622,1,$G$3:$G$622,$G51),0)</f>
        <v>0.15387521777582044</v>
      </c>
      <c r="BF51" s="74">
        <f>IF(BC51=1,AW51/SUMIFS(AW$3:AW$622,$BC$3:$BC$622,1,$G$3:$G$622,$G51),0)</f>
        <v>0.16080535650559449</v>
      </c>
      <c r="BG51" s="2">
        <f>BB51</f>
        <v>9.1216216216216228E-2</v>
      </c>
      <c r="BH51" s="2">
        <f>AY51</f>
        <v>0</v>
      </c>
      <c r="BI51" s="2">
        <f>MIN(BI$1,BD51)</f>
        <v>0.11745441661735885</v>
      </c>
      <c r="BJ51" s="2">
        <f>MIN(BJ$1,BE51)</f>
        <v>0.15387521777582044</v>
      </c>
      <c r="BK51" s="2">
        <f>MIN(BK$1,BF51)</f>
        <v>0.16080535650559449</v>
      </c>
      <c r="BL51" s="2">
        <f>BG51</f>
        <v>9.1216216216216228E-2</v>
      </c>
      <c r="BM51" s="2">
        <f>MIN($BM$1,BH51)</f>
        <v>0</v>
      </c>
      <c r="BN51" s="2">
        <f>BI51/SUMIFS(BI$3:BI$622,$BC$3:$BC$622,1,$G$3:$G$622,$G51)</f>
        <v>0.11745441661735885</v>
      </c>
      <c r="BO51" s="2">
        <f>BJ51/SUMIFS(BJ$3:BJ$622,$BC$3:$BC$622,1,$G$3:$G$622,$G51)</f>
        <v>0.15387521777582044</v>
      </c>
      <c r="BP51" s="2">
        <f>BK51/SUMIFS(BK$3:BK$622,$BC$3:$BC$622,1,$G$3:$G$622,$G51)</f>
        <v>0.16080535650559452</v>
      </c>
      <c r="BQ51" s="2">
        <f>BL51</f>
        <v>9.1216216216216228E-2</v>
      </c>
      <c r="BR51" s="2">
        <f>BM51</f>
        <v>0</v>
      </c>
    </row>
    <row r="52" spans="1:70" x14ac:dyDescent="0.3">
      <c r="A52" s="93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>(12-$AF52)/12*INDEX(BV$9:BV$12,MATCH($AB52,$BU$9:$BU$12,0))+$AF52/12*AG52</f>
        <v>0.43761792452830189</v>
      </c>
      <c r="AK52" s="85">
        <f>(12-$AF52)/12*INDEX(BW$9:BW$12,MATCH($AB52,$BU$9:$BU$12,0))+$AF52/12*AH52</f>
        <v>0.70952830188679217</v>
      </c>
      <c r="AL52" s="85">
        <f>(12-$AF52)/12*INDEX(BX$9:BX$12,MATCH($AB52,$BU$9:$BU$12,0))+$AF52/12*AI52</f>
        <v>0.13209905660377358</v>
      </c>
      <c r="AM52" s="85">
        <f>IF($BC52=1,AJ52/SUMIFS(AJ$3:AJ$622,$BC$3:$BC$622,1,$G$3:$G$622,$G52),0)</f>
        <v>0</v>
      </c>
      <c r="AN52" s="85">
        <f>IF($BC52=1,AK52/SUMIFS(AK$3:AK$622,$BC$3:$BC$622,1,$G$3:$G$622,$G52),0)</f>
        <v>0</v>
      </c>
      <c r="AO52" s="85">
        <f>IF($BC52=1,AL52/SUMIFS(AL$3:AL$622,$BC$3:$BC$622,1,$G$3:$G$622,$G52),0)</f>
        <v>0</v>
      </c>
      <c r="AP52" s="2">
        <f>IFERROR(R52/$V52*90,"")</f>
        <v>0.77181208053691275</v>
      </c>
      <c r="AQ52" s="2">
        <f>IFERROR(S52/$V52*90,"")</f>
        <v>0.2348993288590604</v>
      </c>
      <c r="AR52" s="2">
        <f>IFERROR(W52/$V52*90,"")</f>
        <v>1.5771812080536911</v>
      </c>
      <c r="AS52" s="2">
        <f>IFERROR(X52/$V52*90,"")</f>
        <v>0.10067114093959731</v>
      </c>
      <c r="AT52" s="2">
        <f>IFERROR(Y52/$V52*90,"")</f>
        <v>0</v>
      </c>
      <c r="AU52" s="2">
        <f>IF(AP52="",INDEX(BV$4:BV$7,MATCH(O52,$BU$4:$BU$7,0)),AP52)</f>
        <v>0.77181208053691275</v>
      </c>
      <c r="AV52" s="2">
        <f>IF(AQ52="",INDEX(BW$4:BW$7,MATCH($O52,$BU$4:$BU$7,0)),AQ52)</f>
        <v>0.2348993288590604</v>
      </c>
      <c r="AW52" s="2">
        <f>IF(AR52="",INDEX(BX$4:BX$7,MATCH($O52,$BU$4:$BU$7,0)),AR52)</f>
        <v>1.5771812080536911</v>
      </c>
      <c r="AX52" s="2">
        <f>IF(AS52="",INDEX(BY$4:BY$7,MATCH($O52,$BU$4:$BU$7,0)),AS52)</f>
        <v>0.10067114093959731</v>
      </c>
      <c r="AY52" s="2">
        <f>IF(AT52="",INDEX(BZ$4:BZ$7,MATCH($O52,$BU$4:$BU$7,0)),AT52)</f>
        <v>0</v>
      </c>
      <c r="AZ52" s="2">
        <f>AU52*0.5+AK52*0.5</f>
        <v>0.74067019121185251</v>
      </c>
      <c r="BA52" s="2">
        <f>AV52*0.5+AJ52*0.5</f>
        <v>0.33625862669368112</v>
      </c>
      <c r="BB52" s="2">
        <f>AX52*0.5+AI52*0.5</f>
        <v>5.0335570469798654E-2</v>
      </c>
      <c r="BC52">
        <f>IF(I52="expected",1,0)</f>
        <v>0</v>
      </c>
      <c r="BD52" s="74">
        <f>IF(BC52=1,AZ52/SUMIFS(AZ$3:AZ$622,$BC$3:$BC$622,1,$G$3:$G$622,$G52),0)</f>
        <v>0</v>
      </c>
      <c r="BE52" s="74">
        <f>IF(BC52=1,BA52/SUMIFS(BA$3:BA$622,$BC$3:$BC$622,1,$G$3:$G$622,$G52),0)</f>
        <v>0</v>
      </c>
      <c r="BF52" s="74">
        <f>IF(BC52=1,AW52/SUMIFS(AW$3:AW$622,$BC$3:$BC$622,1,$G$3:$G$622,$G52),0)</f>
        <v>0</v>
      </c>
      <c r="BG52" s="2">
        <f>BB52</f>
        <v>5.0335570469798654E-2</v>
      </c>
      <c r="BH52" s="2">
        <f>AY52</f>
        <v>0</v>
      </c>
      <c r="BI52" s="2">
        <f>MIN(BI$1,BD52)</f>
        <v>0</v>
      </c>
      <c r="BJ52" s="2">
        <f>MIN(BJ$1,BE52)</f>
        <v>0</v>
      </c>
      <c r="BK52" s="2">
        <f>MIN(BK$1,BF52)</f>
        <v>0</v>
      </c>
      <c r="BL52" s="2">
        <f>BG52</f>
        <v>5.0335570469798654E-2</v>
      </c>
      <c r="BM52" s="2">
        <f>MIN($BM$1,BH52)</f>
        <v>0</v>
      </c>
      <c r="BN52" s="2">
        <f>BI52/SUMIFS(BI$3:BI$622,$BC$3:$BC$622,1,$G$3:$G$622,$G52)</f>
        <v>0</v>
      </c>
      <c r="BO52" s="2">
        <f>BJ52/SUMIFS(BJ$3:BJ$622,$BC$3:$BC$622,1,$G$3:$G$622,$G52)</f>
        <v>0</v>
      </c>
      <c r="BP52" s="2">
        <f>BK52/SUMIFS(BK$3:BK$622,$BC$3:$BC$622,1,$G$3:$G$622,$G52)</f>
        <v>0</v>
      </c>
      <c r="BQ52" s="2">
        <f>BL52</f>
        <v>5.0335570469798654E-2</v>
      </c>
      <c r="BR52" s="2">
        <f>BM52</f>
        <v>0</v>
      </c>
    </row>
    <row r="53" spans="1:70" x14ac:dyDescent="0.3">
      <c r="A53" s="93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>(12-$AF53)/12*INDEX(BV$9:BV$12,MATCH($AB53,$BU$9:$BU$12,0))+$AF53/12*AG53</f>
        <v>0.24587264150943397</v>
      </c>
      <c r="AK53" s="85">
        <f>(12-$AF53)/12*INDEX(BW$9:BW$12,MATCH($AB53,$BU$9:$BU$12,0))+$AF53/12*AH53</f>
        <v>0.33650943396226407</v>
      </c>
      <c r="AL53" s="85">
        <f>(12-$AF53)/12*INDEX(BX$9:BX$12,MATCH($AB53,$BU$9:$BU$12,0))+$AF53/12*AI53</f>
        <v>0.14153301886792452</v>
      </c>
      <c r="AM53" s="85">
        <f>IF($BC53=1,AJ53/SUMIFS(AJ$3:AJ$622,$BC$3:$BC$622,1,$G$3:$G$622,$G53),0)</f>
        <v>0</v>
      </c>
      <c r="AN53" s="85">
        <f>IF($BC53=1,AK53/SUMIFS(AK$3:AK$622,$BC$3:$BC$622,1,$G$3:$G$622,$G53),0)</f>
        <v>0</v>
      </c>
      <c r="AO53" s="85">
        <f>IF($BC53=1,AL53/SUMIFS(AL$3:AL$622,$BC$3:$BC$622,1,$G$3:$G$622,$G53),0)</f>
        <v>0</v>
      </c>
      <c r="AP53" s="2">
        <f>IFERROR(R53/$V53*90,"")</f>
        <v>0.41403105232892468</v>
      </c>
      <c r="AQ53" s="2">
        <f>IFERROR(S53/$V53*90,"")</f>
        <v>0.10350776308223117</v>
      </c>
      <c r="AR53" s="2">
        <f>IFERROR(W53/$V53*90,"")</f>
        <v>1.0868315123634271</v>
      </c>
      <c r="AS53" s="2">
        <f>IFERROR(X53/$V53*90,"")</f>
        <v>0.15526164462334674</v>
      </c>
      <c r="AT53" s="2">
        <f>IFERROR(Y53/$V53*90,"")</f>
        <v>5.1753881541115584E-2</v>
      </c>
      <c r="AU53" s="2">
        <f>IF(AP53="",INDEX(BV$4:BV$7,MATCH(O53,$BU$4:$BU$7,0)),AP53)</f>
        <v>0.41403105232892468</v>
      </c>
      <c r="AV53" s="2">
        <f>IF(AQ53="",INDEX(BW$4:BW$7,MATCH($O53,$BU$4:$BU$7,0)),AQ53)</f>
        <v>0.10350776308223117</v>
      </c>
      <c r="AW53" s="2">
        <f>IF(AR53="",INDEX(BX$4:BX$7,MATCH($O53,$BU$4:$BU$7,0)),AR53)</f>
        <v>1.0868315123634271</v>
      </c>
      <c r="AX53" s="2">
        <f>IF(AS53="",INDEX(BY$4:BY$7,MATCH($O53,$BU$4:$BU$7,0)),AS53)</f>
        <v>0.15526164462334674</v>
      </c>
      <c r="AY53" s="2">
        <f>IF(AT53="",INDEX(BZ$4:BZ$7,MATCH($O53,$BU$4:$BU$7,0)),AT53)</f>
        <v>5.1753881541115584E-2</v>
      </c>
      <c r="AZ53" s="2">
        <f>AU53*0.5+AK53*0.5</f>
        <v>0.37527024314559437</v>
      </c>
      <c r="BA53" s="2">
        <f>AV53*0.5+AJ53*0.5</f>
        <v>0.17469020229583257</v>
      </c>
      <c r="BB53" s="2">
        <f>AX53*0.5+AI53*0.5</f>
        <v>0.14263082231167337</v>
      </c>
      <c r="BC53">
        <f>IF(I53="expected",1,0)</f>
        <v>0</v>
      </c>
      <c r="BD53" s="74">
        <f>IF(BC53=1,AZ53/SUMIFS(AZ$3:AZ$622,$BC$3:$BC$622,1,$G$3:$G$622,$G53),0)</f>
        <v>0</v>
      </c>
      <c r="BE53" s="74">
        <f>IF(BC53=1,BA53/SUMIFS(BA$3:BA$622,$BC$3:$BC$622,1,$G$3:$G$622,$G53),0)</f>
        <v>0</v>
      </c>
      <c r="BF53" s="74">
        <f>IF(BC53=1,AW53/SUMIFS(AW$3:AW$622,$BC$3:$BC$622,1,$G$3:$G$622,$G53),0)</f>
        <v>0</v>
      </c>
      <c r="BG53" s="2">
        <f>BB53</f>
        <v>0.14263082231167337</v>
      </c>
      <c r="BH53" s="2">
        <f>AY53</f>
        <v>5.1753881541115584E-2</v>
      </c>
      <c r="BI53" s="2">
        <f>MIN(BI$1,BD53)</f>
        <v>0</v>
      </c>
      <c r="BJ53" s="2">
        <f>MIN(BJ$1,BE53)</f>
        <v>0</v>
      </c>
      <c r="BK53" s="2">
        <f>MIN(BK$1,BF53)</f>
        <v>0</v>
      </c>
      <c r="BL53" s="2">
        <f>BG53</f>
        <v>0.14263082231167337</v>
      </c>
      <c r="BM53" s="2">
        <f>MIN($BM$1,BH53)</f>
        <v>5.1753881541115584E-2</v>
      </c>
      <c r="BN53" s="2">
        <f>BI53/SUMIFS(BI$3:BI$622,$BC$3:$BC$622,1,$G$3:$G$622,$G53)</f>
        <v>0</v>
      </c>
      <c r="BO53" s="2">
        <f>BJ53/SUMIFS(BJ$3:BJ$622,$BC$3:$BC$622,1,$G$3:$G$622,$G53)</f>
        <v>0</v>
      </c>
      <c r="BP53" s="2">
        <f>BK53/SUMIFS(BK$3:BK$622,$BC$3:$BC$622,1,$G$3:$G$622,$G53)</f>
        <v>0</v>
      </c>
      <c r="BQ53" s="2">
        <f>BL53</f>
        <v>0.14263082231167337</v>
      </c>
      <c r="BR53" s="2">
        <f>BM53</f>
        <v>5.1753881541115584E-2</v>
      </c>
    </row>
    <row r="54" spans="1:70" x14ac:dyDescent="0.3">
      <c r="A54" s="93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>(12-$AF54)/12*INDEX(BV$9:BV$12,MATCH($AB54,$BU$9:$BU$12,0))+$AF54/12*AG54</f>
        <v>3.3915094339622642E-2</v>
      </c>
      <c r="AK54" s="85">
        <f>(12-$AF54)/12*INDEX(BW$9:BW$12,MATCH($AB54,$BU$9:$BU$12,0))+$AF54/12*AH54</f>
        <v>0.73600628930817613</v>
      </c>
      <c r="AL54" s="85">
        <f>(12-$AF54)/12*INDEX(BX$9:BX$12,MATCH($AB54,$BU$9:$BU$12,0))+$AF54/12*AI54</f>
        <v>0.13768867924528302</v>
      </c>
      <c r="AM54" s="85">
        <f>IF($BC54=1,AJ54/SUMIFS(AJ$3:AJ$622,$BC$3:$BC$622,1,$G$3:$G$622,$G54),0)</f>
        <v>1.7906232687537812E-2</v>
      </c>
      <c r="AN54" s="85">
        <f>IF($BC54=1,AK54/SUMIFS(AK$3:AK$622,$BC$3:$BC$622,1,$G$3:$G$622,$G54),0)</f>
        <v>0.28812715987707777</v>
      </c>
      <c r="AO54" s="85">
        <f>IF($BC54=1,AL54/SUMIFS(AL$3:AL$622,$BC$3:$BC$622,1,$G$3:$G$622,$G54),0)</f>
        <v>7.5721486388872786E-2</v>
      </c>
      <c r="AP54" s="2">
        <f>IFERROR(R54/$V54*90,"")</f>
        <v>0.48192771084337349</v>
      </c>
      <c r="AQ54" s="2">
        <f>IFERROR(S54/$V54*90,"")</f>
        <v>0</v>
      </c>
      <c r="AR54" s="2">
        <f>IFERROR(W54/$V54*90,"")</f>
        <v>1.3253012048192769</v>
      </c>
      <c r="AS54" s="2">
        <f>IFERROR(X54/$V54*90,"")</f>
        <v>0.12048192771084337</v>
      </c>
      <c r="AT54" s="2">
        <f>IFERROR(Y54/$V54*90,"")</f>
        <v>0</v>
      </c>
      <c r="AU54" s="2">
        <f>IF(AP54="",INDEX(BV$4:BV$7,MATCH(O54,$BU$4:$BU$7,0)),AP54)</f>
        <v>0.48192771084337349</v>
      </c>
      <c r="AV54" s="2">
        <f>IF(AQ54="",INDEX(BW$4:BW$7,MATCH($O54,$BU$4:$BU$7,0)),AQ54)</f>
        <v>0</v>
      </c>
      <c r="AW54" s="2">
        <f>IF(AR54="",INDEX(BX$4:BX$7,MATCH($O54,$BU$4:$BU$7,0)),AR54)</f>
        <v>1.3253012048192769</v>
      </c>
      <c r="AX54" s="2">
        <f>IF(AS54="",INDEX(BY$4:BY$7,MATCH($O54,$BU$4:$BU$7,0)),AS54)</f>
        <v>0.12048192771084337</v>
      </c>
      <c r="AY54" s="2">
        <f>IF(AT54="",INDEX(BZ$4:BZ$7,MATCH($O54,$BU$4:$BU$7,0)),AT54)</f>
        <v>0</v>
      </c>
      <c r="AZ54" s="2">
        <f>AU54*0.5+AK54*0.5</f>
        <v>0.60896700007577476</v>
      </c>
      <c r="BA54" s="2">
        <f>AV54*0.5+AJ54*0.5</f>
        <v>1.6957547169811321E-2</v>
      </c>
      <c r="BB54" s="2">
        <f>AX54*0.5+AI54*0.5</f>
        <v>0.12524096385542169</v>
      </c>
      <c r="BC54">
        <f>IF(I54="expected",1,0)</f>
        <v>1</v>
      </c>
      <c r="BD54" s="74">
        <f>IF(BC54=1,AZ54/SUMIFS(AZ$3:AZ$622,$BC$3:$BC$622,1,$G$3:$G$622,$G54),0)</f>
        <v>0.2524495801386249</v>
      </c>
      <c r="BE54" s="74">
        <f>IF(BC54=1,BA54/SUMIFS(BA$3:BA$622,$BC$3:$BC$622,1,$G$3:$G$622,$G54),0)</f>
        <v>1.2390582155046752E-2</v>
      </c>
      <c r="BF54" s="74">
        <f>IF(BC54=1,AW54/SUMIFS(AW$3:AW$622,$BC$3:$BC$622,1,$G$3:$G$622,$G54),0)</f>
        <v>0.20740654095317682</v>
      </c>
      <c r="BG54" s="2">
        <f>BB54</f>
        <v>0.12524096385542169</v>
      </c>
      <c r="BH54" s="2">
        <f>AY54</f>
        <v>0</v>
      </c>
      <c r="BI54" s="2">
        <f>MIN(BI$1,BD54)</f>
        <v>0.2524495801386249</v>
      </c>
      <c r="BJ54" s="2">
        <f>MIN(BJ$1,BE54)</f>
        <v>1.2390582155046752E-2</v>
      </c>
      <c r="BK54" s="2">
        <f>MIN(BK$1,BF54)</f>
        <v>0.20740654095317682</v>
      </c>
      <c r="BL54" s="2">
        <f>BG54</f>
        <v>0.12524096385542169</v>
      </c>
      <c r="BM54" s="2">
        <f>MIN($BM$1,BH54)</f>
        <v>0</v>
      </c>
      <c r="BN54" s="2">
        <f>BI54/SUMIFS(BI$3:BI$622,$BC$3:$BC$622,1,$G$3:$G$622,$G54)</f>
        <v>0.26055112837804539</v>
      </c>
      <c r="BO54" s="2">
        <f>BJ54/SUMIFS(BJ$3:BJ$622,$BC$3:$BC$622,1,$G$3:$G$622,$G54)</f>
        <v>1.2597176272467866E-2</v>
      </c>
      <c r="BP54" s="2">
        <f>BK54/SUMIFS(BK$3:BK$622,$BC$3:$BC$622,1,$G$3:$G$622,$G54)</f>
        <v>0.21256390088935562</v>
      </c>
      <c r="BQ54" s="2">
        <f>BL54</f>
        <v>0.12524096385542169</v>
      </c>
      <c r="BR54" s="2">
        <f>BM54</f>
        <v>0</v>
      </c>
    </row>
    <row r="55" spans="1:70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>(12-$AF55)/12*INDEX(BV$9:BV$12,MATCH($AB55,$BU$9:$BU$12,0))+$AF55/12*AG55</f>
        <v>0.14042124542124543</v>
      </c>
      <c r="AK55" s="85">
        <f>(12-$AF55)/12*INDEX(BW$9:BW$12,MATCH($AB55,$BU$9:$BU$12,0))+$AF55/12*AH55</f>
        <v>0.24816849816849818</v>
      </c>
      <c r="AL55" s="85">
        <f>(12-$AF55)/12*INDEX(BX$9:BX$12,MATCH($AB55,$BU$9:$BU$12,0))+$AF55/12*AI55</f>
        <v>0.16379120879120879</v>
      </c>
      <c r="AM55" s="85">
        <f>IF($BC55=1,AJ55/SUMIFS(AJ$3:AJ$622,$BC$3:$BC$622,1,$G$3:$G$622,$G55),0)</f>
        <v>8.4854851628154065E-2</v>
      </c>
      <c r="AN55" s="85">
        <f>IF($BC55=1,AK55/SUMIFS(AK$3:AK$622,$BC$3:$BC$622,1,$G$3:$G$622,$G55),0)</f>
        <v>0.10188531274769572</v>
      </c>
      <c r="AO55" s="85">
        <f>IF($BC55=1,AL55/SUMIFS(AL$3:AL$622,$BC$3:$BC$622,1,$G$3:$G$622,$G55),0)</f>
        <v>7.9630632334087334E-2</v>
      </c>
      <c r="AP55" s="2">
        <f>IFERROR(R55/$V55*90,"")</f>
        <v>0.16405395552314983</v>
      </c>
      <c r="AQ55" s="2">
        <f>IFERROR(S55/$V55*90,"")</f>
        <v>9.8432373313889904E-2</v>
      </c>
      <c r="AR55" s="2">
        <f>IFERROR(W55/$V55*90,"")</f>
        <v>0.49216186656944955</v>
      </c>
      <c r="AS55" s="2">
        <f>IFERROR(X55/$V55*90,"")</f>
        <v>0.13124316441851985</v>
      </c>
      <c r="AT55" s="2">
        <f>IFERROR(Y55/$V55*90,"")</f>
        <v>0</v>
      </c>
      <c r="AU55" s="2">
        <f>IF(AP55="",INDEX(BV$4:BV$7,MATCH(O55,$BU$4:$BU$7,0)),AP55)</f>
        <v>0.16405395552314983</v>
      </c>
      <c r="AV55" s="2">
        <f>IF(AQ55="",INDEX(BW$4:BW$7,MATCH($O55,$BU$4:$BU$7,0)),AQ55)</f>
        <v>9.8432373313889904E-2</v>
      </c>
      <c r="AW55" s="2">
        <f>IF(AR55="",INDEX(BX$4:BX$7,MATCH($O55,$BU$4:$BU$7,0)),AR55)</f>
        <v>0.49216186656944955</v>
      </c>
      <c r="AX55" s="2">
        <f>IF(AS55="",INDEX(BY$4:BY$7,MATCH($O55,$BU$4:$BU$7,0)),AS55)</f>
        <v>0.13124316441851985</v>
      </c>
      <c r="AY55" s="2">
        <f>IF(AT55="",INDEX(BZ$4:BZ$7,MATCH($O55,$BU$4:$BU$7,0)),AT55)</f>
        <v>0</v>
      </c>
      <c r="AZ55" s="2">
        <f>AU55*0.5+AK55*0.5</f>
        <v>0.206111226845824</v>
      </c>
      <c r="BA55" s="2">
        <f>AV55*0.5+AJ55*0.5</f>
        <v>0.11942680936756767</v>
      </c>
      <c r="BB55" s="2">
        <f>AX55*0.5+AI55*0.5</f>
        <v>0.13062158220925993</v>
      </c>
      <c r="BC55">
        <f>IF(I55="expected",1,0)</f>
        <v>1</v>
      </c>
      <c r="BD55" s="74">
        <f>IF(BC55=1,AZ55/SUMIFS(AZ$3:AZ$622,$BC$3:$BC$622,1,$G$3:$G$622,$G55),0)</f>
        <v>8.4269461284655386E-2</v>
      </c>
      <c r="BE55" s="74">
        <f>IF(BC55=1,BA55/SUMIFS(BA$3:BA$622,$BC$3:$BC$622,1,$G$3:$G$622,$G55),0)</f>
        <v>7.8349237225825E-2</v>
      </c>
      <c r="BF55" s="74">
        <f>IF(BC55=1,AW55/SUMIFS(AW$3:AW$622,$BC$3:$BC$622,1,$G$3:$G$622,$G55),0)</f>
        <v>9.0094229494896386E-2</v>
      </c>
      <c r="BG55" s="2">
        <f>BB55</f>
        <v>0.13062158220925993</v>
      </c>
      <c r="BH55" s="2">
        <f>AY55</f>
        <v>0</v>
      </c>
      <c r="BI55" s="2">
        <f>MIN(BI$1,BD55)</f>
        <v>8.4269461284655386E-2</v>
      </c>
      <c r="BJ55" s="2">
        <f>MIN(BJ$1,BE55)</f>
        <v>7.8349237225825E-2</v>
      </c>
      <c r="BK55" s="2">
        <f>MIN(BK$1,BF55)</f>
        <v>9.0094229494896386E-2</v>
      </c>
      <c r="BL55" s="2">
        <f>BG55</f>
        <v>0.13062158220925993</v>
      </c>
      <c r="BM55" s="2">
        <f>MIN($BM$1,BH55)</f>
        <v>0</v>
      </c>
      <c r="BN55" s="2">
        <f>BI55/SUMIFS(BI$3:BI$622,$BC$3:$BC$622,1,$G$3:$G$622,$G55)</f>
        <v>8.4269461284655373E-2</v>
      </c>
      <c r="BO55" s="2">
        <f>BJ55/SUMIFS(BJ$3:BJ$622,$BC$3:$BC$622,1,$G$3:$G$622,$G55)</f>
        <v>7.8349237225825E-2</v>
      </c>
      <c r="BP55" s="2">
        <f>BK55/SUMIFS(BK$3:BK$622,$BC$3:$BC$622,1,$G$3:$G$622,$G55)</f>
        <v>9.0509133366927244E-2</v>
      </c>
      <c r="BQ55" s="2">
        <f>BL55</f>
        <v>0.13062158220925993</v>
      </c>
      <c r="BR55" s="2">
        <f>BM55</f>
        <v>0</v>
      </c>
    </row>
    <row r="56" spans="1:70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>(12-$AF56)/12*INDEX(BV$9:BV$12,MATCH($AB56,$BU$9:$BU$12,0))+$AF56/12*AG56</f>
        <v>0.13438644688644691</v>
      </c>
      <c r="AK56" s="85">
        <f>(12-$AF56)/12*INDEX(BW$9:BW$12,MATCH($AB56,$BU$9:$BU$12,0))+$AF56/12*AH56</f>
        <v>0.48708791208791213</v>
      </c>
      <c r="AL56" s="85">
        <f>(12-$AF56)/12*INDEX(BX$9:BX$12,MATCH($AB56,$BU$9:$BU$12,0))+$AF56/12*AI56</f>
        <v>0.19281135531135532</v>
      </c>
      <c r="AM56" s="85">
        <f>IF($BC56=1,AJ56/SUMIFS(AJ$3:AJ$622,$BC$3:$BC$622,1,$G$3:$G$622,$G56),0)</f>
        <v>8.1208096233413407E-2</v>
      </c>
      <c r="AN56" s="85">
        <f>IF($BC56=1,AK56/SUMIFS(AK$3:AK$622,$BC$3:$BC$622,1,$G$3:$G$622,$G56),0)</f>
        <v>0.19997342380258065</v>
      </c>
      <c r="AO56" s="85">
        <f>IF($BC56=1,AL56/SUMIFS(AL$3:AL$622,$BC$3:$BC$622,1,$G$3:$G$622,$G56),0)</f>
        <v>9.3739403097070836E-2</v>
      </c>
      <c r="AP56" s="2">
        <f>IFERROR(R56/$V56*90,"")</f>
        <v>0.43478260869565216</v>
      </c>
      <c r="AQ56" s="2">
        <f>IFERROR(S56/$V56*90,"")</f>
        <v>0.2608695652173913</v>
      </c>
      <c r="AR56" s="2">
        <f>IFERROR(W56/$V56*90,"")</f>
        <v>0.69565217391304346</v>
      </c>
      <c r="AS56" s="2">
        <f>IFERROR(X56/$V56*90,"")</f>
        <v>8.6956521739130432E-2</v>
      </c>
      <c r="AT56" s="2">
        <f>IFERROR(Y56/$V56*90,"")</f>
        <v>0</v>
      </c>
      <c r="AU56" s="2">
        <f>IF(AP56="",INDEX(BV$4:BV$7,MATCH(O56,$BU$4:$BU$7,0)),AP56)</f>
        <v>0.43478260869565216</v>
      </c>
      <c r="AV56" s="2">
        <f>IF(AQ56="",INDEX(BW$4:BW$7,MATCH($O56,$BU$4:$BU$7,0)),AQ56)</f>
        <v>0.2608695652173913</v>
      </c>
      <c r="AW56" s="2">
        <f>IF(AR56="",INDEX(BX$4:BX$7,MATCH($O56,$BU$4:$BU$7,0)),AR56)</f>
        <v>0.69565217391304346</v>
      </c>
      <c r="AX56" s="2">
        <f>IF(AS56="",INDEX(BY$4:BY$7,MATCH($O56,$BU$4:$BU$7,0)),AS56)</f>
        <v>8.6956521739130432E-2</v>
      </c>
      <c r="AY56" s="2">
        <f>IF(AT56="",INDEX(BZ$4:BZ$7,MATCH($O56,$BU$4:$BU$7,0)),AT56)</f>
        <v>0</v>
      </c>
      <c r="AZ56" s="2">
        <f>AU56*0.5+AK56*0.5</f>
        <v>0.46093526039178212</v>
      </c>
      <c r="BA56" s="2">
        <f>AV56*0.5+AJ56*0.5</f>
        <v>0.1976280060519191</v>
      </c>
      <c r="BB56" s="2">
        <f>AX56*0.5+AI56*0.5</f>
        <v>4.3478260869565216E-2</v>
      </c>
      <c r="BC56">
        <f>IF(I56="expected",1,0)</f>
        <v>1</v>
      </c>
      <c r="BD56" s="74">
        <f>IF(BC56=1,AZ56/SUMIFS(AZ$3:AZ$622,$BC$3:$BC$622,1,$G$3:$G$622,$G56),0)</f>
        <v>0.18845536303256846</v>
      </c>
      <c r="BE56" s="74">
        <f>IF(BC56=1,BA56/SUMIFS(BA$3:BA$622,$BC$3:$BC$622,1,$G$3:$G$622,$G56),0)</f>
        <v>0.12965266015750671</v>
      </c>
      <c r="BF56" s="74">
        <f>IF(BC56=1,AW56/SUMIFS(AW$3:AW$622,$BC$3:$BC$622,1,$G$3:$G$622,$G56),0)</f>
        <v>0.12734478402808413</v>
      </c>
      <c r="BG56" s="2">
        <f>BB56</f>
        <v>4.3478260869565216E-2</v>
      </c>
      <c r="BH56" s="2">
        <f>AY56</f>
        <v>0</v>
      </c>
      <c r="BI56" s="2">
        <f>MIN(BI$1,BD56)</f>
        <v>0.18845536303256846</v>
      </c>
      <c r="BJ56" s="2">
        <f>MIN(BJ$1,BE56)</f>
        <v>0.12965266015750671</v>
      </c>
      <c r="BK56" s="2">
        <f>MIN(BK$1,BF56)</f>
        <v>0.12734478402808413</v>
      </c>
      <c r="BL56" s="2">
        <f>BG56</f>
        <v>4.3478260869565216E-2</v>
      </c>
      <c r="BM56" s="2">
        <f>MIN($BM$1,BH56)</f>
        <v>0</v>
      </c>
      <c r="BN56" s="2">
        <f>BI56/SUMIFS(BI$3:BI$622,$BC$3:$BC$622,1,$G$3:$G$622,$G56)</f>
        <v>0.18845536303256841</v>
      </c>
      <c r="BO56" s="2">
        <f>BJ56/SUMIFS(BJ$3:BJ$622,$BC$3:$BC$622,1,$G$3:$G$622,$G56)</f>
        <v>0.12965266015750671</v>
      </c>
      <c r="BP56" s="2">
        <f>BK56/SUMIFS(BK$3:BK$622,$BC$3:$BC$622,1,$G$3:$G$622,$G56)</f>
        <v>0.1279312349503286</v>
      </c>
      <c r="BQ56" s="2">
        <f>BL56</f>
        <v>4.3478260869565216E-2</v>
      </c>
      <c r="BR56" s="2">
        <f>BM56</f>
        <v>0</v>
      </c>
    </row>
    <row r="57" spans="1:70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>(12-$AF57)/12*INDEX(BV$9:BV$12,MATCH($AB57,$BU$9:$BU$12,0))+$AF57/12*AG57</f>
        <v>0.46395440251572334</v>
      </c>
      <c r="AK57" s="85">
        <f>(12-$AF57)/12*INDEX(BW$9:BW$12,MATCH($AB57,$BU$9:$BU$12,0))+$AF57/12*AH57</f>
        <v>0.36418238993710683</v>
      </c>
      <c r="AL57" s="85">
        <f>(12-$AF57)/12*INDEX(BX$9:BX$12,MATCH($AB57,$BU$9:$BU$12,0))+$AF57/12*AI57</f>
        <v>0.20172169811320756</v>
      </c>
      <c r="AM57" s="85">
        <f>IF($BC57=1,AJ57/SUMIFS(AJ$3:AJ$622,$BC$3:$BC$622,1,$G$3:$G$622,$G57),0)</f>
        <v>0.28036200554694812</v>
      </c>
      <c r="AN57" s="85">
        <f>IF($BC57=1,AK57/SUMIFS(AK$3:AK$622,$BC$3:$BC$622,1,$G$3:$G$622,$G57),0)</f>
        <v>0.14951469251650323</v>
      </c>
      <c r="AO57" s="85">
        <f>IF($BC57=1,AL57/SUMIFS(AL$3:AL$622,$BC$3:$BC$622,1,$G$3:$G$622,$G57),0)</f>
        <v>9.8071358620577906E-2</v>
      </c>
      <c r="AP57" s="2">
        <f>IFERROR(R57/$V57*90,"")</f>
        <v>0.5561797752808989</v>
      </c>
      <c r="AQ57" s="2">
        <f>IFERROR(S57/$V57*90,"")</f>
        <v>0.20224719101123598</v>
      </c>
      <c r="AR57" s="2">
        <f>IFERROR(W57/$V57*90,"")</f>
        <v>1.2640449438202246</v>
      </c>
      <c r="AS57" s="2">
        <f>IFERROR(X57/$V57*90,"")</f>
        <v>0.20224719101123598</v>
      </c>
      <c r="AT57" s="2">
        <f>IFERROR(Y57/$V57*90,"")</f>
        <v>5.0561797752808994E-2</v>
      </c>
      <c r="AU57" s="2">
        <f>IF(AP57="",INDEX(BV$4:BV$7,MATCH(O57,$BU$4:$BU$7,0)),AP57)</f>
        <v>0.5561797752808989</v>
      </c>
      <c r="AV57" s="2">
        <f>IF(AQ57="",INDEX(BW$4:BW$7,MATCH($O57,$BU$4:$BU$7,0)),AQ57)</f>
        <v>0.20224719101123598</v>
      </c>
      <c r="AW57" s="2">
        <f>IF(AR57="",INDEX(BX$4:BX$7,MATCH($O57,$BU$4:$BU$7,0)),AR57)</f>
        <v>1.2640449438202246</v>
      </c>
      <c r="AX57" s="2">
        <f>IF(AS57="",INDEX(BY$4:BY$7,MATCH($O57,$BU$4:$BU$7,0)),AS57)</f>
        <v>0.20224719101123598</v>
      </c>
      <c r="AY57" s="2">
        <f>IF(AT57="",INDEX(BZ$4:BZ$7,MATCH($O57,$BU$4:$BU$7,0)),AT57)</f>
        <v>5.0561797752808994E-2</v>
      </c>
      <c r="AZ57" s="2">
        <f>AU57*0.5+AK57*0.5</f>
        <v>0.46018108260900287</v>
      </c>
      <c r="BA57" s="2">
        <f>AV57*0.5+AJ57*0.5</f>
        <v>0.33310079676347965</v>
      </c>
      <c r="BB57" s="2">
        <f>AX57*0.5+AI57*0.5</f>
        <v>0.21112359550561799</v>
      </c>
      <c r="BC57">
        <f>IF(I57="expected",1,0)</f>
        <v>1</v>
      </c>
      <c r="BD57" s="74">
        <f>IF(BC57=1,AZ57/SUMIFS(AZ$3:AZ$622,$BC$3:$BC$622,1,$G$3:$G$622,$G57),0)</f>
        <v>0.18814701420344232</v>
      </c>
      <c r="BE57" s="74">
        <f>IF(BC57=1,BA57/SUMIFS(BA$3:BA$622,$BC$3:$BC$622,1,$G$3:$G$622,$G57),0)</f>
        <v>0.21852876656370412</v>
      </c>
      <c r="BF57" s="74">
        <f>IF(BC57=1,AW57/SUMIFS(AW$3:AW$622,$BC$3:$BC$622,1,$G$3:$G$622,$G57),0)</f>
        <v>0.23139369991058123</v>
      </c>
      <c r="BG57" s="2">
        <f>BB57</f>
        <v>0.21112359550561799</v>
      </c>
      <c r="BH57" s="2">
        <f>AY57</f>
        <v>5.0561797752808994E-2</v>
      </c>
      <c r="BI57" s="2">
        <f>MIN(BI$1,BD57)</f>
        <v>0.18814701420344232</v>
      </c>
      <c r="BJ57" s="2">
        <f>MIN(BJ$1,BE57)</f>
        <v>0.21852876656370412</v>
      </c>
      <c r="BK57" s="2">
        <f>MIN(BK$1,BF57)</f>
        <v>0.23139369991058123</v>
      </c>
      <c r="BL57" s="2">
        <f>BG57</f>
        <v>0.21112359550561799</v>
      </c>
      <c r="BM57" s="2">
        <f>MIN($BM$1,BH57)</f>
        <v>5.0561797752808994E-2</v>
      </c>
      <c r="BN57" s="2">
        <f>BI57/SUMIFS(BI$3:BI$622,$BC$3:$BC$622,1,$G$3:$G$622,$G57)</f>
        <v>0.18814701420344226</v>
      </c>
      <c r="BO57" s="2">
        <f>BJ57/SUMIFS(BJ$3:BJ$622,$BC$3:$BC$622,1,$G$3:$G$622,$G57)</f>
        <v>0.21852876656370412</v>
      </c>
      <c r="BP57" s="2">
        <f>BK57/SUMIFS(BK$3:BK$622,$BC$3:$BC$622,1,$G$3:$G$622,$G57)</f>
        <v>0.23245931912498261</v>
      </c>
      <c r="BQ57" s="2">
        <f>BL57</f>
        <v>0.21112359550561799</v>
      </c>
      <c r="BR57" s="2">
        <f>BM57</f>
        <v>5.0561797752808994E-2</v>
      </c>
    </row>
    <row r="58" spans="1:70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>(12-$AF58)/12*INDEX(BV$9:BV$12,MATCH($AB58,$BU$9:$BU$12,0))+$AF58/12*AG58</f>
        <v>6.7830188679245285E-2</v>
      </c>
      <c r="AK58" s="85">
        <f>(12-$AF58)/12*INDEX(BW$9:BW$12,MATCH($AB58,$BU$9:$BU$12,0))+$AF58/12*AH58</f>
        <v>0.28201257861635209</v>
      </c>
      <c r="AL58" s="85">
        <f>(12-$AF58)/12*INDEX(BX$9:BX$12,MATCH($AB58,$BU$9:$BU$12,0))+$AF58/12*AI58</f>
        <v>0.1520440251572327</v>
      </c>
      <c r="AM58" s="85">
        <f>IF($BC58=1,AJ58/SUMIFS(AJ$3:AJ$622,$BC$3:$BC$622,1,$G$3:$G$622,$G58),0)</f>
        <v>0</v>
      </c>
      <c r="AN58" s="85">
        <f>IF($BC58=1,AK58/SUMIFS(AK$3:AK$622,$BC$3:$BC$622,1,$G$3:$G$622,$G58),0)</f>
        <v>0</v>
      </c>
      <c r="AO58" s="85">
        <f>IF($BC58=1,AL58/SUMIFS(AL$3:AL$622,$BC$3:$BC$622,1,$G$3:$G$622,$G58),0)</f>
        <v>0</v>
      </c>
      <c r="AP58" s="2">
        <f>IFERROR(R58/$V58*90,"")</f>
        <v>0.61569416498993967</v>
      </c>
      <c r="AQ58" s="2">
        <f>IFERROR(S58/$V58*90,"")</f>
        <v>0.25352112676056338</v>
      </c>
      <c r="AR58" s="2">
        <f>IFERROR(W58/$V58*90,"")</f>
        <v>1.4849094567404426</v>
      </c>
      <c r="AS58" s="2">
        <f>IFERROR(X58/$V58*90,"")</f>
        <v>0.14486921529175051</v>
      </c>
      <c r="AT58" s="2">
        <f>IFERROR(Y58/$V58*90,"")</f>
        <v>0</v>
      </c>
      <c r="AU58" s="2">
        <f>IF(AP58="",INDEX(BV$4:BV$7,MATCH(O58,$BU$4:$BU$7,0)),AP58)</f>
        <v>0.61569416498993967</v>
      </c>
      <c r="AV58" s="2">
        <f>IF(AQ58="",INDEX(BW$4:BW$7,MATCH($O58,$BU$4:$BU$7,0)),AQ58)</f>
        <v>0.25352112676056338</v>
      </c>
      <c r="AW58" s="2">
        <f>IF(AR58="",INDEX(BX$4:BX$7,MATCH($O58,$BU$4:$BU$7,0)),AR58)</f>
        <v>1.4849094567404426</v>
      </c>
      <c r="AX58" s="2">
        <f>IF(AS58="",INDEX(BY$4:BY$7,MATCH($O58,$BU$4:$BU$7,0)),AS58)</f>
        <v>0.14486921529175051</v>
      </c>
      <c r="AY58" s="2">
        <f>IF(AT58="",INDEX(BZ$4:BZ$7,MATCH($O58,$BU$4:$BU$7,0)),AT58)</f>
        <v>0</v>
      </c>
      <c r="AZ58" s="2">
        <f>AU58*0.5+AK58*0.5</f>
        <v>0.44885337180314588</v>
      </c>
      <c r="BA58" s="2">
        <f>AV58*0.5+AJ58*0.5</f>
        <v>0.16067565771990433</v>
      </c>
      <c r="BB58" s="2">
        <f>AX58*0.5+AI58*0.5</f>
        <v>0.14243460764587526</v>
      </c>
      <c r="BC58">
        <f>IF(I58="expected",1,0)</f>
        <v>0</v>
      </c>
      <c r="BD58" s="74">
        <f>IF(BC58=1,AZ58/SUMIFS(AZ$3:AZ$622,$BC$3:$BC$622,1,$G$3:$G$622,$G58),0)</f>
        <v>0</v>
      </c>
      <c r="BE58" s="74">
        <f>IF(BC58=1,BA58/SUMIFS(BA$3:BA$622,$BC$3:$BC$622,1,$G$3:$G$622,$G58),0)</f>
        <v>0</v>
      </c>
      <c r="BF58" s="74">
        <f>IF(BC58=1,AW58/SUMIFS(AW$3:AW$622,$BC$3:$BC$622,1,$G$3:$G$622,$G58),0)</f>
        <v>0</v>
      </c>
      <c r="BG58" s="2">
        <f>BB58</f>
        <v>0.14243460764587526</v>
      </c>
      <c r="BH58" s="2">
        <f>AY58</f>
        <v>0</v>
      </c>
      <c r="BI58" s="2">
        <f>MIN(BI$1,BD58)</f>
        <v>0</v>
      </c>
      <c r="BJ58" s="2">
        <f>MIN(BJ$1,BE58)</f>
        <v>0</v>
      </c>
      <c r="BK58" s="2">
        <f>MIN(BK$1,BF58)</f>
        <v>0</v>
      </c>
      <c r="BL58" s="2">
        <f>BG58</f>
        <v>0.14243460764587526</v>
      </c>
      <c r="BM58" s="2">
        <f>MIN($BM$1,BH58)</f>
        <v>0</v>
      </c>
      <c r="BN58" s="2">
        <f>BI58/SUMIFS(BI$3:BI$622,$BC$3:$BC$622,1,$G$3:$G$622,$G58)</f>
        <v>0</v>
      </c>
      <c r="BO58" s="2">
        <f>BJ58/SUMIFS(BJ$3:BJ$622,$BC$3:$BC$622,1,$G$3:$G$622,$G58)</f>
        <v>0</v>
      </c>
      <c r="BP58" s="2">
        <f>BK58/SUMIFS(BK$3:BK$622,$BC$3:$BC$622,1,$G$3:$G$622,$G58)</f>
        <v>0</v>
      </c>
      <c r="BQ58" s="2">
        <f>BL58</f>
        <v>0.14243460764587526</v>
      </c>
      <c r="BR58" s="2">
        <f>BM58</f>
        <v>0</v>
      </c>
    </row>
    <row r="59" spans="1:70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>(12-$AF59)/12*INDEX(BV$9:BV$12,MATCH($AB59,$BU$9:$BU$12,0))+$AF59/12*AG59</f>
        <v>0.89552655677655679</v>
      </c>
      <c r="AK59" s="85">
        <f>(12-$AF59)/12*INDEX(BW$9:BW$12,MATCH($AB59,$BU$9:$BU$12,0))+$AF59/12*AH59</f>
        <v>0.30354395604395606</v>
      </c>
      <c r="AL59" s="85">
        <f>(12-$AF59)/12*INDEX(BX$9:BX$12,MATCH($AB59,$BU$9:$BU$12,0))+$AF59/12*AI59</f>
        <v>9.640567765567766E-2</v>
      </c>
      <c r="AM59" s="85">
        <f>IF($BC59=1,AJ59/SUMIFS(AJ$3:AJ$622,$BC$3:$BC$622,1,$G$3:$G$622,$G59),0)</f>
        <v>0.41031276682365625</v>
      </c>
      <c r="AN59" s="85">
        <f>IF($BC59=1,AK59/SUMIFS(AK$3:AK$622,$BC$3:$BC$622,1,$G$3:$G$622,$G59),0)</f>
        <v>0.11071697680674651</v>
      </c>
      <c r="AO59" s="85">
        <f>IF($BC59=1,AL59/SUMIFS(AL$3:AL$622,$BC$3:$BC$622,1,$G$3:$G$622,$G59),0)</f>
        <v>7.3821770408259477E-2</v>
      </c>
      <c r="AP59" s="2">
        <f>IFERROR(R59/$V59*90,"")</f>
        <v>0.24702653247941445</v>
      </c>
      <c r="AQ59" s="2">
        <f>IFERROR(S59/$V59*90,"")</f>
        <v>0.41171088746569079</v>
      </c>
      <c r="AR59" s="2">
        <f>IFERROR(W59/$V59*90,"")</f>
        <v>0.98810612991765778</v>
      </c>
      <c r="AS59" s="2">
        <f>IFERROR(X59/$V59*90,"")</f>
        <v>0.24702653247941445</v>
      </c>
      <c r="AT59" s="2">
        <f>IFERROR(Y59/$V59*90,"")</f>
        <v>0</v>
      </c>
      <c r="AU59" s="2">
        <f>IF(AP59="",INDEX(BV$4:BV$7,MATCH(O59,$BU$4:$BU$7,0)),AP59)</f>
        <v>0.24702653247941445</v>
      </c>
      <c r="AV59" s="2">
        <f>IF(AQ59="",INDEX(BW$4:BW$7,MATCH($O59,$BU$4:$BU$7,0)),AQ59)</f>
        <v>0.41171088746569079</v>
      </c>
      <c r="AW59" s="2">
        <f>IF(AR59="",INDEX(BX$4:BX$7,MATCH($O59,$BU$4:$BU$7,0)),AR59)</f>
        <v>0.98810612991765778</v>
      </c>
      <c r="AX59" s="2">
        <f>IF(AS59="",INDEX(BY$4:BY$7,MATCH($O59,$BU$4:$BU$7,0)),AS59)</f>
        <v>0.24702653247941445</v>
      </c>
      <c r="AY59" s="2">
        <f>IF(AT59="",INDEX(BZ$4:BZ$7,MATCH($O59,$BU$4:$BU$7,0)),AT59)</f>
        <v>0</v>
      </c>
      <c r="AZ59" s="2">
        <f>AU59*0.5+AK59*0.5</f>
        <v>0.27528524426168527</v>
      </c>
      <c r="BA59" s="2">
        <f>AV59*0.5+AJ59*0.5</f>
        <v>0.65361872212112382</v>
      </c>
      <c r="BB59" s="2">
        <f>AX59*0.5+AI59*0.5</f>
        <v>0.12351326623970722</v>
      </c>
      <c r="BC59">
        <f>IF(I59="expected",1,0)</f>
        <v>1</v>
      </c>
      <c r="BD59" s="74">
        <f>IF(BC59=1,AZ59/SUMIFS(AZ$3:AZ$622,$BC$3:$BC$622,1,$G$3:$G$622,$G59),0)</f>
        <v>0.10591827403060899</v>
      </c>
      <c r="BE59" s="74">
        <f>IF(BC59=1,BA59/SUMIFS(BA$3:BA$622,$BC$3:$BC$622,1,$G$3:$G$622,$G59),0)</f>
        <v>0.31894776164496086</v>
      </c>
      <c r="BF59" s="74">
        <f>IF(BC59=1,AW59/SUMIFS(AW$3:AW$622,$BC$3:$BC$622,1,$G$3:$G$622,$G59),0)</f>
        <v>0.15943173565082336</v>
      </c>
      <c r="BG59" s="2">
        <f>BB59</f>
        <v>0.12351326623970722</v>
      </c>
      <c r="BH59" s="2">
        <f>AY59</f>
        <v>0</v>
      </c>
      <c r="BI59" s="2">
        <f>MIN(BI$1,BD59)</f>
        <v>0.10591827403060899</v>
      </c>
      <c r="BJ59" s="2">
        <f>MIN(BJ$1,BE59)</f>
        <v>0.3</v>
      </c>
      <c r="BK59" s="2">
        <f>MIN(BK$1,BF59)</f>
        <v>0.15943173565082336</v>
      </c>
      <c r="BL59" s="2">
        <f>BG59</f>
        <v>0.12351326623970722</v>
      </c>
      <c r="BM59" s="2">
        <f>MIN($BM$1,BH59)</f>
        <v>0</v>
      </c>
      <c r="BN59" s="2">
        <f>BI59/SUMIFS(BI$3:BI$622,$BC$3:$BC$622,1,$G$3:$G$622,$G59)</f>
        <v>0.10948216291443685</v>
      </c>
      <c r="BO59" s="2">
        <f>BJ59/SUMIFS(BJ$3:BJ$622,$BC$3:$BC$622,1,$G$3:$G$622,$G59)</f>
        <v>0.3057941139842047</v>
      </c>
      <c r="BP59" s="2">
        <f>BK59/SUMIFS(BK$3:BK$622,$BC$3:$BC$622,1,$G$3:$G$622,$G59)</f>
        <v>0.15943173565082336</v>
      </c>
      <c r="BQ59" s="2">
        <f>BL59</f>
        <v>0.12351326623970722</v>
      </c>
      <c r="BR59" s="2">
        <f>BM59</f>
        <v>0</v>
      </c>
    </row>
    <row r="60" spans="1:70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>(12-$AF60)/12*INDEX(BV$9:BV$12,MATCH($AB60,$BU$9:$BU$12,0))+$AF60/12*AG60</f>
        <v>0.27899371069182388</v>
      </c>
      <c r="AK60" s="85">
        <f>(12-$AF60)/12*INDEX(BW$9:BW$12,MATCH($AB60,$BU$9:$BU$12,0))+$AF60/12*AH60</f>
        <v>0.52069182389937085</v>
      </c>
      <c r="AL60" s="85">
        <f>(12-$AF60)/12*INDEX(BX$9:BX$12,MATCH($AB60,$BU$9:$BU$12,0))+$AF60/12*AI60</f>
        <v>0.11742138364779875</v>
      </c>
      <c r="AM60" s="85">
        <f>IF($BC60=1,AJ60/SUMIFS(AJ$3:AJ$622,$BC$3:$BC$622,1,$G$3:$G$622,$G60),0)</f>
        <v>0</v>
      </c>
      <c r="AN60" s="85">
        <f>IF($BC60=1,AK60/SUMIFS(AK$3:AK$622,$BC$3:$BC$622,1,$G$3:$G$622,$G60),0)</f>
        <v>0</v>
      </c>
      <c r="AO60" s="85">
        <f>IF($BC60=1,AL60/SUMIFS(AL$3:AL$622,$BC$3:$BC$622,1,$G$3:$G$622,$G60),0)</f>
        <v>0</v>
      </c>
      <c r="AP60" s="2">
        <f>IFERROR(R60/$V60*90,"")</f>
        <v>0</v>
      </c>
      <c r="AQ60" s="2">
        <f>IFERROR(S60/$V60*90,"")</f>
        <v>0</v>
      </c>
      <c r="AR60" s="2">
        <f>IFERROR(W60/$V60*90,"")</f>
        <v>3.4615384615384617</v>
      </c>
      <c r="AS60" s="2">
        <f>IFERROR(X60/$V60*90,"")</f>
        <v>0</v>
      </c>
      <c r="AT60" s="2">
        <f>IFERROR(Y60/$V60*90,"")</f>
        <v>0</v>
      </c>
      <c r="AU60" s="2">
        <f>IF(AP60="",INDEX(BV$4:BV$7,MATCH(O60,$BU$4:$BU$7,0)),AP60)</f>
        <v>0</v>
      </c>
      <c r="AV60" s="2">
        <f>IF(AQ60="",INDEX(BW$4:BW$7,MATCH($O60,$BU$4:$BU$7,0)),AQ60)</f>
        <v>0</v>
      </c>
      <c r="AW60" s="2">
        <f>IF(AR60="",INDEX(BX$4:BX$7,MATCH($O60,$BU$4:$BU$7,0)),AR60)</f>
        <v>3.4615384615384617</v>
      </c>
      <c r="AX60" s="2">
        <f>IF(AS60="",INDEX(BY$4:BY$7,MATCH($O60,$BU$4:$BU$7,0)),AS60)</f>
        <v>0</v>
      </c>
      <c r="AY60" s="2">
        <f>IF(AT60="",INDEX(BZ$4:BZ$7,MATCH($O60,$BU$4:$BU$7,0)),AT60)</f>
        <v>0</v>
      </c>
      <c r="AZ60" s="2">
        <f>AU60*0.5+AK60*0.5</f>
        <v>0.26034591194968543</v>
      </c>
      <c r="BA60" s="2">
        <f>AV60*0.5+AJ60*0.5</f>
        <v>0.13949685534591194</v>
      </c>
      <c r="BB60" s="2">
        <f>AX60*0.5+AI60*0.5</f>
        <v>0</v>
      </c>
      <c r="BC60">
        <f>IF(I60="expected",1,0)</f>
        <v>0</v>
      </c>
      <c r="BD60" s="74">
        <f>IF(BC60=1,AZ60/SUMIFS(AZ$3:AZ$622,$BC$3:$BC$622,1,$G$3:$G$622,$G60),0)</f>
        <v>0</v>
      </c>
      <c r="BE60" s="74">
        <f>IF(BC60=1,BA60/SUMIFS(BA$3:BA$622,$BC$3:$BC$622,1,$G$3:$G$622,$G60),0)</f>
        <v>0</v>
      </c>
      <c r="BF60" s="74">
        <f>IF(BC60=1,AW60/SUMIFS(AW$3:AW$622,$BC$3:$BC$622,1,$G$3:$G$622,$G60),0)</f>
        <v>0</v>
      </c>
      <c r="BG60" s="2">
        <f>BB60</f>
        <v>0</v>
      </c>
      <c r="BH60" s="2">
        <f>AY60</f>
        <v>0</v>
      </c>
      <c r="BI60" s="2">
        <f>MIN(BI$1,BD60)</f>
        <v>0</v>
      </c>
      <c r="BJ60" s="2">
        <f>MIN(BJ$1,BE60)</f>
        <v>0</v>
      </c>
      <c r="BK60" s="2">
        <f>MIN(BK$1,BF60)</f>
        <v>0</v>
      </c>
      <c r="BL60" s="2">
        <f>BG60</f>
        <v>0</v>
      </c>
      <c r="BM60" s="2">
        <f>MIN($BM$1,BH60)</f>
        <v>0</v>
      </c>
      <c r="BN60" s="2">
        <f>BI60/SUMIFS(BI$3:BI$622,$BC$3:$BC$622,1,$G$3:$G$622,$G60)</f>
        <v>0</v>
      </c>
      <c r="BO60" s="2">
        <f>BJ60/SUMIFS(BJ$3:BJ$622,$BC$3:$BC$622,1,$G$3:$G$622,$G60)</f>
        <v>0</v>
      </c>
      <c r="BP60" s="2">
        <f>BK60/SUMIFS(BK$3:BK$622,$BC$3:$BC$622,1,$G$3:$G$622,$G60)</f>
        <v>0</v>
      </c>
      <c r="BQ60" s="2">
        <f>BL60</f>
        <v>0</v>
      </c>
      <c r="BR60" s="2">
        <f>BM60</f>
        <v>0</v>
      </c>
    </row>
    <row r="61" spans="1:70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>(12-$AF61)/12*INDEX(BV$9:BV$12,MATCH($AB61,$BU$9:$BU$12,0))+$AF61/12*AG61</f>
        <v>9.4070512820512833E-2</v>
      </c>
      <c r="AK61" s="85">
        <f>(12-$AF61)/12*INDEX(BW$9:BW$12,MATCH($AB61,$BU$9:$BU$12,0))+$AF61/12*AH61</f>
        <v>0.58096153846153853</v>
      </c>
      <c r="AL61" s="85">
        <f>(12-$AF61)/12*INDEX(BX$9:BX$12,MATCH($AB61,$BU$9:$BU$12,0))+$AF61/12*AI61</f>
        <v>0.13496794871794873</v>
      </c>
      <c r="AM61" s="85">
        <f>IF($BC61=1,AJ61/SUMIFS(AJ$3:AJ$622,$BC$3:$BC$622,1,$G$3:$G$622,$G61),0)</f>
        <v>0</v>
      </c>
      <c r="AN61" s="85">
        <f>IF($BC61=1,AK61/SUMIFS(AK$3:AK$622,$BC$3:$BC$622,1,$G$3:$G$622,$G61),0)</f>
        <v>0</v>
      </c>
      <c r="AO61" s="85">
        <f>IF($BC61=1,AL61/SUMIFS(AL$3:AL$622,$BC$3:$BC$622,1,$G$3:$G$622,$G61),0)</f>
        <v>0</v>
      </c>
      <c r="AP61" s="2">
        <f>IFERROR(R61/$V61*90,"")</f>
        <v>0.26392961876832843</v>
      </c>
      <c r="AQ61" s="2">
        <f>IFERROR(S61/$V61*90,"")</f>
        <v>0.26392961876832843</v>
      </c>
      <c r="AR61" s="2">
        <f>IFERROR(W61/$V61*90,"")</f>
        <v>0.6862170087976539</v>
      </c>
      <c r="AS61" s="2">
        <f>IFERROR(X61/$V61*90,"")</f>
        <v>0.10557184750733138</v>
      </c>
      <c r="AT61" s="2">
        <f>IFERROR(Y61/$V61*90,"")</f>
        <v>0</v>
      </c>
      <c r="AU61" s="2">
        <f>IF(AP61="",INDEX(BV$4:BV$7,MATCH(O61,$BU$4:$BU$7,0)),AP61)</f>
        <v>0.26392961876832843</v>
      </c>
      <c r="AV61" s="2">
        <f>IF(AQ61="",INDEX(BW$4:BW$7,MATCH($O61,$BU$4:$BU$7,0)),AQ61)</f>
        <v>0.26392961876832843</v>
      </c>
      <c r="AW61" s="2">
        <f>IF(AR61="",INDEX(BX$4:BX$7,MATCH($O61,$BU$4:$BU$7,0)),AR61)</f>
        <v>0.6862170087976539</v>
      </c>
      <c r="AX61" s="2">
        <f>IF(AS61="",INDEX(BY$4:BY$7,MATCH($O61,$BU$4:$BU$7,0)),AS61)</f>
        <v>0.10557184750733138</v>
      </c>
      <c r="AY61" s="2">
        <f>IF(AT61="",INDEX(BZ$4:BZ$7,MATCH($O61,$BU$4:$BU$7,0)),AT61)</f>
        <v>0</v>
      </c>
      <c r="AZ61" s="2">
        <f>AU61*0.5+AK61*0.5</f>
        <v>0.42244557861493348</v>
      </c>
      <c r="BA61" s="2">
        <f>AV61*0.5+AJ61*0.5</f>
        <v>0.17900006579442063</v>
      </c>
      <c r="BB61" s="2">
        <f>AX61*0.5+AI61*0.5</f>
        <v>5.2785923753665691E-2</v>
      </c>
      <c r="BC61">
        <f>IF(I61="expected",1,0)</f>
        <v>0</v>
      </c>
      <c r="BD61" s="74">
        <f>IF(BC61=1,AZ61/SUMIFS(AZ$3:AZ$622,$BC$3:$BC$622,1,$G$3:$G$622,$G61),0)</f>
        <v>0</v>
      </c>
      <c r="BE61" s="74">
        <f>IF(BC61=1,BA61/SUMIFS(BA$3:BA$622,$BC$3:$BC$622,1,$G$3:$G$622,$G61),0)</f>
        <v>0</v>
      </c>
      <c r="BF61" s="74">
        <f>IF(BC61=1,AW61/SUMIFS(AW$3:AW$622,$BC$3:$BC$622,1,$G$3:$G$622,$G61),0)</f>
        <v>0</v>
      </c>
      <c r="BG61" s="2">
        <f>BB61</f>
        <v>5.2785923753665691E-2</v>
      </c>
      <c r="BH61" s="2">
        <f>AY61</f>
        <v>0</v>
      </c>
      <c r="BI61" s="2">
        <f>MIN(BI$1,BD61)</f>
        <v>0</v>
      </c>
      <c r="BJ61" s="2">
        <f>MIN(BJ$1,BE61)</f>
        <v>0</v>
      </c>
      <c r="BK61" s="2">
        <f>MIN(BK$1,BF61)</f>
        <v>0</v>
      </c>
      <c r="BL61" s="2">
        <f>BG61</f>
        <v>5.2785923753665691E-2</v>
      </c>
      <c r="BM61" s="2">
        <f>MIN($BM$1,BH61)</f>
        <v>0</v>
      </c>
      <c r="BN61" s="2">
        <f>BI61/SUMIFS(BI$3:BI$622,$BC$3:$BC$622,1,$G$3:$G$622,$G61)</f>
        <v>0</v>
      </c>
      <c r="BO61" s="2">
        <f>BJ61/SUMIFS(BJ$3:BJ$622,$BC$3:$BC$622,1,$G$3:$G$622,$G61)</f>
        <v>0</v>
      </c>
      <c r="BP61" s="2">
        <f>BK61/SUMIFS(BK$3:BK$622,$BC$3:$BC$622,1,$G$3:$G$622,$G61)</f>
        <v>0</v>
      </c>
      <c r="BQ61" s="2">
        <f>BL61</f>
        <v>5.2785923753665691E-2</v>
      </c>
      <c r="BR61" s="2">
        <f>BM61</f>
        <v>0</v>
      </c>
    </row>
    <row r="62" spans="1:70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>(12-$AF62)/12*INDEX(BV$9:BV$12,MATCH($AB62,$BU$9:$BU$12,0))+$AF62/12*AG62</f>
        <v>0.2607371794871795</v>
      </c>
      <c r="AK62" s="85">
        <f>(12-$AF62)/12*INDEX(BW$9:BW$12,MATCH($AB62,$BU$9:$BU$12,0))+$AF62/12*AH62</f>
        <v>0.38096153846153846</v>
      </c>
      <c r="AL62" s="85">
        <f>(12-$AF62)/12*INDEX(BX$9:BX$12,MATCH($AB62,$BU$9:$BU$12,0))+$AF62/12*AI62</f>
        <v>0.13496794871794873</v>
      </c>
      <c r="AM62" s="85">
        <f>IF($BC62=1,AJ62/SUMIFS(AJ$3:AJ$622,$BC$3:$BC$622,1,$G$3:$G$622,$G62),0)</f>
        <v>0.16147820627270054</v>
      </c>
      <c r="AN62" s="85">
        <f>IF($BC62=1,AK62/SUMIFS(AK$3:AK$622,$BC$3:$BC$622,1,$G$3:$G$622,$G62),0)</f>
        <v>0.12358135951344705</v>
      </c>
      <c r="AO62" s="85">
        <f>IF($BC62=1,AL62/SUMIFS(AL$3:AL$622,$BC$3:$BC$622,1,$G$3:$G$622,$G62),0)</f>
        <v>8.3738012391734548E-2</v>
      </c>
      <c r="AP62" s="2">
        <f>IFERROR(R62/$V62*90,"")</f>
        <v>0.12729844413012731</v>
      </c>
      <c r="AQ62" s="2">
        <f>IFERROR(S62/$V62*90,"")</f>
        <v>0.42432814710042438</v>
      </c>
      <c r="AR62" s="2">
        <f>IFERROR(W62/$V62*90,"")</f>
        <v>0.50919377652050923</v>
      </c>
      <c r="AS62" s="2">
        <f>IFERROR(X62/$V62*90,"")</f>
        <v>0.25459688826025462</v>
      </c>
      <c r="AT62" s="2">
        <f>IFERROR(Y62/$V62*90,"")</f>
        <v>0</v>
      </c>
      <c r="AU62" s="2">
        <f>IF(AP62="",INDEX(BV$4:BV$7,MATCH(O62,$BU$4:$BU$7,0)),AP62)</f>
        <v>0.12729844413012731</v>
      </c>
      <c r="AV62" s="2">
        <f>IF(AQ62="",INDEX(BW$4:BW$7,MATCH($O62,$BU$4:$BU$7,0)),AQ62)</f>
        <v>0.42432814710042438</v>
      </c>
      <c r="AW62" s="2">
        <f>IF(AR62="",INDEX(BX$4:BX$7,MATCH($O62,$BU$4:$BU$7,0)),AR62)</f>
        <v>0.50919377652050923</v>
      </c>
      <c r="AX62" s="2">
        <f>IF(AS62="",INDEX(BY$4:BY$7,MATCH($O62,$BU$4:$BU$7,0)),AS62)</f>
        <v>0.25459688826025462</v>
      </c>
      <c r="AY62" s="2">
        <f>IF(AT62="",INDEX(BZ$4:BZ$7,MATCH($O62,$BU$4:$BU$7,0)),AT62)</f>
        <v>0</v>
      </c>
      <c r="AZ62" s="2">
        <f>AU62*0.5+AK62*0.5</f>
        <v>0.25412999129583291</v>
      </c>
      <c r="BA62" s="2">
        <f>AV62*0.5+AJ62*0.5</f>
        <v>0.34253266329380194</v>
      </c>
      <c r="BB62" s="2">
        <f>AX62*0.5+AI62*0.5</f>
        <v>0.12729844413012731</v>
      </c>
      <c r="BC62">
        <f>IF(I62="expected",1,0)</f>
        <v>1</v>
      </c>
      <c r="BD62" s="74">
        <f>IF(BC62=1,AZ62/SUMIFS(AZ$3:AZ$622,$BC$3:$BC$622,1,$G$3:$G$622,$G62),0)</f>
        <v>8.7220710175472699E-2</v>
      </c>
      <c r="BE62" s="74">
        <f>IF(BC62=1,BA62/SUMIFS(BA$3:BA$622,$BC$3:$BC$622,1,$G$3:$G$622,$G62),0)</f>
        <v>0.17507539107902612</v>
      </c>
      <c r="BF62" s="74">
        <f>IF(BC62=1,AW62/SUMIFS(AW$3:AW$622,$BC$3:$BC$622,1,$G$3:$G$622,$G62),0)</f>
        <v>7.1276599716066119E-2</v>
      </c>
      <c r="BG62" s="2">
        <f>BB62</f>
        <v>0.12729844413012731</v>
      </c>
      <c r="BH62" s="2">
        <f>AY62</f>
        <v>0</v>
      </c>
      <c r="BI62" s="2">
        <f>MIN(BI$1,BD62)</f>
        <v>8.7220710175472699E-2</v>
      </c>
      <c r="BJ62" s="2">
        <f>MIN(BJ$1,BE62)</f>
        <v>0.17507539107902612</v>
      </c>
      <c r="BK62" s="2">
        <f>MIN(BK$1,BF62)</f>
        <v>7.1276599716066119E-2</v>
      </c>
      <c r="BL62" s="2">
        <f>BG62</f>
        <v>0.12729844413012731</v>
      </c>
      <c r="BM62" s="2">
        <f>MIN($BM$1,BH62)</f>
        <v>0</v>
      </c>
      <c r="BN62" s="2">
        <f>BI62/SUMIFS(BI$3:BI$622,$BC$3:$BC$622,1,$G$3:$G$622,$G62)</f>
        <v>8.7220710175472685E-2</v>
      </c>
      <c r="BO62" s="2">
        <f>BJ62/SUMIFS(BJ$3:BJ$622,$BC$3:$BC$622,1,$G$3:$G$622,$G62)</f>
        <v>0.17507539107902614</v>
      </c>
      <c r="BP62" s="2">
        <f>BK62/SUMIFS(BK$3:BK$622,$BC$3:$BC$622,1,$G$3:$G$622,$G62)</f>
        <v>7.1276599716066133E-2</v>
      </c>
      <c r="BQ62" s="2">
        <f>BL62</f>
        <v>0.12729844413012731</v>
      </c>
      <c r="BR62" s="2">
        <f>BM62</f>
        <v>0</v>
      </c>
    </row>
    <row r="63" spans="1:70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>(12-$AF63)/12*INDEX(BV$9:BV$12,MATCH($AB63,$BU$9:$BU$12,0))+$AF63/12*AG63</f>
        <v>0.23511792452830194</v>
      </c>
      <c r="AK63" s="85">
        <f>(12-$AF63)/12*INDEX(BW$9:BW$12,MATCH($AB63,$BU$9:$BU$12,0))+$AF63/12*AH63</f>
        <v>0.67452830188679225</v>
      </c>
      <c r="AL63" s="85">
        <f>(12-$AF63)/12*INDEX(BX$9:BX$12,MATCH($AB63,$BU$9:$BU$12,0))+$AF63/12*AI63</f>
        <v>0.13209905660377358</v>
      </c>
      <c r="AM63" s="85">
        <f>IF($BC63=1,AJ63/SUMIFS(AJ$3:AJ$622,$BC$3:$BC$622,1,$G$3:$G$622,$G63),0)</f>
        <v>0</v>
      </c>
      <c r="AN63" s="85">
        <f>IF($BC63=1,AK63/SUMIFS(AK$3:AK$622,$BC$3:$BC$622,1,$G$3:$G$622,$G63),0)</f>
        <v>0</v>
      </c>
      <c r="AO63" s="85">
        <f>IF($BC63=1,AL63/SUMIFS(AL$3:AL$622,$BC$3:$BC$622,1,$G$3:$G$622,$G63),0)</f>
        <v>0</v>
      </c>
      <c r="AP63" s="2">
        <f>IFERROR(R63/$V63*90,"")</f>
        <v>0.17578125</v>
      </c>
      <c r="AQ63" s="2">
        <f>IFERROR(S63/$V63*90,"")</f>
        <v>0.10546875</v>
      </c>
      <c r="AR63" s="2">
        <f>IFERROR(W63/$V63*90,"")</f>
        <v>0.703125</v>
      </c>
      <c r="AS63" s="2">
        <f>IFERROR(X63/$V63*90,"")</f>
        <v>3.515625E-2</v>
      </c>
      <c r="AT63" s="2">
        <f>IFERROR(Y63/$V63*90,"")</f>
        <v>0</v>
      </c>
      <c r="AU63" s="2">
        <f>IF(AP63="",INDEX(BV$4:BV$7,MATCH(O63,$BU$4:$BU$7,0)),AP63)</f>
        <v>0.17578125</v>
      </c>
      <c r="AV63" s="2">
        <f>IF(AQ63="",INDEX(BW$4:BW$7,MATCH($O63,$BU$4:$BU$7,0)),AQ63)</f>
        <v>0.10546875</v>
      </c>
      <c r="AW63" s="2">
        <f>IF(AR63="",INDEX(BX$4:BX$7,MATCH($O63,$BU$4:$BU$7,0)),AR63)</f>
        <v>0.703125</v>
      </c>
      <c r="AX63" s="2">
        <f>IF(AS63="",INDEX(BY$4:BY$7,MATCH($O63,$BU$4:$BU$7,0)),AS63)</f>
        <v>3.515625E-2</v>
      </c>
      <c r="AY63" s="2">
        <f>IF(AT63="",INDEX(BZ$4:BZ$7,MATCH($O63,$BU$4:$BU$7,0)),AT63)</f>
        <v>0</v>
      </c>
      <c r="AZ63" s="2">
        <f>AU63*0.5+AK63*0.5</f>
        <v>0.42515477594339612</v>
      </c>
      <c r="BA63" s="2">
        <f>AV63*0.5+AJ63*0.5</f>
        <v>0.17029333726415097</v>
      </c>
      <c r="BB63" s="2">
        <f>AX63*0.5+AI63*0.5</f>
        <v>1.7578125E-2</v>
      </c>
      <c r="BC63">
        <f>IF(I63="expected",1,0)</f>
        <v>0</v>
      </c>
      <c r="BD63" s="74">
        <f>IF(BC63=1,AZ63/SUMIFS(AZ$3:AZ$622,$BC$3:$BC$622,1,$G$3:$G$622,$G63),0)</f>
        <v>0</v>
      </c>
      <c r="BE63" s="74">
        <f>IF(BC63=1,BA63/SUMIFS(BA$3:BA$622,$BC$3:$BC$622,1,$G$3:$G$622,$G63),0)</f>
        <v>0</v>
      </c>
      <c r="BF63" s="74">
        <f>IF(BC63=1,AW63/SUMIFS(AW$3:AW$622,$BC$3:$BC$622,1,$G$3:$G$622,$G63),0)</f>
        <v>0</v>
      </c>
      <c r="BG63" s="2">
        <f>BB63</f>
        <v>1.7578125E-2</v>
      </c>
      <c r="BH63" s="2">
        <f>AY63</f>
        <v>0</v>
      </c>
      <c r="BI63" s="2">
        <f>MIN(BI$1,BD63)</f>
        <v>0</v>
      </c>
      <c r="BJ63" s="2">
        <f>MIN(BJ$1,BE63)</f>
        <v>0</v>
      </c>
      <c r="BK63" s="2">
        <f>MIN(BK$1,BF63)</f>
        <v>0</v>
      </c>
      <c r="BL63" s="2">
        <f>BG63</f>
        <v>1.7578125E-2</v>
      </c>
      <c r="BM63" s="2">
        <f>MIN($BM$1,BH63)</f>
        <v>0</v>
      </c>
      <c r="BN63" s="2">
        <f>BI63/SUMIFS(BI$3:BI$622,$BC$3:$BC$622,1,$G$3:$G$622,$G63)</f>
        <v>0</v>
      </c>
      <c r="BO63" s="2">
        <f>BJ63/SUMIFS(BJ$3:BJ$622,$BC$3:$BC$622,1,$G$3:$G$622,$G63)</f>
        <v>0</v>
      </c>
      <c r="BP63" s="2">
        <f>BK63/SUMIFS(BK$3:BK$622,$BC$3:$BC$622,1,$G$3:$G$622,$G63)</f>
        <v>0</v>
      </c>
      <c r="BQ63" s="2">
        <f>BL63</f>
        <v>1.7578125E-2</v>
      </c>
      <c r="BR63" s="2">
        <f>BM63</f>
        <v>0</v>
      </c>
    </row>
    <row r="64" spans="1:70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>(12-$AF64)/12*INDEX(BV$9:BV$12,MATCH($AB64,$BU$9:$BU$12,0))+$AF64/12*AG64</f>
        <v>9.4070512820512833E-2</v>
      </c>
      <c r="AK64" s="85">
        <f>(12-$AF64)/12*INDEX(BW$9:BW$12,MATCH($AB64,$BU$9:$BU$12,0))+$AF64/12*AH64</f>
        <v>0.13096153846153849</v>
      </c>
      <c r="AL64" s="85">
        <f>(12-$AF64)/12*INDEX(BX$9:BX$12,MATCH($AB64,$BU$9:$BU$12,0))+$AF64/12*AI64</f>
        <v>0.13496794871794873</v>
      </c>
      <c r="AM64" s="85">
        <f>IF($BC64=1,AJ64/SUMIFS(AJ$3:AJ$622,$BC$3:$BC$622,1,$G$3:$G$622,$G64),0)</f>
        <v>0</v>
      </c>
      <c r="AN64" s="85">
        <f>IF($BC64=1,AK64/SUMIFS(AK$3:AK$622,$BC$3:$BC$622,1,$G$3:$G$622,$G64),0)</f>
        <v>0</v>
      </c>
      <c r="AO64" s="85">
        <f>IF($BC64=1,AL64/SUMIFS(AL$3:AL$622,$BC$3:$BC$622,1,$G$3:$G$622,$G64),0)</f>
        <v>0</v>
      </c>
      <c r="AP64" s="2">
        <f>IFERROR(R64/$V64*90,"")</f>
        <v>0.16797312430011199</v>
      </c>
      <c r="AQ64" s="2">
        <f>IFERROR(S64/$V64*90,"")</f>
        <v>3.3594624860022397E-2</v>
      </c>
      <c r="AR64" s="2">
        <f>IFERROR(W64/$V64*90,"")</f>
        <v>0.53751399776035835</v>
      </c>
      <c r="AS64" s="2">
        <f>IFERROR(X64/$V64*90,"")</f>
        <v>0.26875699888017918</v>
      </c>
      <c r="AT64" s="2">
        <f>IFERROR(Y64/$V64*90,"")</f>
        <v>0</v>
      </c>
      <c r="AU64" s="2">
        <f>IF(AP64="",INDEX(BV$4:BV$7,MATCH(O64,$BU$4:$BU$7,0)),AP64)</f>
        <v>0.16797312430011199</v>
      </c>
      <c r="AV64" s="2">
        <f>IF(AQ64="",INDEX(BW$4:BW$7,MATCH($O64,$BU$4:$BU$7,0)),AQ64)</f>
        <v>3.3594624860022397E-2</v>
      </c>
      <c r="AW64" s="2">
        <f>IF(AR64="",INDEX(BX$4:BX$7,MATCH($O64,$BU$4:$BU$7,0)),AR64)</f>
        <v>0.53751399776035835</v>
      </c>
      <c r="AX64" s="2">
        <f>IF(AS64="",INDEX(BY$4:BY$7,MATCH($O64,$BU$4:$BU$7,0)),AS64)</f>
        <v>0.26875699888017918</v>
      </c>
      <c r="AY64" s="2">
        <f>IF(AT64="",INDEX(BZ$4:BZ$7,MATCH($O64,$BU$4:$BU$7,0)),AT64)</f>
        <v>0</v>
      </c>
      <c r="AZ64" s="2">
        <f>AU64*0.5+AK64*0.5</f>
        <v>0.14946733138082524</v>
      </c>
      <c r="BA64" s="2">
        <f>AV64*0.5+AJ64*0.5</f>
        <v>6.3832568840267612E-2</v>
      </c>
      <c r="BB64" s="2">
        <f>AX64*0.5+AI64*0.5</f>
        <v>0.13437849944008959</v>
      </c>
      <c r="BC64">
        <f>IF(I64="expected",1,0)</f>
        <v>0</v>
      </c>
      <c r="BD64" s="74">
        <f>IF(BC64=1,AZ64/SUMIFS(AZ$3:AZ$622,$BC$3:$BC$622,1,$G$3:$G$622,$G64),0)</f>
        <v>0</v>
      </c>
      <c r="BE64" s="74">
        <f>IF(BC64=1,BA64/SUMIFS(BA$3:BA$622,$BC$3:$BC$622,1,$G$3:$G$622,$G64),0)</f>
        <v>0</v>
      </c>
      <c r="BF64" s="74">
        <f>IF(BC64=1,AW64/SUMIFS(AW$3:AW$622,$BC$3:$BC$622,1,$G$3:$G$622,$G64),0)</f>
        <v>0</v>
      </c>
      <c r="BG64" s="2">
        <f>BB64</f>
        <v>0.13437849944008959</v>
      </c>
      <c r="BH64" s="2">
        <f>AY64</f>
        <v>0</v>
      </c>
      <c r="BI64" s="2">
        <f>MIN(BI$1,BD64)</f>
        <v>0</v>
      </c>
      <c r="BJ64" s="2">
        <f>MIN(BJ$1,BE64)</f>
        <v>0</v>
      </c>
      <c r="BK64" s="2">
        <f>MIN(BK$1,BF64)</f>
        <v>0</v>
      </c>
      <c r="BL64" s="2">
        <f>BG64</f>
        <v>0.13437849944008959</v>
      </c>
      <c r="BM64" s="2">
        <f>MIN($BM$1,BH64)</f>
        <v>0</v>
      </c>
      <c r="BN64" s="2">
        <f>BI64/SUMIFS(BI$3:BI$622,$BC$3:$BC$622,1,$G$3:$G$622,$G64)</f>
        <v>0</v>
      </c>
      <c r="BO64" s="2">
        <f>BJ64/SUMIFS(BJ$3:BJ$622,$BC$3:$BC$622,1,$G$3:$G$622,$G64)</f>
        <v>0</v>
      </c>
      <c r="BP64" s="2">
        <f>BK64/SUMIFS(BK$3:BK$622,$BC$3:$BC$622,1,$G$3:$G$622,$G64)</f>
        <v>0</v>
      </c>
      <c r="BQ64" s="2">
        <f>BL64</f>
        <v>0.13437849944008959</v>
      </c>
      <c r="BR64" s="2">
        <f>BM64</f>
        <v>0</v>
      </c>
    </row>
    <row r="65" spans="1:70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>(12-$AF65)/12*INDEX(BV$9:BV$12,MATCH($AB65,$BU$9:$BU$12,0))+$AF65/12*AG65</f>
        <v>0.12094780219780221</v>
      </c>
      <c r="AK65" s="85">
        <f>(12-$AF65)/12*INDEX(BW$9:BW$12,MATCH($AB65,$BU$9:$BU$12,0))+$AF65/12*AH65</f>
        <v>0.34837912087912093</v>
      </c>
      <c r="AL65" s="85">
        <f>(12-$AF65)/12*INDEX(BX$9:BX$12,MATCH($AB65,$BU$9:$BU$12,0))+$AF65/12*AI65</f>
        <v>0.17353021978021979</v>
      </c>
      <c r="AM65" s="85">
        <f>IF($BC65=1,AJ65/SUMIFS(AJ$3:AJ$622,$BC$3:$BC$622,1,$G$3:$G$622,$G65),0)</f>
        <v>0</v>
      </c>
      <c r="AN65" s="85">
        <f>IF($BC65=1,AK65/SUMIFS(AK$3:AK$622,$BC$3:$BC$622,1,$G$3:$G$622,$G65),0)</f>
        <v>0</v>
      </c>
      <c r="AO65" s="85">
        <f>IF($BC65=1,AL65/SUMIFS(AL$3:AL$622,$BC$3:$BC$622,1,$G$3:$G$622,$G65),0)</f>
        <v>0</v>
      </c>
      <c r="AP65" s="2">
        <f>IFERROR(R65/$V65*90,"")</f>
        <v>0.41127189642041129</v>
      </c>
      <c r="AQ65" s="2">
        <f>IFERROR(S65/$V65*90,"")</f>
        <v>0.27418126428027417</v>
      </c>
      <c r="AR65" s="2">
        <f>IFERROR(W65/$V65*90,"")</f>
        <v>1.3023610053313024</v>
      </c>
      <c r="AS65" s="2">
        <f>IFERROR(X65/$V65*90,"")</f>
        <v>0.13709063214013709</v>
      </c>
      <c r="AT65" s="2">
        <f>IFERROR(Y65/$V65*90,"")</f>
        <v>0</v>
      </c>
      <c r="AU65" s="2">
        <f>IF(AP65="",INDEX(BV$4:BV$7,MATCH(O65,$BU$4:$BU$7,0)),AP65)</f>
        <v>0.41127189642041129</v>
      </c>
      <c r="AV65" s="2">
        <f>IF(AQ65="",INDEX(BW$4:BW$7,MATCH($O65,$BU$4:$BU$7,0)),AQ65)</f>
        <v>0.27418126428027417</v>
      </c>
      <c r="AW65" s="2">
        <f>IF(AR65="",INDEX(BX$4:BX$7,MATCH($O65,$BU$4:$BU$7,0)),AR65)</f>
        <v>1.3023610053313024</v>
      </c>
      <c r="AX65" s="2">
        <f>IF(AS65="",INDEX(BY$4:BY$7,MATCH($O65,$BU$4:$BU$7,0)),AS65)</f>
        <v>0.13709063214013709</v>
      </c>
      <c r="AY65" s="2">
        <f>IF(AT65="",INDEX(BZ$4:BZ$7,MATCH($O65,$BU$4:$BU$7,0)),AT65)</f>
        <v>0</v>
      </c>
      <c r="AZ65" s="2">
        <f>AU65*0.5+AK65*0.5</f>
        <v>0.37982550864976611</v>
      </c>
      <c r="BA65" s="2">
        <f>AV65*0.5+AJ65*0.5</f>
        <v>0.19756453323903819</v>
      </c>
      <c r="BB65" s="2">
        <f>AX65*0.5+AI65*0.5</f>
        <v>6.8545316070068543E-2</v>
      </c>
      <c r="BC65">
        <f>IF(I65="expected",1,0)</f>
        <v>0</v>
      </c>
      <c r="BD65" s="74">
        <f>IF(BC65=1,AZ65/SUMIFS(AZ$3:AZ$622,$BC$3:$BC$622,1,$G$3:$G$622,$G65),0)</f>
        <v>0</v>
      </c>
      <c r="BE65" s="74">
        <f>IF(BC65=1,BA65/SUMIFS(BA$3:BA$622,$BC$3:$BC$622,1,$G$3:$G$622,$G65),0)</f>
        <v>0</v>
      </c>
      <c r="BF65" s="74">
        <f>IF(BC65=1,AW65/SUMIFS(AW$3:AW$622,$BC$3:$BC$622,1,$G$3:$G$622,$G65),0)</f>
        <v>0</v>
      </c>
      <c r="BG65" s="2">
        <f>BB65</f>
        <v>6.8545316070068543E-2</v>
      </c>
      <c r="BH65" s="2">
        <f>AY65</f>
        <v>0</v>
      </c>
      <c r="BI65" s="2">
        <f>MIN(BI$1,BD65)</f>
        <v>0</v>
      </c>
      <c r="BJ65" s="2">
        <f>MIN(BJ$1,BE65)</f>
        <v>0</v>
      </c>
      <c r="BK65" s="2">
        <f>MIN(BK$1,BF65)</f>
        <v>0</v>
      </c>
      <c r="BL65" s="2">
        <f>BG65</f>
        <v>6.8545316070068543E-2</v>
      </c>
      <c r="BM65" s="2">
        <f>MIN($BM$1,BH65)</f>
        <v>0</v>
      </c>
      <c r="BN65" s="2">
        <f>BI65/SUMIFS(BI$3:BI$622,$BC$3:$BC$622,1,$G$3:$G$622,$G65)</f>
        <v>0</v>
      </c>
      <c r="BO65" s="2">
        <f>BJ65/SUMIFS(BJ$3:BJ$622,$BC$3:$BC$622,1,$G$3:$G$622,$G65)</f>
        <v>0</v>
      </c>
      <c r="BP65" s="2">
        <f>BK65/SUMIFS(BK$3:BK$622,$BC$3:$BC$622,1,$G$3:$G$622,$G65)</f>
        <v>0</v>
      </c>
      <c r="BQ65" s="2">
        <f>BL65</f>
        <v>6.8545316070068543E-2</v>
      </c>
      <c r="BR65" s="2">
        <f>BM65</f>
        <v>0</v>
      </c>
    </row>
    <row r="66" spans="1:70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>(12-$AF66)/12*INDEX(BV$9:BV$12,MATCH($AB66,$BU$9:$BU$12,0))+$AF66/12*AG66</f>
        <v>0.16126373626373627</v>
      </c>
      <c r="AK66" s="85">
        <f>(12-$AF66)/12*INDEX(BW$9:BW$12,MATCH($AB66,$BU$9:$BU$12,0))+$AF66/12*AH66</f>
        <v>0.22450549450549454</v>
      </c>
      <c r="AL66" s="85">
        <f>(12-$AF66)/12*INDEX(BX$9:BX$12,MATCH($AB66,$BU$9:$BU$12,0))+$AF66/12*AI66</f>
        <v>0.23137362637362638</v>
      </c>
      <c r="AM66" s="85">
        <f>IF($BC66=1,AJ66/SUMIFS(AJ$3:AJ$622,$BC$3:$BC$622,1,$G$3:$G$622,$G66),0)</f>
        <v>9.0056890620491811E-2</v>
      </c>
      <c r="AN66" s="85">
        <f>IF($BC66=1,AK66/SUMIFS(AK$3:AK$622,$BC$3:$BC$622,1,$G$3:$G$622,$G66),0)</f>
        <v>6.3799502832721289E-2</v>
      </c>
      <c r="AO66" s="85">
        <f>IF($BC66=1,AL66/SUMIFS(AL$3:AL$622,$BC$3:$BC$622,1,$G$3:$G$622,$G66),0)</f>
        <v>0.11765655819354305</v>
      </c>
      <c r="AP66" s="2">
        <f>IFERROR(R66/$V66*90,"")</f>
        <v>2.8892455858747994E-2</v>
      </c>
      <c r="AQ66" s="2">
        <f>IFERROR(S66/$V66*90,"")</f>
        <v>5.7784911717495988E-2</v>
      </c>
      <c r="AR66" s="2">
        <f>IFERROR(W66/$V66*90,"")</f>
        <v>0.20224719101123598</v>
      </c>
      <c r="AS66" s="2">
        <f>IFERROR(X66/$V66*90,"")</f>
        <v>0.28892455858747995</v>
      </c>
      <c r="AT66" s="2">
        <f>IFERROR(Y66/$V66*90,"")</f>
        <v>0</v>
      </c>
      <c r="AU66" s="2">
        <f>IF(AP66="",INDEX(BV$4:BV$7,MATCH(O66,$BU$4:$BU$7,0)),AP66)</f>
        <v>2.8892455858747994E-2</v>
      </c>
      <c r="AV66" s="2">
        <f>IF(AQ66="",INDEX(BW$4:BW$7,MATCH($O66,$BU$4:$BU$7,0)),AQ66)</f>
        <v>5.7784911717495988E-2</v>
      </c>
      <c r="AW66" s="2">
        <f>IF(AR66="",INDEX(BX$4:BX$7,MATCH($O66,$BU$4:$BU$7,0)),AR66)</f>
        <v>0.20224719101123598</v>
      </c>
      <c r="AX66" s="2">
        <f>IF(AS66="",INDEX(BY$4:BY$7,MATCH($O66,$BU$4:$BU$7,0)),AS66)</f>
        <v>0.28892455858747995</v>
      </c>
      <c r="AY66" s="2">
        <f>IF(AT66="",INDEX(BZ$4:BZ$7,MATCH($O66,$BU$4:$BU$7,0)),AT66)</f>
        <v>0</v>
      </c>
      <c r="AZ66" s="2">
        <f>AU66*0.5+AK66*0.5</f>
        <v>0.12669897518212125</v>
      </c>
      <c r="BA66" s="2">
        <f>AV66*0.5+AJ66*0.5</f>
        <v>0.10952432399061612</v>
      </c>
      <c r="BB66" s="2">
        <f>AX66*0.5+AI66*0.5</f>
        <v>0.14446227929373998</v>
      </c>
      <c r="BC66">
        <f>IF(I66="expected",1,0)</f>
        <v>1</v>
      </c>
      <c r="BD66" s="74">
        <f>IF(BC66=1,AZ66/SUMIFS(AZ$3:AZ$622,$BC$3:$BC$622,1,$G$3:$G$622,$G66),0)</f>
        <v>5.0499160602278811E-2</v>
      </c>
      <c r="BE66" s="74">
        <f>IF(BC66=1,BA66/SUMIFS(BA$3:BA$622,$BC$3:$BC$622,1,$G$3:$G$622,$G66),0)</f>
        <v>6.7993910114369838E-2</v>
      </c>
      <c r="BF66" s="74">
        <f>IF(BC66=1,AW66/SUMIFS(AW$3:AW$622,$BC$3:$BC$622,1,$G$3:$G$622,$G66),0)</f>
        <v>4.8619392773908039E-2</v>
      </c>
      <c r="BG66" s="2">
        <f>BB66</f>
        <v>0.14446227929373998</v>
      </c>
      <c r="BH66" s="2">
        <f>AY66</f>
        <v>0</v>
      </c>
      <c r="BI66" s="2">
        <f>MIN(BI$1,BD66)</f>
        <v>5.0499160602278811E-2</v>
      </c>
      <c r="BJ66" s="2">
        <f>MIN(BJ$1,BE66)</f>
        <v>6.7993910114369838E-2</v>
      </c>
      <c r="BK66" s="2">
        <f>MIN(BK$1,BF66)</f>
        <v>4.8619392773908039E-2</v>
      </c>
      <c r="BL66" s="2">
        <f>BG66</f>
        <v>0.14446227929373998</v>
      </c>
      <c r="BM66" s="2">
        <f>MIN($BM$1,BH66)</f>
        <v>0</v>
      </c>
      <c r="BN66" s="2">
        <f>BI66/SUMIFS(BI$3:BI$622,$BC$3:$BC$622,1,$G$3:$G$622,$G66)</f>
        <v>5.0499160602278811E-2</v>
      </c>
      <c r="BO66" s="2">
        <f>BJ66/SUMIFS(BJ$3:BJ$622,$BC$3:$BC$622,1,$G$3:$G$622,$G66)</f>
        <v>6.7993910114369838E-2</v>
      </c>
      <c r="BP66" s="2">
        <f>BK66/SUMIFS(BK$3:BK$622,$BC$3:$BC$622,1,$G$3:$G$622,$G66)</f>
        <v>4.8619392773908046E-2</v>
      </c>
      <c r="BQ66" s="2">
        <f>BL66</f>
        <v>0.14446227929373998</v>
      </c>
      <c r="BR66" s="2">
        <f>BM66</f>
        <v>0</v>
      </c>
    </row>
    <row r="67" spans="1:70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>(12-$AF67)/12*INDEX(BV$9:BV$12,MATCH($AB67,$BU$9:$BU$12,0))+$AF67/12*AG67</f>
        <v>0.16957547169811324</v>
      </c>
      <c r="AK67" s="85">
        <f>(12-$AF67)/12*INDEX(BW$9:BW$12,MATCH($AB67,$BU$9:$BU$12,0))+$AF67/12*AH67</f>
        <v>0.47169811320754701</v>
      </c>
      <c r="AL67" s="85">
        <f>(12-$AF67)/12*INDEX(BX$9:BX$12,MATCH($AB67,$BU$9:$BU$12,0))+$AF67/12*AI67</f>
        <v>0.14677672955974844</v>
      </c>
      <c r="AM67" s="85">
        <f>IF($BC67=1,AJ67/SUMIFS(AJ$3:AJ$622,$BC$3:$BC$622,1,$G$3:$G$622,$G67),0)</f>
        <v>0</v>
      </c>
      <c r="AN67" s="85">
        <f>IF($BC67=1,AK67/SUMIFS(AK$3:AK$622,$BC$3:$BC$622,1,$G$3:$G$622,$G67),0)</f>
        <v>0</v>
      </c>
      <c r="AO67" s="85">
        <f>IF($BC67=1,AL67/SUMIFS(AL$3:AL$622,$BC$3:$BC$622,1,$G$3:$G$622,$G67),0)</f>
        <v>0</v>
      </c>
      <c r="AP67" s="2">
        <f>IFERROR(R67/$V67*90,"")</f>
        <v>6.8130204390613167E-2</v>
      </c>
      <c r="AQ67" s="2">
        <f>IFERROR(S67/$V67*90,"")</f>
        <v>6.8130204390613167E-2</v>
      </c>
      <c r="AR67" s="2">
        <f>IFERROR(W67/$V67*90,"")</f>
        <v>0.44284632853898565</v>
      </c>
      <c r="AS67" s="2">
        <f>IFERROR(X67/$V67*90,"")</f>
        <v>0.13626040878122633</v>
      </c>
      <c r="AT67" s="2">
        <f>IFERROR(Y67/$V67*90,"")</f>
        <v>0</v>
      </c>
      <c r="AU67" s="2">
        <f>IF(AP67="",INDEX(BV$4:BV$7,MATCH(O67,$BU$4:$BU$7,0)),AP67)</f>
        <v>6.8130204390613167E-2</v>
      </c>
      <c r="AV67" s="2">
        <f>IF(AQ67="",INDEX(BW$4:BW$7,MATCH($O67,$BU$4:$BU$7,0)),AQ67)</f>
        <v>6.8130204390613167E-2</v>
      </c>
      <c r="AW67" s="2">
        <f>IF(AR67="",INDEX(BX$4:BX$7,MATCH($O67,$BU$4:$BU$7,0)),AR67)</f>
        <v>0.44284632853898565</v>
      </c>
      <c r="AX67" s="2">
        <f>IF(AS67="",INDEX(BY$4:BY$7,MATCH($O67,$BU$4:$BU$7,0)),AS67)</f>
        <v>0.13626040878122633</v>
      </c>
      <c r="AY67" s="2">
        <f>IF(AT67="",INDEX(BZ$4:BZ$7,MATCH($O67,$BU$4:$BU$7,0)),AT67)</f>
        <v>0</v>
      </c>
      <c r="AZ67" s="2">
        <f>AU67*0.5+AK67*0.5</f>
        <v>0.2699141587990801</v>
      </c>
      <c r="BA67" s="2">
        <f>AV67*0.5+AJ67*0.5</f>
        <v>0.1188528380443632</v>
      </c>
      <c r="BB67" s="2">
        <f>AX67*0.5+AI67*0.5</f>
        <v>6.8130204390613167E-2</v>
      </c>
      <c r="BC67">
        <f>IF(I67="expected",1,0)</f>
        <v>0</v>
      </c>
      <c r="BD67" s="74">
        <f>IF(BC67=1,AZ67/SUMIFS(AZ$3:AZ$622,$BC$3:$BC$622,1,$G$3:$G$622,$G67),0)</f>
        <v>0</v>
      </c>
      <c r="BE67" s="74">
        <f>IF(BC67=1,BA67/SUMIFS(BA$3:BA$622,$BC$3:$BC$622,1,$G$3:$G$622,$G67),0)</f>
        <v>0</v>
      </c>
      <c r="BF67" s="74">
        <f>IF(BC67=1,AW67/SUMIFS(AW$3:AW$622,$BC$3:$BC$622,1,$G$3:$G$622,$G67),0)</f>
        <v>0</v>
      </c>
      <c r="BG67" s="2">
        <f>BB67</f>
        <v>6.8130204390613167E-2</v>
      </c>
      <c r="BH67" s="2">
        <f>AY67</f>
        <v>0</v>
      </c>
      <c r="BI67" s="2">
        <f>MIN(BI$1,BD67)</f>
        <v>0</v>
      </c>
      <c r="BJ67" s="2">
        <f>MIN(BJ$1,BE67)</f>
        <v>0</v>
      </c>
      <c r="BK67" s="2">
        <f>MIN(BK$1,BF67)</f>
        <v>0</v>
      </c>
      <c r="BL67" s="2">
        <f>BG67</f>
        <v>6.8130204390613167E-2</v>
      </c>
      <c r="BM67" s="2">
        <f>MIN($BM$1,BH67)</f>
        <v>0</v>
      </c>
      <c r="BN67" s="2">
        <f>BI67/SUMIFS(BI$3:BI$622,$BC$3:$BC$622,1,$G$3:$G$622,$G67)</f>
        <v>0</v>
      </c>
      <c r="BO67" s="2">
        <f>BJ67/SUMIFS(BJ$3:BJ$622,$BC$3:$BC$622,1,$G$3:$G$622,$G67)</f>
        <v>0</v>
      </c>
      <c r="BP67" s="2">
        <f>BK67/SUMIFS(BK$3:BK$622,$BC$3:$BC$622,1,$G$3:$G$622,$G67)</f>
        <v>0</v>
      </c>
      <c r="BQ67" s="2">
        <f>BL67</f>
        <v>6.8130204390613167E-2</v>
      </c>
      <c r="BR67" s="2">
        <f>BM67</f>
        <v>0</v>
      </c>
    </row>
    <row r="68" spans="1:70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>(12-$AF68)/12*INDEX(BV$9:BV$12,MATCH($AB68,$BU$9:$BU$12,0))+$AF68/12*AG68</f>
        <v>0.10174528301886794</v>
      </c>
      <c r="AK68" s="85">
        <f>(12-$AF68)/12*INDEX(BW$9:BW$12,MATCH($AB68,$BU$9:$BU$12,0))+$AF68/12*AH68</f>
        <v>0.60801886792452819</v>
      </c>
      <c r="AL68" s="85">
        <f>(12-$AF68)/12*INDEX(BX$9:BX$12,MATCH($AB68,$BU$9:$BU$12,0))+$AF68/12*AI68</f>
        <v>8.8066037735849062E-2</v>
      </c>
      <c r="AM68" s="85">
        <f>IF($BC68=1,AJ68/SUMIFS(AJ$3:AJ$622,$BC$3:$BC$622,1,$G$3:$G$622,$G68),0)</f>
        <v>0</v>
      </c>
      <c r="AN68" s="85">
        <f>IF($BC68=1,AK68/SUMIFS(AK$3:AK$622,$BC$3:$BC$622,1,$G$3:$G$622,$G68),0)</f>
        <v>0</v>
      </c>
      <c r="AO68" s="85">
        <f>IF($BC68=1,AL68/SUMIFS(AL$3:AL$622,$BC$3:$BC$622,1,$G$3:$G$622,$G68),0)</f>
        <v>0</v>
      </c>
      <c r="AP68" s="2">
        <f>IFERROR(R68/$V68*90,"")</f>
        <v>0.6859756097560975</v>
      </c>
      <c r="AQ68" s="2">
        <f>IFERROR(S68/$V68*90,"")</f>
        <v>0.24009146341463417</v>
      </c>
      <c r="AR68" s="2">
        <f>IFERROR(W68/$V68*90,"")</f>
        <v>1.131859756097561</v>
      </c>
      <c r="AS68" s="2">
        <f>IFERROR(X68/$V68*90,"")</f>
        <v>0.10289634146341463</v>
      </c>
      <c r="AT68" s="2">
        <f>IFERROR(Y68/$V68*90,"")</f>
        <v>0</v>
      </c>
      <c r="AU68" s="2">
        <f>IF(AP68="",INDEX(BV$4:BV$7,MATCH(O68,$BU$4:$BU$7,0)),AP68)</f>
        <v>0.6859756097560975</v>
      </c>
      <c r="AV68" s="2">
        <f>IF(AQ68="",INDEX(BW$4:BW$7,MATCH($O68,$BU$4:$BU$7,0)),AQ68)</f>
        <v>0.24009146341463417</v>
      </c>
      <c r="AW68" s="2">
        <f>IF(AR68="",INDEX(BX$4:BX$7,MATCH($O68,$BU$4:$BU$7,0)),AR68)</f>
        <v>1.131859756097561</v>
      </c>
      <c r="AX68" s="2">
        <f>IF(AS68="",INDEX(BY$4:BY$7,MATCH($O68,$BU$4:$BU$7,0)),AS68)</f>
        <v>0.10289634146341463</v>
      </c>
      <c r="AY68" s="2">
        <f>IF(AT68="",INDEX(BZ$4:BZ$7,MATCH($O68,$BU$4:$BU$7,0)),AT68)</f>
        <v>0</v>
      </c>
      <c r="AZ68" s="2">
        <f>AU68*0.5+AK68*0.5</f>
        <v>0.6469972388403129</v>
      </c>
      <c r="BA68" s="2">
        <f>AV68*0.5+AJ68*0.5</f>
        <v>0.17091837321675105</v>
      </c>
      <c r="BB68" s="2">
        <f>AX68*0.5+AI68*0.5</f>
        <v>5.1448170731707314E-2</v>
      </c>
      <c r="BC68">
        <f>IF(I68="expected",1,0)</f>
        <v>0</v>
      </c>
      <c r="BD68" s="74">
        <f>IF(BC68=1,AZ68/SUMIFS(AZ$3:AZ$622,$BC$3:$BC$622,1,$G$3:$G$622,$G68),0)</f>
        <v>0</v>
      </c>
      <c r="BE68" s="74">
        <f>IF(BC68=1,BA68/SUMIFS(BA$3:BA$622,$BC$3:$BC$622,1,$G$3:$G$622,$G68),0)</f>
        <v>0</v>
      </c>
      <c r="BF68" s="74">
        <f>IF(BC68=1,AW68/SUMIFS(AW$3:AW$622,$BC$3:$BC$622,1,$G$3:$G$622,$G68),0)</f>
        <v>0</v>
      </c>
      <c r="BG68" s="2">
        <f>BB68</f>
        <v>5.1448170731707314E-2</v>
      </c>
      <c r="BH68" s="2">
        <f>AY68</f>
        <v>0</v>
      </c>
      <c r="BI68" s="2">
        <f>MIN(BI$1,BD68)</f>
        <v>0</v>
      </c>
      <c r="BJ68" s="2">
        <f>MIN(BJ$1,BE68)</f>
        <v>0</v>
      </c>
      <c r="BK68" s="2">
        <f>MIN(BK$1,BF68)</f>
        <v>0</v>
      </c>
      <c r="BL68" s="2">
        <f>BG68</f>
        <v>5.1448170731707314E-2</v>
      </c>
      <c r="BM68" s="2">
        <f>MIN($BM$1,BH68)</f>
        <v>0</v>
      </c>
      <c r="BN68" s="2">
        <f>BI68/SUMIFS(BI$3:BI$622,$BC$3:$BC$622,1,$G$3:$G$622,$G68)</f>
        <v>0</v>
      </c>
      <c r="BO68" s="2">
        <f>BJ68/SUMIFS(BJ$3:BJ$622,$BC$3:$BC$622,1,$G$3:$G$622,$G68)</f>
        <v>0</v>
      </c>
      <c r="BP68" s="2">
        <f>BK68/SUMIFS(BK$3:BK$622,$BC$3:$BC$622,1,$G$3:$G$622,$G68)</f>
        <v>0</v>
      </c>
      <c r="BQ68" s="2">
        <f>BL68</f>
        <v>5.1448170731707314E-2</v>
      </c>
      <c r="BR68" s="2">
        <f>BM68</f>
        <v>0</v>
      </c>
    </row>
    <row r="69" spans="1:70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>(12-$AF69)/12*INDEX(BV$9:BV$12,MATCH($AB69,$BU$9:$BU$12,0))+$AF69/12*AG69</f>
        <v>6.7830188679245285E-2</v>
      </c>
      <c r="AK69" s="85">
        <f>(12-$AF69)/12*INDEX(BW$9:BW$12,MATCH($AB69,$BU$9:$BU$12,0))+$AF69/12*AH69</f>
        <v>0.5353459119496855</v>
      </c>
      <c r="AL69" s="85">
        <f>(12-$AF69)/12*INDEX(BX$9:BX$12,MATCH($AB69,$BU$9:$BU$12,0))+$AF69/12*AI69</f>
        <v>5.8710691823899375E-2</v>
      </c>
      <c r="AM69" s="85">
        <f>IF($BC69=1,AJ69/SUMIFS(AJ$3:AJ$622,$BC$3:$BC$622,1,$G$3:$G$622,$G69),0)</f>
        <v>4.5076413370049036E-2</v>
      </c>
      <c r="AN69" s="85">
        <f>IF($BC69=1,AK69/SUMIFS(AK$3:AK$622,$BC$3:$BC$622,1,$G$3:$G$622,$G69),0)</f>
        <v>0.19700093453995995</v>
      </c>
      <c r="AO69" s="85">
        <f>IF($BC69=1,AL69/SUMIFS(AL$3:AL$622,$BC$3:$BC$622,1,$G$3:$G$622,$G69),0)</f>
        <v>4.1579043711319166E-2</v>
      </c>
      <c r="AP69" s="2">
        <f>IFERROR(R69/$V69*90,"")</f>
        <v>0.1549053356282272</v>
      </c>
      <c r="AQ69" s="2">
        <f>IFERROR(S69/$V69*90,"")</f>
        <v>0.1549053356282272</v>
      </c>
      <c r="AR69" s="2">
        <f>IFERROR(W69/$V69*90,"")</f>
        <v>0.54216867469879526</v>
      </c>
      <c r="AS69" s="2">
        <f>IFERROR(X69/$V69*90,"")</f>
        <v>0.23235800344234081</v>
      </c>
      <c r="AT69" s="2">
        <f>IFERROR(Y69/$V69*90,"")</f>
        <v>0</v>
      </c>
      <c r="AU69" s="2">
        <f>IF(AP69="",INDEX(BV$4:BV$7,MATCH(O69,$BU$4:$BU$7,0)),AP69)</f>
        <v>0.1549053356282272</v>
      </c>
      <c r="AV69" s="2">
        <f>IF(AQ69="",INDEX(BW$4:BW$7,MATCH($O69,$BU$4:$BU$7,0)),AQ69)</f>
        <v>0.1549053356282272</v>
      </c>
      <c r="AW69" s="2">
        <f>IF(AR69="",INDEX(BX$4:BX$7,MATCH($O69,$BU$4:$BU$7,0)),AR69)</f>
        <v>0.54216867469879526</v>
      </c>
      <c r="AX69" s="2">
        <f>IF(AS69="",INDEX(BY$4:BY$7,MATCH($O69,$BU$4:$BU$7,0)),AS69)</f>
        <v>0.23235800344234081</v>
      </c>
      <c r="AY69" s="2">
        <f>IF(AT69="",INDEX(BZ$4:BZ$7,MATCH($O69,$BU$4:$BU$7,0)),AT69)</f>
        <v>0</v>
      </c>
      <c r="AZ69" s="2">
        <f>AU69*0.5+AK69*0.5</f>
        <v>0.34512562378895634</v>
      </c>
      <c r="BA69" s="2">
        <f>AV69*0.5+AJ69*0.5</f>
        <v>0.11136776215373624</v>
      </c>
      <c r="BB69" s="2">
        <f>AX69*0.5+AI69*0.5</f>
        <v>0.11617900172117041</v>
      </c>
      <c r="BC69">
        <f>IF(I69="expected",1,0)</f>
        <v>1</v>
      </c>
      <c r="BD69" s="74">
        <f>IF(BC69=1,AZ69/SUMIFS(AZ$3:AZ$622,$BC$3:$BC$622,1,$G$3:$G$622,$G69),0)</f>
        <v>0.17597306083756004</v>
      </c>
      <c r="BE69" s="74">
        <f>IF(BC69=1,BA69/SUMIFS(BA$3:BA$622,$BC$3:$BC$622,1,$G$3:$G$622,$G69),0)</f>
        <v>9.0960834909869531E-2</v>
      </c>
      <c r="BF69" s="74">
        <f>IF(BC69=1,AW69/SUMIFS(AW$3:AW$622,$BC$3:$BC$622,1,$G$3:$G$622,$G69),0)</f>
        <v>0.12227114959869333</v>
      </c>
      <c r="BG69" s="2">
        <f>BB69</f>
        <v>0.11617900172117041</v>
      </c>
      <c r="BH69" s="2">
        <f>AY69</f>
        <v>0</v>
      </c>
      <c r="BI69" s="2">
        <f>MIN(BI$1,BD69)</f>
        <v>0.17597306083756004</v>
      </c>
      <c r="BJ69" s="2">
        <f>MIN(BJ$1,BE69)</f>
        <v>9.0960834909869531E-2</v>
      </c>
      <c r="BK69" s="2">
        <f>MIN(BK$1,BF69)</f>
        <v>0.12227114959869333</v>
      </c>
      <c r="BL69" s="2">
        <f>BG69</f>
        <v>0.11617900172117041</v>
      </c>
      <c r="BM69" s="2">
        <f>MIN($BM$1,BH69)</f>
        <v>0</v>
      </c>
      <c r="BN69" s="2">
        <f>BI69/SUMIFS(BI$3:BI$622,$BC$3:$BC$622,1,$G$3:$G$622,$G69)</f>
        <v>0.17597306083756006</v>
      </c>
      <c r="BO69" s="2">
        <f>BJ69/SUMIFS(BJ$3:BJ$622,$BC$3:$BC$622,1,$G$3:$G$622,$G69)</f>
        <v>9.0960834909869517E-2</v>
      </c>
      <c r="BP69" s="2">
        <f>BK69/SUMIFS(BK$3:BK$622,$BC$3:$BC$622,1,$G$3:$G$622,$G69)</f>
        <v>0.12227114959869335</v>
      </c>
      <c r="BQ69" s="2">
        <f>BL69</f>
        <v>0.11617900172117041</v>
      </c>
      <c r="BR69" s="2">
        <f>BM69</f>
        <v>0</v>
      </c>
    </row>
    <row r="70" spans="1:70" x14ac:dyDescent="0.3">
      <c r="A70" s="93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>(12-$AF70)/12*INDEX(BV$9:BV$12,MATCH($AB70,$BU$9:$BU$12,0))+$AF70/12*AG70</f>
        <v>9.4070512820512833E-2</v>
      </c>
      <c r="AK70" s="85">
        <f>(12-$AF70)/12*INDEX(BW$9:BW$12,MATCH($AB70,$BU$9:$BU$12,0))+$AF70/12*AH70</f>
        <v>0.13096153846153849</v>
      </c>
      <c r="AL70" s="85">
        <f>(12-$AF70)/12*INDEX(BX$9:BX$12,MATCH($AB70,$BU$9:$BU$12,0))+$AF70/12*AI70</f>
        <v>0.13496794871794873</v>
      </c>
      <c r="AM70" s="85">
        <f>IF($BC70=1,AJ70/SUMIFS(AJ$3:AJ$622,$BC$3:$BC$622,1,$G$3:$G$622,$G70),0)</f>
        <v>0</v>
      </c>
      <c r="AN70" s="85">
        <f>IF($BC70=1,AK70/SUMIFS(AK$3:AK$622,$BC$3:$BC$622,1,$G$3:$G$622,$G70),0)</f>
        <v>0</v>
      </c>
      <c r="AO70" s="85">
        <f>IF($BC70=1,AL70/SUMIFS(AL$3:AL$622,$BC$3:$BC$622,1,$G$3:$G$622,$G70),0)</f>
        <v>0</v>
      </c>
      <c r="AP70" s="2">
        <f>IFERROR(R70/$V70*90,"")</f>
        <v>0</v>
      </c>
      <c r="AQ70" s="2">
        <f>IFERROR(S70/$V70*90,"")</f>
        <v>4.95049504950495E-2</v>
      </c>
      <c r="AR70" s="2">
        <f>IFERROR(W70/$V70*90,"")</f>
        <v>0.198019801980198</v>
      </c>
      <c r="AS70" s="2">
        <f>IFERROR(X70/$V70*90,"")</f>
        <v>0.198019801980198</v>
      </c>
      <c r="AT70" s="2">
        <f>IFERROR(Y70/$V70*90,"")</f>
        <v>0</v>
      </c>
      <c r="AU70" s="2">
        <f>IF(AP70="",INDEX(BV$4:BV$7,MATCH(O70,$BU$4:$BU$7,0)),AP70)</f>
        <v>0</v>
      </c>
      <c r="AV70" s="2">
        <f>IF(AQ70="",INDEX(BW$4:BW$7,MATCH($O70,$BU$4:$BU$7,0)),AQ70)</f>
        <v>4.95049504950495E-2</v>
      </c>
      <c r="AW70" s="2">
        <f>IF(AR70="",INDEX(BX$4:BX$7,MATCH($O70,$BU$4:$BU$7,0)),AR70)</f>
        <v>0.198019801980198</v>
      </c>
      <c r="AX70" s="2">
        <f>IF(AS70="",INDEX(BY$4:BY$7,MATCH($O70,$BU$4:$BU$7,0)),AS70)</f>
        <v>0.198019801980198</v>
      </c>
      <c r="AY70" s="2">
        <f>IF(AT70="",INDEX(BZ$4:BZ$7,MATCH($O70,$BU$4:$BU$7,0)),AT70)</f>
        <v>0</v>
      </c>
      <c r="AZ70" s="2">
        <f>AU70*0.5+AK70*0.5</f>
        <v>6.5480769230769245E-2</v>
      </c>
      <c r="BA70" s="2">
        <f>AV70*0.5+AJ70*0.5</f>
        <v>7.178773165778117E-2</v>
      </c>
      <c r="BB70" s="2">
        <f>AX70*0.5+AI70*0.5</f>
        <v>9.9009900990099001E-2</v>
      </c>
      <c r="BC70">
        <f>IF(I70="expected",1,0)</f>
        <v>0</v>
      </c>
      <c r="BD70" s="74">
        <f>IF(BC70=1,AZ70/SUMIFS(AZ$3:AZ$622,$BC$3:$BC$622,1,$G$3:$G$622,$G70),0)</f>
        <v>0</v>
      </c>
      <c r="BE70" s="74">
        <f>IF(BC70=1,BA70/SUMIFS(BA$3:BA$622,$BC$3:$BC$622,1,$G$3:$G$622,$G70),0)</f>
        <v>0</v>
      </c>
      <c r="BF70" s="74">
        <f>IF(BC70=1,AW70/SUMIFS(AW$3:AW$622,$BC$3:$BC$622,1,$G$3:$G$622,$G70),0)</f>
        <v>0</v>
      </c>
      <c r="BG70" s="2">
        <f>BB70</f>
        <v>9.9009900990099001E-2</v>
      </c>
      <c r="BH70" s="2">
        <f>AY70</f>
        <v>0</v>
      </c>
      <c r="BI70" s="2">
        <f>MIN(BI$1,BD70)</f>
        <v>0</v>
      </c>
      <c r="BJ70" s="2">
        <f>MIN(BJ$1,BE70)</f>
        <v>0</v>
      </c>
      <c r="BK70" s="2">
        <f>MIN(BK$1,BF70)</f>
        <v>0</v>
      </c>
      <c r="BL70" s="2">
        <f>BG70</f>
        <v>9.9009900990099001E-2</v>
      </c>
      <c r="BM70" s="2">
        <f>MIN($BM$1,BH70)</f>
        <v>0</v>
      </c>
      <c r="BN70" s="2">
        <f>BI70/SUMIFS(BI$3:BI$622,$BC$3:$BC$622,1,$G$3:$G$622,$G70)</f>
        <v>0</v>
      </c>
      <c r="BO70" s="2">
        <f>BJ70/SUMIFS(BJ$3:BJ$622,$BC$3:$BC$622,1,$G$3:$G$622,$G70)</f>
        <v>0</v>
      </c>
      <c r="BP70" s="2">
        <f>BK70/SUMIFS(BK$3:BK$622,$BC$3:$BC$622,1,$G$3:$G$622,$G70)</f>
        <v>0</v>
      </c>
      <c r="BQ70" s="2">
        <f>BL70</f>
        <v>9.9009900990099001E-2</v>
      </c>
      <c r="BR70" s="2">
        <f>BM70</f>
        <v>0</v>
      </c>
    </row>
    <row r="71" spans="1:70" x14ac:dyDescent="0.3">
      <c r="A71" s="93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>(12-$AF71)/12*INDEX(BV$9:BV$12,MATCH($AB71,$BU$9:$BU$12,0))+$AF71/12*AG71</f>
        <v>6.7193223443223454E-2</v>
      </c>
      <c r="AK71" s="85">
        <f>(12-$AF71)/12*INDEX(BW$9:BW$12,MATCH($AB71,$BU$9:$BU$12,0))+$AF71/12*AH71</f>
        <v>0.26271062271062273</v>
      </c>
      <c r="AL71" s="85">
        <f>(12-$AF71)/12*INDEX(BX$9:BX$12,MATCH($AB71,$BU$9:$BU$12,0))+$AF71/12*AI71</f>
        <v>0.35307234432234436</v>
      </c>
      <c r="AM71" s="85">
        <f>IF($BC71=1,AJ71/SUMIFS(AJ$3:AJ$622,$BC$3:$BC$622,1,$G$3:$G$622,$G71),0)</f>
        <v>0</v>
      </c>
      <c r="AN71" s="85">
        <f>IF($BC71=1,AK71/SUMIFS(AK$3:AK$622,$BC$3:$BC$622,1,$G$3:$G$622,$G71),0)</f>
        <v>0</v>
      </c>
      <c r="AO71" s="85">
        <f>IF($BC71=1,AL71/SUMIFS(AL$3:AL$622,$BC$3:$BC$622,1,$G$3:$G$622,$G71),0)</f>
        <v>0</v>
      </c>
      <c r="AP71" s="2">
        <f>IFERROR(R71/$V71*90,"")</f>
        <v>0</v>
      </c>
      <c r="AQ71" s="2">
        <f>IFERROR(S71/$V71*90,"")</f>
        <v>0.12080536912751677</v>
      </c>
      <c r="AR71" s="2">
        <f>IFERROR(W71/$V71*90,"")</f>
        <v>0.30201342281879195</v>
      </c>
      <c r="AS71" s="2">
        <f>IFERROR(X71/$V71*90,"")</f>
        <v>0.42281879194630867</v>
      </c>
      <c r="AT71" s="2">
        <f>IFERROR(Y71/$V71*90,"")</f>
        <v>0</v>
      </c>
      <c r="AU71" s="2">
        <f>IF(AP71="",INDEX(BV$4:BV$7,MATCH(O71,$BU$4:$BU$7,0)),AP71)</f>
        <v>0</v>
      </c>
      <c r="AV71" s="2">
        <f>IF(AQ71="",INDEX(BW$4:BW$7,MATCH($O71,$BU$4:$BU$7,0)),AQ71)</f>
        <v>0.12080536912751677</v>
      </c>
      <c r="AW71" s="2">
        <f>IF(AR71="",INDEX(BX$4:BX$7,MATCH($O71,$BU$4:$BU$7,0)),AR71)</f>
        <v>0.30201342281879195</v>
      </c>
      <c r="AX71" s="2">
        <f>IF(AS71="",INDEX(BY$4:BY$7,MATCH($O71,$BU$4:$BU$7,0)),AS71)</f>
        <v>0.42281879194630867</v>
      </c>
      <c r="AY71" s="2">
        <f>IF(AT71="",INDEX(BZ$4:BZ$7,MATCH($O71,$BU$4:$BU$7,0)),AT71)</f>
        <v>0</v>
      </c>
      <c r="AZ71" s="2">
        <f>AU71*0.5+AK71*0.5</f>
        <v>0.13135531135531137</v>
      </c>
      <c r="BA71" s="2">
        <f>AV71*0.5+AJ71*0.5</f>
        <v>9.3999296285370113E-2</v>
      </c>
      <c r="BB71" s="2">
        <f>AX71*0.5+AI71*0.5</f>
        <v>0.43140939597315431</v>
      </c>
      <c r="BC71">
        <f>IF(I71="expected",1,0)</f>
        <v>0</v>
      </c>
      <c r="BD71" s="74">
        <f>IF(BC71=1,AZ71/SUMIFS(AZ$3:AZ$622,$BC$3:$BC$622,1,$G$3:$G$622,$G71),0)</f>
        <v>0</v>
      </c>
      <c r="BE71" s="74">
        <f>IF(BC71=1,BA71/SUMIFS(BA$3:BA$622,$BC$3:$BC$622,1,$G$3:$G$622,$G71),0)</f>
        <v>0</v>
      </c>
      <c r="BF71" s="74">
        <f>IF(BC71=1,AW71/SUMIFS(AW$3:AW$622,$BC$3:$BC$622,1,$G$3:$G$622,$G71),0)</f>
        <v>0</v>
      </c>
      <c r="BG71" s="2">
        <f>BB71</f>
        <v>0.43140939597315431</v>
      </c>
      <c r="BH71" s="2">
        <f>AY71</f>
        <v>0</v>
      </c>
      <c r="BI71" s="2">
        <f>MIN(BI$1,BD71)</f>
        <v>0</v>
      </c>
      <c r="BJ71" s="2">
        <f>MIN(BJ$1,BE71)</f>
        <v>0</v>
      </c>
      <c r="BK71" s="2">
        <f>MIN(BK$1,BF71)</f>
        <v>0</v>
      </c>
      <c r="BL71" s="2">
        <f>BG71</f>
        <v>0.43140939597315431</v>
      </c>
      <c r="BM71" s="2">
        <f>MIN($BM$1,BH71)</f>
        <v>0</v>
      </c>
      <c r="BN71" s="2">
        <f>BI71/SUMIFS(BI$3:BI$622,$BC$3:$BC$622,1,$G$3:$G$622,$G71)</f>
        <v>0</v>
      </c>
      <c r="BO71" s="2">
        <f>BJ71/SUMIFS(BJ$3:BJ$622,$BC$3:$BC$622,1,$G$3:$G$622,$G71)</f>
        <v>0</v>
      </c>
      <c r="BP71" s="2">
        <f>BK71/SUMIFS(BK$3:BK$622,$BC$3:$BC$622,1,$G$3:$G$622,$G71)</f>
        <v>0</v>
      </c>
      <c r="BQ71" s="2">
        <f>BL71</f>
        <v>0.43140939597315431</v>
      </c>
      <c r="BR71" s="2">
        <f>BM71</f>
        <v>0</v>
      </c>
    </row>
    <row r="72" spans="1:70" x14ac:dyDescent="0.3">
      <c r="A72" s="93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>(12-$AF72)/12*INDEX(BV$9:BV$12,MATCH($AB72,$BU$9:$BU$12,0))+$AF72/12*AG72</f>
        <v>0.18042124542124541</v>
      </c>
      <c r="AK72" s="85">
        <f>(12-$AF72)/12*INDEX(BW$9:BW$12,MATCH($AB72,$BU$9:$BU$12,0))+$AF72/12*AH72</f>
        <v>0.32816849816849814</v>
      </c>
      <c r="AL72" s="85">
        <f>(12-$AF72)/12*INDEX(BX$9:BX$12,MATCH($AB72,$BU$9:$BU$12,0))+$AF72/12*AI72</f>
        <v>0.20379120879120877</v>
      </c>
      <c r="AM72" s="85">
        <f>IF($BC72=1,AJ72/SUMIFS(AJ$3:AJ$622,$BC$3:$BC$622,1,$G$3:$G$622,$G72),0)</f>
        <v>0</v>
      </c>
      <c r="AN72" s="85">
        <f>IF($BC72=1,AK72/SUMIFS(AK$3:AK$622,$BC$3:$BC$622,1,$G$3:$G$622,$G72),0)</f>
        <v>0</v>
      </c>
      <c r="AO72" s="85">
        <f>IF($BC72=1,AL72/SUMIFS(AL$3:AL$622,$BC$3:$BC$622,1,$G$3:$G$622,$G72),0)</f>
        <v>0</v>
      </c>
      <c r="AP72" s="2">
        <f>IFERROR(R72/$V72*90,"")</f>
        <v>0</v>
      </c>
      <c r="AQ72" s="2">
        <f>IFERROR(S72/$V72*90,"")</f>
        <v>0.18730489073881376</v>
      </c>
      <c r="AR72" s="2">
        <f>IFERROR(W72/$V72*90,"")</f>
        <v>0.5619146722164412</v>
      </c>
      <c r="AS72" s="2">
        <f>IFERROR(X72/$V72*90,"")</f>
        <v>0.2809573361082206</v>
      </c>
      <c r="AT72" s="2">
        <f>IFERROR(Y72/$V72*90,"")</f>
        <v>0</v>
      </c>
      <c r="AU72" s="2">
        <f>IF(AP72="",INDEX(BV$4:BV$7,MATCH(O72,$BU$4:$BU$7,0)),AP72)</f>
        <v>0</v>
      </c>
      <c r="AV72" s="2">
        <f>IF(AQ72="",INDEX(BW$4:BW$7,MATCH($O72,$BU$4:$BU$7,0)),AQ72)</f>
        <v>0.18730489073881376</v>
      </c>
      <c r="AW72" s="2">
        <f>IF(AR72="",INDEX(BX$4:BX$7,MATCH($O72,$BU$4:$BU$7,0)),AR72)</f>
        <v>0.5619146722164412</v>
      </c>
      <c r="AX72" s="2">
        <f>IF(AS72="",INDEX(BY$4:BY$7,MATCH($O72,$BU$4:$BU$7,0)),AS72)</f>
        <v>0.2809573361082206</v>
      </c>
      <c r="AY72" s="2">
        <f>IF(AT72="",INDEX(BZ$4:BZ$7,MATCH($O72,$BU$4:$BU$7,0)),AT72)</f>
        <v>0</v>
      </c>
      <c r="AZ72" s="2">
        <f>AU72*0.5+AK72*0.5</f>
        <v>0.16408424908424907</v>
      </c>
      <c r="BA72" s="2">
        <f>AV72*0.5+AJ72*0.5</f>
        <v>0.18386306808002958</v>
      </c>
      <c r="BB72" s="2">
        <f>AX72*0.5+AI72*0.5</f>
        <v>0.2354786680541103</v>
      </c>
      <c r="BC72">
        <f>IF(I72="expected",1,0)</f>
        <v>0</v>
      </c>
      <c r="BD72" s="74">
        <f>IF(BC72=1,AZ72/SUMIFS(AZ$3:AZ$622,$BC$3:$BC$622,1,$G$3:$G$622,$G72),0)</f>
        <v>0</v>
      </c>
      <c r="BE72" s="74">
        <f>IF(BC72=1,BA72/SUMIFS(BA$3:BA$622,$BC$3:$BC$622,1,$G$3:$G$622,$G72),0)</f>
        <v>0</v>
      </c>
      <c r="BF72" s="74">
        <f>IF(BC72=1,AW72/SUMIFS(AW$3:AW$622,$BC$3:$BC$622,1,$G$3:$G$622,$G72),0)</f>
        <v>0</v>
      </c>
      <c r="BG72" s="2">
        <f>BB72</f>
        <v>0.2354786680541103</v>
      </c>
      <c r="BH72" s="2">
        <f>AY72</f>
        <v>0</v>
      </c>
      <c r="BI72" s="2">
        <f>MIN(BI$1,BD72)</f>
        <v>0</v>
      </c>
      <c r="BJ72" s="2">
        <f>MIN(BJ$1,BE72)</f>
        <v>0</v>
      </c>
      <c r="BK72" s="2">
        <f>MIN(BK$1,BF72)</f>
        <v>0</v>
      </c>
      <c r="BL72" s="2">
        <f>BG72</f>
        <v>0.2354786680541103</v>
      </c>
      <c r="BM72" s="2">
        <f>MIN($BM$1,BH72)</f>
        <v>0</v>
      </c>
      <c r="BN72" s="2">
        <f>BI72/SUMIFS(BI$3:BI$622,$BC$3:$BC$622,1,$G$3:$G$622,$G72)</f>
        <v>0</v>
      </c>
      <c r="BO72" s="2">
        <f>BJ72/SUMIFS(BJ$3:BJ$622,$BC$3:$BC$622,1,$G$3:$G$622,$G72)</f>
        <v>0</v>
      </c>
      <c r="BP72" s="2">
        <f>BK72/SUMIFS(BK$3:BK$622,$BC$3:$BC$622,1,$G$3:$G$622,$G72)</f>
        <v>0</v>
      </c>
      <c r="BQ72" s="2">
        <f>BL72</f>
        <v>0.2354786680541103</v>
      </c>
      <c r="BR72" s="2">
        <f>BM72</f>
        <v>0</v>
      </c>
    </row>
    <row r="73" spans="1:70" x14ac:dyDescent="0.3">
      <c r="A73" s="93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>(12-$AF73)/12*INDEX(BV$9:BV$12,MATCH($AB73,$BU$9:$BU$12,0))+$AF73/12*AG73</f>
        <v>0.13031593406593406</v>
      </c>
      <c r="AK73" s="85">
        <f>(12-$AF73)/12*INDEX(BW$9:BW$12,MATCH($AB73,$BU$9:$BU$12,0))+$AF73/12*AH73</f>
        <v>0.31862637362637358</v>
      </c>
      <c r="AL73" s="85">
        <f>(12-$AF73)/12*INDEX(BX$9:BX$12,MATCH($AB73,$BU$9:$BU$12,0))+$AF73/12*AI73</f>
        <v>0.2303434065934066</v>
      </c>
      <c r="AM73" s="85">
        <f>IF($BC73=1,AJ73/SUMIFS(AJ$3:AJ$622,$BC$3:$BC$622,1,$G$3:$G$622,$G73),0)</f>
        <v>6.266678268048996E-2</v>
      </c>
      <c r="AN73" s="85">
        <f>IF($BC73=1,AK73/SUMIFS(AK$3:AK$622,$BC$3:$BC$622,1,$G$3:$G$622,$G73),0)</f>
        <v>0.12581160447735965</v>
      </c>
      <c r="AO73" s="85">
        <f>IF($BC73=1,AL73/SUMIFS(AL$3:AL$622,$BC$3:$BC$622,1,$G$3:$G$622,$G73),0)</f>
        <v>0.15387426828768139</v>
      </c>
      <c r="AP73" s="2">
        <f>IFERROR(R73/$V73*90,"")</f>
        <v>0.3128103277060576</v>
      </c>
      <c r="AQ73" s="2">
        <f>IFERROR(S73/$V73*90,"")</f>
        <v>4.4687189672293938E-2</v>
      </c>
      <c r="AR73" s="2">
        <f>IFERROR(W73/$V73*90,"")</f>
        <v>0.40218470705064552</v>
      </c>
      <c r="AS73" s="2">
        <f>IFERROR(X73/$V73*90,"")</f>
        <v>8.9374379344587876E-2</v>
      </c>
      <c r="AT73" s="2">
        <f>IFERROR(Y73/$V73*90,"")</f>
        <v>0</v>
      </c>
      <c r="AU73" s="2">
        <f>IF(AP73="",INDEX(BV$4:BV$7,MATCH(O73,$BU$4:$BU$7,0)),AP73)</f>
        <v>0.3128103277060576</v>
      </c>
      <c r="AV73" s="2">
        <f>IF(AQ73="",INDEX(BW$4:BW$7,MATCH($O73,$BU$4:$BU$7,0)),AQ73)</f>
        <v>4.4687189672293938E-2</v>
      </c>
      <c r="AW73" s="2">
        <f>IF(AR73="",INDEX(BX$4:BX$7,MATCH($O73,$BU$4:$BU$7,0)),AR73)</f>
        <v>0.40218470705064552</v>
      </c>
      <c r="AX73" s="2">
        <f>IF(AS73="",INDEX(BY$4:BY$7,MATCH($O73,$BU$4:$BU$7,0)),AS73)</f>
        <v>8.9374379344587876E-2</v>
      </c>
      <c r="AY73" s="2">
        <f>IF(AT73="",INDEX(BZ$4:BZ$7,MATCH($O73,$BU$4:$BU$7,0)),AT73)</f>
        <v>0</v>
      </c>
      <c r="AZ73" s="2">
        <f>AU73*0.5+AK73*0.5</f>
        <v>0.31571835066621556</v>
      </c>
      <c r="BA73" s="2">
        <f>AV73*0.5+AJ73*0.5</f>
        <v>8.7501561869113995E-2</v>
      </c>
      <c r="BB73" s="2">
        <f>AX73*0.5+AI73*0.5</f>
        <v>0.15968718967229395</v>
      </c>
      <c r="BC73">
        <f>IF(I73="expected",1,0)</f>
        <v>1</v>
      </c>
      <c r="BD73" s="74">
        <f>IF(BC73=1,AZ73/SUMIFS(AZ$3:AZ$622,$BC$3:$BC$622,1,$G$3:$G$622,$G73),0)</f>
        <v>0.13017906195279075</v>
      </c>
      <c r="BE73" s="74">
        <f>IF(BC73=1,BA73/SUMIFS(BA$3:BA$622,$BC$3:$BC$622,1,$G$3:$G$622,$G73),0)</f>
        <v>5.1723224615938097E-2</v>
      </c>
      <c r="BF73" s="74">
        <f>IF(BC73=1,AW73/SUMIFS(AW$3:AW$622,$BC$3:$BC$622,1,$G$3:$G$622,$G73),0)</f>
        <v>7.0861592437625173E-2</v>
      </c>
      <c r="BG73" s="2">
        <f>BB73</f>
        <v>0.15968718967229395</v>
      </c>
      <c r="BH73" s="2">
        <f>AY73</f>
        <v>0</v>
      </c>
      <c r="BI73" s="2">
        <f>MIN(BI$1,BD73)</f>
        <v>0.13017906195279075</v>
      </c>
      <c r="BJ73" s="2">
        <f>MIN(BJ$1,BE73)</f>
        <v>5.1723224615938097E-2</v>
      </c>
      <c r="BK73" s="2">
        <f>MIN(BK$1,BF73)</f>
        <v>7.0861592437625173E-2</v>
      </c>
      <c r="BL73" s="2">
        <f>BG73</f>
        <v>0.15968718967229395</v>
      </c>
      <c r="BM73" s="2">
        <f>MIN($BM$1,BH73)</f>
        <v>0</v>
      </c>
      <c r="BN73" s="2">
        <f>BI73/SUMIFS(BI$3:BI$622,$BC$3:$BC$622,1,$G$3:$G$622,$G73)</f>
        <v>0.13017906195279078</v>
      </c>
      <c r="BO73" s="2">
        <f>BJ73/SUMIFS(BJ$3:BJ$622,$BC$3:$BC$622,1,$G$3:$G$622,$G73)</f>
        <v>5.1723224615938083E-2</v>
      </c>
      <c r="BP73" s="2">
        <f>BK73/SUMIFS(BK$3:BK$622,$BC$3:$BC$622,1,$G$3:$G$622,$G73)</f>
        <v>7.0861592437625173E-2</v>
      </c>
      <c r="BQ73" s="2">
        <f>BL73</f>
        <v>0.15968718967229395</v>
      </c>
      <c r="BR73" s="2">
        <f>BM73</f>
        <v>0</v>
      </c>
    </row>
    <row r="74" spans="1:70" x14ac:dyDescent="0.3">
      <c r="A74" s="93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>(12-$AF74)/12*INDEX(BV$9:BV$12,MATCH($AB74,$BU$9:$BU$12,0))+$AF74/12*AG74</f>
        <v>0.24042124542124543</v>
      </c>
      <c r="AK74" s="85">
        <f>(12-$AF74)/12*INDEX(BW$9:BW$12,MATCH($AB74,$BU$9:$BU$12,0))+$AF74/12*AH74</f>
        <v>0.34816849816849815</v>
      </c>
      <c r="AL74" s="85">
        <f>(12-$AF74)/12*INDEX(BX$9:BX$12,MATCH($AB74,$BU$9:$BU$12,0))+$AF74/12*AI74</f>
        <v>0.17045787545787544</v>
      </c>
      <c r="AM74" s="85">
        <f>IF($BC74=1,AJ74/SUMIFS(AJ$3:AJ$622,$BC$3:$BC$622,1,$G$3:$G$622,$G74),0)</f>
        <v>0.11561461034352859</v>
      </c>
      <c r="AN74" s="85">
        <f>IF($BC74=1,AK74/SUMIFS(AK$3:AK$622,$BC$3:$BC$622,1,$G$3:$G$622,$G74),0)</f>
        <v>0.13747649601164608</v>
      </c>
      <c r="AO74" s="85">
        <f>IF($BC74=1,AL74/SUMIFS(AL$3:AL$622,$BC$3:$BC$622,1,$G$3:$G$622,$G74),0)</f>
        <v>0.1138694666709166</v>
      </c>
      <c r="AP74" s="2">
        <f>IFERROR(R74/$V74*90,"")</f>
        <v>9.3103448275862075E-2</v>
      </c>
      <c r="AQ74" s="2">
        <f>IFERROR(S74/$V74*90,"")</f>
        <v>0.21724137931034485</v>
      </c>
      <c r="AR74" s="2">
        <f>IFERROR(W74/$V74*90,"")</f>
        <v>0.24827586206896549</v>
      </c>
      <c r="AS74" s="2">
        <f>IFERROR(X74/$V74*90,"")</f>
        <v>0.15517241379310345</v>
      </c>
      <c r="AT74" s="2">
        <f>IFERROR(Y74/$V74*90,"")</f>
        <v>0</v>
      </c>
      <c r="AU74" s="2">
        <f>IF(AP74="",INDEX(BV$4:BV$7,MATCH(O74,$BU$4:$BU$7,0)),AP74)</f>
        <v>9.3103448275862075E-2</v>
      </c>
      <c r="AV74" s="2">
        <f>IF(AQ74="",INDEX(BW$4:BW$7,MATCH($O74,$BU$4:$BU$7,0)),AQ74)</f>
        <v>0.21724137931034485</v>
      </c>
      <c r="AW74" s="2">
        <f>IF(AR74="",INDEX(BX$4:BX$7,MATCH($O74,$BU$4:$BU$7,0)),AR74)</f>
        <v>0.24827586206896549</v>
      </c>
      <c r="AX74" s="2">
        <f>IF(AS74="",INDEX(BY$4:BY$7,MATCH($O74,$BU$4:$BU$7,0)),AS74)</f>
        <v>0.15517241379310345</v>
      </c>
      <c r="AY74" s="2">
        <f>IF(AT74="",INDEX(BZ$4:BZ$7,MATCH($O74,$BU$4:$BU$7,0)),AT74)</f>
        <v>0</v>
      </c>
      <c r="AZ74" s="2">
        <f>AU74*0.5+AK74*0.5</f>
        <v>0.22063597322218012</v>
      </c>
      <c r="BA74" s="2">
        <f>AV74*0.5+AJ74*0.5</f>
        <v>0.22883131236579513</v>
      </c>
      <c r="BB74" s="2">
        <f>AX74*0.5+AI74*0.5</f>
        <v>0.14758620689655172</v>
      </c>
      <c r="BC74">
        <f>IF(I74="expected",1,0)</f>
        <v>1</v>
      </c>
      <c r="BD74" s="74">
        <f>IF(BC74=1,AZ74/SUMIFS(AZ$3:AZ$622,$BC$3:$BC$622,1,$G$3:$G$622,$G74),0)</f>
        <v>9.0974072195981401E-2</v>
      </c>
      <c r="BE74" s="74">
        <f>IF(BC74=1,BA74/SUMIFS(BA$3:BA$622,$BC$3:$BC$622,1,$G$3:$G$622,$G74),0)</f>
        <v>0.13526493831458919</v>
      </c>
      <c r="BF74" s="74">
        <f>IF(BC74=1,AW74/SUMIFS(AW$3:AW$622,$BC$3:$BC$622,1,$G$3:$G$622,$G74),0)</f>
        <v>4.3744137063410599E-2</v>
      </c>
      <c r="BG74" s="2">
        <f>BB74</f>
        <v>0.14758620689655172</v>
      </c>
      <c r="BH74" s="2">
        <f>AY74</f>
        <v>0</v>
      </c>
      <c r="BI74" s="2">
        <f>MIN(BI$1,BD74)</f>
        <v>9.0974072195981401E-2</v>
      </c>
      <c r="BJ74" s="2">
        <f>MIN(BJ$1,BE74)</f>
        <v>0.13526493831458919</v>
      </c>
      <c r="BK74" s="2">
        <f>MIN(BK$1,BF74)</f>
        <v>4.3744137063410599E-2</v>
      </c>
      <c r="BL74" s="2">
        <f>BG74</f>
        <v>0.14758620689655172</v>
      </c>
      <c r="BM74" s="2">
        <f>MIN($BM$1,BH74)</f>
        <v>0</v>
      </c>
      <c r="BN74" s="2">
        <f>BI74/SUMIFS(BI$3:BI$622,$BC$3:$BC$622,1,$G$3:$G$622,$G74)</f>
        <v>9.0974072195981415E-2</v>
      </c>
      <c r="BO74" s="2">
        <f>BJ74/SUMIFS(BJ$3:BJ$622,$BC$3:$BC$622,1,$G$3:$G$622,$G74)</f>
        <v>0.13526493831458916</v>
      </c>
      <c r="BP74" s="2">
        <f>BK74/SUMIFS(BK$3:BK$622,$BC$3:$BC$622,1,$G$3:$G$622,$G74)</f>
        <v>4.3744137063410599E-2</v>
      </c>
      <c r="BQ74" s="2">
        <f>BL74</f>
        <v>0.14758620689655172</v>
      </c>
      <c r="BR74" s="2">
        <f>BM74</f>
        <v>0</v>
      </c>
    </row>
    <row r="75" spans="1:70" x14ac:dyDescent="0.3">
      <c r="A75" s="93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>(12-$AF75)/12*INDEX(BV$9:BV$12,MATCH($AB75,$BU$9:$BU$12,0))+$AF75/12*AG75</f>
        <v>0</v>
      </c>
      <c r="AK75" s="85">
        <f>(12-$AF75)/12*INDEX(BW$9:BW$12,MATCH($AB75,$BU$9:$BU$12,0))+$AF75/12*AH75</f>
        <v>0</v>
      </c>
      <c r="AL75" s="85">
        <f>(12-$AF75)/12*INDEX(BX$9:BX$12,MATCH($AB75,$BU$9:$BU$12,0))+$AF75/12*AI75</f>
        <v>0</v>
      </c>
      <c r="AM75" s="85">
        <f>IF($BC75=1,AJ75/SUMIFS(AJ$3:AJ$622,$BC$3:$BC$622,1,$G$3:$G$622,$G75),0)</f>
        <v>0</v>
      </c>
      <c r="AN75" s="85">
        <f>IF($BC75=1,AK75/SUMIFS(AK$3:AK$622,$BC$3:$BC$622,1,$G$3:$G$622,$G75),0)</f>
        <v>0</v>
      </c>
      <c r="AO75" s="85">
        <f>IF($BC75=1,AL75/SUMIFS(AL$3:AL$622,$BC$3:$BC$622,1,$G$3:$G$622,$G75),0)</f>
        <v>0</v>
      </c>
      <c r="AP75" s="2">
        <f>IFERROR(R75/$V75*90,"")</f>
        <v>0</v>
      </c>
      <c r="AQ75" s="2">
        <f>IFERROR(S75/$V75*90,"")</f>
        <v>0</v>
      </c>
      <c r="AR75" s="2">
        <f>IFERROR(W75/$V75*90,"")</f>
        <v>0</v>
      </c>
      <c r="AS75" s="2">
        <f>IFERROR(X75/$V75*90,"")</f>
        <v>0</v>
      </c>
      <c r="AT75" s="2">
        <f>IFERROR(Y75/$V75*90,"")</f>
        <v>0</v>
      </c>
      <c r="AU75" s="2">
        <f>IF(AP75="",INDEX(BV$4:BV$7,MATCH(O75,$BU$4:$BU$7,0)),AP75)</f>
        <v>0</v>
      </c>
      <c r="AV75" s="2">
        <f>IF(AQ75="",INDEX(BW$4:BW$7,MATCH($O75,$BU$4:$BU$7,0)),AQ75)</f>
        <v>0</v>
      </c>
      <c r="AW75" s="2">
        <f>IF(AR75="",INDEX(BX$4:BX$7,MATCH($O75,$BU$4:$BU$7,0)),AR75)</f>
        <v>0</v>
      </c>
      <c r="AX75" s="2">
        <f>IF(AS75="",INDEX(BY$4:BY$7,MATCH($O75,$BU$4:$BU$7,0)),AS75)</f>
        <v>0</v>
      </c>
      <c r="AY75" s="2">
        <f>IF(AT75="",INDEX(BZ$4:BZ$7,MATCH($O75,$BU$4:$BU$7,0)),AT75)</f>
        <v>0</v>
      </c>
      <c r="AZ75" s="2">
        <f>AU75*0.5+AK75*0.5</f>
        <v>0</v>
      </c>
      <c r="BA75" s="2">
        <f>AV75*0.5+AJ75*0.5</f>
        <v>0</v>
      </c>
      <c r="BB75" s="2">
        <f>AX75*0.5+AI75*0.5</f>
        <v>0</v>
      </c>
      <c r="BC75">
        <f>IF(I75="expected",1,0)</f>
        <v>1</v>
      </c>
      <c r="BD75" s="74">
        <f>IF(BC75=1,AZ75/SUMIFS(AZ$3:AZ$622,$BC$3:$BC$622,1,$G$3:$G$622,$G75),0)</f>
        <v>0</v>
      </c>
      <c r="BE75" s="74">
        <f>IF(BC75=1,BA75/SUMIFS(BA$3:BA$622,$BC$3:$BC$622,1,$G$3:$G$622,$G75),0)</f>
        <v>0</v>
      </c>
      <c r="BF75" s="74">
        <f>IF(BC75=1,AW75/SUMIFS(AW$3:AW$622,$BC$3:$BC$622,1,$G$3:$G$622,$G75),0)</f>
        <v>0</v>
      </c>
      <c r="BG75" s="2">
        <f>BB75</f>
        <v>0</v>
      </c>
      <c r="BH75" s="2">
        <f>AY75</f>
        <v>0</v>
      </c>
      <c r="BI75" s="2">
        <f>MIN(BI$1,BD75)</f>
        <v>0</v>
      </c>
      <c r="BJ75" s="2">
        <f>MIN(BJ$1,BE75)</f>
        <v>0</v>
      </c>
      <c r="BK75" s="2">
        <f>MIN(BK$1,BF75)</f>
        <v>0</v>
      </c>
      <c r="BL75" s="2">
        <f>BG75</f>
        <v>0</v>
      </c>
      <c r="BM75" s="2">
        <f>MIN($BM$1,BH75)</f>
        <v>0</v>
      </c>
      <c r="BN75" s="2">
        <f>BI75/SUMIFS(BI$3:BI$622,$BC$3:$BC$622,1,$G$3:$G$622,$G75)</f>
        <v>0</v>
      </c>
      <c r="BO75" s="2">
        <f>BJ75/SUMIFS(BJ$3:BJ$622,$BC$3:$BC$622,1,$G$3:$G$622,$G75)</f>
        <v>0</v>
      </c>
      <c r="BP75" s="2">
        <f>BK75/SUMIFS(BK$3:BK$622,$BC$3:$BC$622,1,$G$3:$G$622,$G75)</f>
        <v>0</v>
      </c>
      <c r="BQ75" s="2">
        <f>BL75</f>
        <v>0</v>
      </c>
      <c r="BR75" s="2">
        <f>BM75</f>
        <v>0</v>
      </c>
    </row>
    <row r="76" spans="1:70" x14ac:dyDescent="0.3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>(12-$AF76)/12*INDEX(BV$9:BV$12,MATCH($AB76,$BU$9:$BU$12,0))+$AF76/12*AG76</f>
        <v>0.10750915750915752</v>
      </c>
      <c r="AK76" s="85">
        <f>(12-$AF76)/12*INDEX(BW$9:BW$12,MATCH($AB76,$BU$9:$BU$12,0))+$AF76/12*AH76</f>
        <v>0.14967032967032967</v>
      </c>
      <c r="AL76" s="85">
        <f>(12-$AF76)/12*INDEX(BX$9:BX$12,MATCH($AB76,$BU$9:$BU$12,0))+$AF76/12*AI76</f>
        <v>0.23758241758241755</v>
      </c>
      <c r="AM76" s="85">
        <f>IF($BC76=1,AJ76/SUMIFS(AJ$3:AJ$622,$BC$3:$BC$622,1,$G$3:$G$622,$G76),0)</f>
        <v>0</v>
      </c>
      <c r="AN76" s="85">
        <f>IF($BC76=1,AK76/SUMIFS(AK$3:AK$622,$BC$3:$BC$622,1,$G$3:$G$622,$G76),0)</f>
        <v>0</v>
      </c>
      <c r="AO76" s="85">
        <f>IF($BC76=1,AL76/SUMIFS(AL$3:AL$622,$BC$3:$BC$622,1,$G$3:$G$622,$G76),0)</f>
        <v>0</v>
      </c>
      <c r="AP76" s="2">
        <f>IFERROR(R76/$V76*90,"")</f>
        <v>0</v>
      </c>
      <c r="AQ76" s="2">
        <f>IFERROR(S76/$V76*90,"")</f>
        <v>0</v>
      </c>
      <c r="AR76" s="2">
        <f>IFERROR(W76/$V76*90,"")</f>
        <v>0.15929203539823009</v>
      </c>
      <c r="AS76" s="2">
        <f>IFERROR(X76/$V76*90,"")</f>
        <v>0.31858407079646017</v>
      </c>
      <c r="AT76" s="2">
        <f>IFERROR(Y76/$V76*90,"")</f>
        <v>0</v>
      </c>
      <c r="AU76" s="2">
        <f>IF(AP76="",INDEX(BV$4:BV$7,MATCH(O76,$BU$4:$BU$7,0)),AP76)</f>
        <v>0</v>
      </c>
      <c r="AV76" s="2">
        <f>IF(AQ76="",INDEX(BW$4:BW$7,MATCH($O76,$BU$4:$BU$7,0)),AQ76)</f>
        <v>0</v>
      </c>
      <c r="AW76" s="2">
        <f>IF(AR76="",INDEX(BX$4:BX$7,MATCH($O76,$BU$4:$BU$7,0)),AR76)</f>
        <v>0.15929203539823009</v>
      </c>
      <c r="AX76" s="2">
        <f>IF(AS76="",INDEX(BY$4:BY$7,MATCH($O76,$BU$4:$BU$7,0)),AS76)</f>
        <v>0.31858407079646017</v>
      </c>
      <c r="AY76" s="2">
        <f>IF(AT76="",INDEX(BZ$4:BZ$7,MATCH($O76,$BU$4:$BU$7,0)),AT76)</f>
        <v>0</v>
      </c>
      <c r="AZ76" s="2">
        <f>AU76*0.5+AK76*0.5</f>
        <v>7.4835164835164836E-2</v>
      </c>
      <c r="BA76" s="2">
        <f>AV76*0.5+AJ76*0.5</f>
        <v>5.3754578754578758E-2</v>
      </c>
      <c r="BB76" s="2">
        <f>AX76*0.5+AI76*0.5</f>
        <v>0.28429203539823011</v>
      </c>
      <c r="BC76">
        <f>IF(I76="expected",1,0)</f>
        <v>0</v>
      </c>
      <c r="BD76" s="74">
        <f>IF(BC76=1,AZ76/SUMIFS(AZ$3:AZ$622,$BC$3:$BC$622,1,$G$3:$G$622,$G76),0)</f>
        <v>0</v>
      </c>
      <c r="BE76" s="74">
        <f>IF(BC76=1,BA76/SUMIFS(BA$3:BA$622,$BC$3:$BC$622,1,$G$3:$G$622,$G76),0)</f>
        <v>0</v>
      </c>
      <c r="BF76" s="74">
        <f>IF(BC76=1,AW76/SUMIFS(AW$3:AW$622,$BC$3:$BC$622,1,$G$3:$G$622,$G76),0)</f>
        <v>0</v>
      </c>
      <c r="BG76" s="2">
        <f>BB76</f>
        <v>0.28429203539823011</v>
      </c>
      <c r="BH76" s="2">
        <f>AY76</f>
        <v>0</v>
      </c>
      <c r="BI76" s="2">
        <f>MIN(BI$1,BD76)</f>
        <v>0</v>
      </c>
      <c r="BJ76" s="2">
        <f>MIN(BJ$1,BE76)</f>
        <v>0</v>
      </c>
      <c r="BK76" s="2">
        <f>MIN(BK$1,BF76)</f>
        <v>0</v>
      </c>
      <c r="BL76" s="2">
        <f>BG76</f>
        <v>0.28429203539823011</v>
      </c>
      <c r="BM76" s="2">
        <f>MIN($BM$1,BH76)</f>
        <v>0</v>
      </c>
      <c r="BN76" s="2">
        <f>BI76/SUMIFS(BI$3:BI$622,$BC$3:$BC$622,1,$G$3:$G$622,$G76)</f>
        <v>0</v>
      </c>
      <c r="BO76" s="2">
        <f>BJ76/SUMIFS(BJ$3:BJ$622,$BC$3:$BC$622,1,$G$3:$G$622,$G76)</f>
        <v>0</v>
      </c>
      <c r="BP76" s="2">
        <f>BK76/SUMIFS(BK$3:BK$622,$BC$3:$BC$622,1,$G$3:$G$622,$G76)</f>
        <v>0</v>
      </c>
      <c r="BQ76" s="2">
        <f>BL76</f>
        <v>0.28429203539823011</v>
      </c>
      <c r="BR76" s="2">
        <f>BM76</f>
        <v>0</v>
      </c>
    </row>
    <row r="77" spans="1:70" x14ac:dyDescent="0.3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>(12-$AF77)/12*INDEX(BV$9:BV$12,MATCH($AB77,$BU$9:$BU$12,0))+$AF77/12*AG77</f>
        <v>0.13781593406593406</v>
      </c>
      <c r="AK77" s="85">
        <f>(12-$AF77)/12*INDEX(BW$9:BW$12,MATCH($AB77,$BU$9:$BU$12,0))+$AF77/12*AH77</f>
        <v>0.25862637362637364</v>
      </c>
      <c r="AL77" s="85">
        <f>(12-$AF77)/12*INDEX(BX$9:BX$12,MATCH($AB77,$BU$9:$BU$12,0))+$AF77/12*AI77</f>
        <v>5.7843406593406595E-2</v>
      </c>
      <c r="AM77" s="85">
        <f>IF($BC77=1,AJ77/SUMIFS(AJ$3:AJ$622,$BC$3:$BC$622,1,$G$3:$G$622,$G77),0)</f>
        <v>6.3144567618991579E-2</v>
      </c>
      <c r="AN77" s="85">
        <f>IF($BC77=1,AK77/SUMIFS(AK$3:AK$622,$BC$3:$BC$622,1,$G$3:$G$622,$G77),0)</f>
        <v>9.4333389416120156E-2</v>
      </c>
      <c r="AO77" s="85">
        <f>IF($BC77=1,AL77/SUMIFS(AL$3:AL$622,$BC$3:$BC$622,1,$G$3:$G$622,$G77),0)</f>
        <v>4.4293062244955689E-2</v>
      </c>
      <c r="AP77" s="2">
        <f>IFERROR(R77/$V77*90,"")</f>
        <v>0.16081000595592615</v>
      </c>
      <c r="AQ77" s="2">
        <f>IFERROR(S77/$V77*90,"")</f>
        <v>0.1072066706372841</v>
      </c>
      <c r="AR77" s="2">
        <f>IFERROR(W77/$V77*90,"")</f>
        <v>0.53603335318642054</v>
      </c>
      <c r="AS77" s="2">
        <f>IFERROR(X77/$V77*90,"")</f>
        <v>0.16081000595592615</v>
      </c>
      <c r="AT77" s="2">
        <f>IFERROR(Y77/$V77*90,"")</f>
        <v>0</v>
      </c>
      <c r="AU77" s="2">
        <f>IF(AP77="",INDEX(BV$4:BV$7,MATCH(O77,$BU$4:$BU$7,0)),AP77)</f>
        <v>0.16081000595592615</v>
      </c>
      <c r="AV77" s="2">
        <f>IF(AQ77="",INDEX(BW$4:BW$7,MATCH($O77,$BU$4:$BU$7,0)),AQ77)</f>
        <v>0.1072066706372841</v>
      </c>
      <c r="AW77" s="2">
        <f>IF(AR77="",INDEX(BX$4:BX$7,MATCH($O77,$BU$4:$BU$7,0)),AR77)</f>
        <v>0.53603335318642054</v>
      </c>
      <c r="AX77" s="2">
        <f>IF(AS77="",INDEX(BY$4:BY$7,MATCH($O77,$BU$4:$BU$7,0)),AS77)</f>
        <v>0.16081000595592615</v>
      </c>
      <c r="AY77" s="2">
        <f>IF(AT77="",INDEX(BZ$4:BZ$7,MATCH($O77,$BU$4:$BU$7,0)),AT77)</f>
        <v>0</v>
      </c>
      <c r="AZ77" s="2">
        <f>AU77*0.5+AK77*0.5</f>
        <v>0.20971818979114989</v>
      </c>
      <c r="BA77" s="2">
        <f>AV77*0.5+AJ77*0.5</f>
        <v>0.12251130235160909</v>
      </c>
      <c r="BB77" s="2">
        <f>AX77*0.5+AI77*0.5</f>
        <v>8.0405002977963075E-2</v>
      </c>
      <c r="BC77">
        <f>IF(I77="expected",1,0)</f>
        <v>1</v>
      </c>
      <c r="BD77" s="74">
        <f>IF(BC77=1,AZ77/SUMIFS(AZ$3:AZ$622,$BC$3:$BC$622,1,$G$3:$G$622,$G77),0)</f>
        <v>8.0690807656899635E-2</v>
      </c>
      <c r="BE77" s="74">
        <f>IF(BC77=1,BA77/SUMIFS(BA$3:BA$622,$BC$3:$BC$622,1,$G$3:$G$622,$G77),0)</f>
        <v>5.9782108955584216E-2</v>
      </c>
      <c r="BF77" s="74">
        <f>IF(BC77=1,AW77/SUMIFS(AW$3:AW$622,$BC$3:$BC$622,1,$G$3:$G$622,$G77),0)</f>
        <v>8.64894218117679E-2</v>
      </c>
      <c r="BG77" s="2">
        <f>BB77</f>
        <v>8.0405002977963075E-2</v>
      </c>
      <c r="BH77" s="2">
        <f>AY77</f>
        <v>0</v>
      </c>
      <c r="BI77" s="2">
        <f>MIN(BI$1,BD77)</f>
        <v>8.0690807656899635E-2</v>
      </c>
      <c r="BJ77" s="2">
        <f>MIN(BJ$1,BE77)</f>
        <v>5.9782108955584216E-2</v>
      </c>
      <c r="BK77" s="2">
        <f>MIN(BK$1,BF77)</f>
        <v>8.64894218117679E-2</v>
      </c>
      <c r="BL77" s="2">
        <f>BG77</f>
        <v>8.0405002977963075E-2</v>
      </c>
      <c r="BM77" s="2">
        <f>MIN($BM$1,BH77)</f>
        <v>0</v>
      </c>
      <c r="BN77" s="2">
        <f>BI77/SUMIFS(BI$3:BI$622,$BC$3:$BC$622,1,$G$3:$G$622,$G77)</f>
        <v>8.3405854470751717E-2</v>
      </c>
      <c r="BO77" s="2">
        <f>BJ77/SUMIFS(BJ$3:BJ$622,$BC$3:$BC$622,1,$G$3:$G$622,$G77)</f>
        <v>6.0936723467266876E-2</v>
      </c>
      <c r="BP77" s="2">
        <f>BK77/SUMIFS(BK$3:BK$622,$BC$3:$BC$622,1,$G$3:$G$622,$G77)</f>
        <v>8.64894218117679E-2</v>
      </c>
      <c r="BQ77" s="2">
        <f>BL77</f>
        <v>8.0405002977963075E-2</v>
      </c>
      <c r="BR77" s="2">
        <f>BM77</f>
        <v>0</v>
      </c>
    </row>
    <row r="78" spans="1:70" x14ac:dyDescent="0.3">
      <c r="A78" s="93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>(12-$AF78)/12*INDEX(BV$9:BV$12,MATCH($AB78,$BU$9:$BU$12,0))+$AF78/12*AG78</f>
        <v>0.23635989010989011</v>
      </c>
      <c r="AK78" s="85">
        <f>(12-$AF78)/12*INDEX(BW$9:BW$12,MATCH($AB78,$BU$9:$BU$12,0))+$AF78/12*AH78</f>
        <v>0.75854395604395608</v>
      </c>
      <c r="AL78" s="85">
        <f>(12-$AF78)/12*INDEX(BX$9:BX$12,MATCH($AB78,$BU$9:$BU$12,0))+$AF78/12*AI78</f>
        <v>9.640567765567766E-2</v>
      </c>
      <c r="AM78" s="85">
        <f>IF($BC78=1,AJ78/SUMIFS(AJ$3:AJ$622,$BC$3:$BC$622,1,$G$3:$G$622,$G78),0)</f>
        <v>0.12626055630194921</v>
      </c>
      <c r="AN78" s="85">
        <f>IF($BC78=1,AK78/SUMIFS(AK$3:AK$622,$BC$3:$BC$622,1,$G$3:$G$622,$G78),0)</f>
        <v>0.2329755487798707</v>
      </c>
      <c r="AO78" s="85">
        <f>IF($BC78=1,AL78/SUMIFS(AL$3:AL$622,$BC$3:$BC$622,1,$G$3:$G$622,$G78),0)</f>
        <v>6.7245051432030245E-2</v>
      </c>
      <c r="AP78" s="2">
        <f>IFERROR(R78/$V78*90,"")</f>
        <v>6.1079063454360372E-2</v>
      </c>
      <c r="AQ78" s="2">
        <f>IFERROR(S78/$V78*90,"")</f>
        <v>0</v>
      </c>
      <c r="AR78" s="2">
        <f>IFERROR(W78/$V78*90,"")</f>
        <v>0.27485578554462164</v>
      </c>
      <c r="AS78" s="2">
        <f>IFERROR(X78/$V78*90,"")</f>
        <v>3.0539531727180186E-2</v>
      </c>
      <c r="AT78" s="2">
        <f>IFERROR(Y78/$V78*90,"")</f>
        <v>0</v>
      </c>
      <c r="AU78" s="2">
        <f>IF(AP78="",INDEX(BV$4:BV$7,MATCH(O78,$BU$4:$BU$7,0)),AP78)</f>
        <v>6.1079063454360372E-2</v>
      </c>
      <c r="AV78" s="2">
        <f>IF(AQ78="",INDEX(BW$4:BW$7,MATCH($O78,$BU$4:$BU$7,0)),AQ78)</f>
        <v>0</v>
      </c>
      <c r="AW78" s="2">
        <f>IF(AR78="",INDEX(BX$4:BX$7,MATCH($O78,$BU$4:$BU$7,0)),AR78)</f>
        <v>0.27485578554462164</v>
      </c>
      <c r="AX78" s="2">
        <f>IF(AS78="",INDEX(BY$4:BY$7,MATCH($O78,$BU$4:$BU$7,0)),AS78)</f>
        <v>3.0539531727180186E-2</v>
      </c>
      <c r="AY78" s="2">
        <f>IF(AT78="",INDEX(BZ$4:BZ$7,MATCH($O78,$BU$4:$BU$7,0)),AT78)</f>
        <v>0</v>
      </c>
      <c r="AZ78" s="2">
        <f>AU78*0.5+AK78*0.5</f>
        <v>0.40981150974915825</v>
      </c>
      <c r="BA78" s="2">
        <f>AV78*0.5+AJ78*0.5</f>
        <v>0.11817994505494506</v>
      </c>
      <c r="BB78" s="2">
        <f>AX78*0.5+AI78*0.5</f>
        <v>1.5269765863590093E-2</v>
      </c>
      <c r="BC78">
        <f>IF(I78="expected",1,0)</f>
        <v>1</v>
      </c>
      <c r="BD78" s="74">
        <f>IF(BC78=1,AZ78/SUMIFS(AZ$3:AZ$622,$BC$3:$BC$622,1,$G$3:$G$622,$G78),0)</f>
        <v>0.18420806136028567</v>
      </c>
      <c r="BE78" s="74">
        <f>IF(BC78=1,BA78/SUMIFS(BA$3:BA$622,$BC$3:$BC$622,1,$G$3:$G$622,$G78),0)</f>
        <v>9.0288637124921758E-2</v>
      </c>
      <c r="BF78" s="74">
        <f>IF(BC78=1,AW78/SUMIFS(AW$3:AW$622,$BC$3:$BC$622,1,$G$3:$G$622,$G78),0)</f>
        <v>7.1230906201981289E-2</v>
      </c>
      <c r="BG78" s="2">
        <f>BB78</f>
        <v>1.5269765863590093E-2</v>
      </c>
      <c r="BH78" s="2">
        <f>AY78</f>
        <v>0</v>
      </c>
      <c r="BI78" s="2">
        <f>MIN(BI$1,BD78)</f>
        <v>0.18420806136028567</v>
      </c>
      <c r="BJ78" s="2">
        <f>MIN(BJ$1,BE78)</f>
        <v>9.0288637124921758E-2</v>
      </c>
      <c r="BK78" s="2">
        <f>MIN(BK$1,BF78)</f>
        <v>7.1230906201981289E-2</v>
      </c>
      <c r="BL78" s="2">
        <f>BG78</f>
        <v>1.5269765863590093E-2</v>
      </c>
      <c r="BM78" s="2">
        <f>MIN($BM$1,BH78)</f>
        <v>0</v>
      </c>
      <c r="BN78" s="2">
        <f>BI78/SUMIFS(BI$3:BI$622,$BC$3:$BC$622,1,$G$3:$G$622,$G78)</f>
        <v>0.18875146742301963</v>
      </c>
      <c r="BO78" s="2">
        <f>BJ78/SUMIFS(BJ$3:BJ$622,$BC$3:$BC$622,1,$G$3:$G$622,$G78)</f>
        <v>0.10285109394328264</v>
      </c>
      <c r="BP78" s="2">
        <f>BK78/SUMIFS(BK$3:BK$622,$BC$3:$BC$622,1,$G$3:$G$622,$G78)</f>
        <v>8.1093210150797138E-2</v>
      </c>
      <c r="BQ78" s="2">
        <f>BL78</f>
        <v>1.5269765863590093E-2</v>
      </c>
      <c r="BR78" s="2">
        <f>BM78</f>
        <v>0</v>
      </c>
    </row>
    <row r="79" spans="1:70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>(12-$AF79)/12*INDEX(BV$9:BV$12,MATCH($AB79,$BU$9:$BU$12,0))+$AF79/12*AG79</f>
        <v>0.10750915750915752</v>
      </c>
      <c r="AK79" s="85">
        <f>(12-$AF79)/12*INDEX(BW$9:BW$12,MATCH($AB79,$BU$9:$BU$12,0))+$AF79/12*AH79</f>
        <v>0.14967032967032967</v>
      </c>
      <c r="AL79" s="85">
        <f>(12-$AF79)/12*INDEX(BX$9:BX$12,MATCH($AB79,$BU$9:$BU$12,0))+$AF79/12*AI79</f>
        <v>0.15424908424908423</v>
      </c>
      <c r="AM79" s="85">
        <f>IF($BC79=1,AJ79/SUMIFS(AJ$3:AJ$622,$BC$3:$BC$622,1,$G$3:$G$622,$G79),0)</f>
        <v>0</v>
      </c>
      <c r="AN79" s="85">
        <f>IF($BC79=1,AK79/SUMIFS(AK$3:AK$622,$BC$3:$BC$622,1,$G$3:$G$622,$G79),0)</f>
        <v>0</v>
      </c>
      <c r="AO79" s="85">
        <f>IF($BC79=1,AL79/SUMIFS(AL$3:AL$622,$BC$3:$BC$622,1,$G$3:$G$622,$G79),0)</f>
        <v>0</v>
      </c>
      <c r="AP79" s="2">
        <f>IFERROR(R79/$V79*90,"")</f>
        <v>0</v>
      </c>
      <c r="AQ79" s="2">
        <f>IFERROR(S79/$V79*90,"")</f>
        <v>0.19459459459459461</v>
      </c>
      <c r="AR79" s="2">
        <f>IFERROR(W79/$V79*90,"")</f>
        <v>0.58378378378378371</v>
      </c>
      <c r="AS79" s="2">
        <f>IFERROR(X79/$V79*90,"")</f>
        <v>0</v>
      </c>
      <c r="AT79" s="2">
        <f>IFERROR(Y79/$V79*90,"")</f>
        <v>9.7297297297297303E-2</v>
      </c>
      <c r="AU79" s="2">
        <f>IF(AP79="",INDEX(BV$4:BV$7,MATCH(O79,$BU$4:$BU$7,0)),AP79)</f>
        <v>0</v>
      </c>
      <c r="AV79" s="2">
        <f>IF(AQ79="",INDEX(BW$4:BW$7,MATCH($O79,$BU$4:$BU$7,0)),AQ79)</f>
        <v>0.19459459459459461</v>
      </c>
      <c r="AW79" s="2">
        <f>IF(AR79="",INDEX(BX$4:BX$7,MATCH($O79,$BU$4:$BU$7,0)),AR79)</f>
        <v>0.58378378378378371</v>
      </c>
      <c r="AX79" s="2">
        <f>IF(AS79="",INDEX(BY$4:BY$7,MATCH($O79,$BU$4:$BU$7,0)),AS79)</f>
        <v>0</v>
      </c>
      <c r="AY79" s="2">
        <f>IF(AT79="",INDEX(BZ$4:BZ$7,MATCH($O79,$BU$4:$BU$7,0)),AT79)</f>
        <v>9.7297297297297303E-2</v>
      </c>
      <c r="AZ79" s="2">
        <f>AU79*0.5+AK79*0.5</f>
        <v>7.4835164835164836E-2</v>
      </c>
      <c r="BA79" s="2">
        <f>AV79*0.5+AJ79*0.5</f>
        <v>0.15105187605187606</v>
      </c>
      <c r="BB79" s="2">
        <f>AX79*0.5+AI79*0.5</f>
        <v>0</v>
      </c>
      <c r="BC79">
        <f>IF(I79="expected",1,0)</f>
        <v>0</v>
      </c>
      <c r="BD79" s="74">
        <f>IF(BC79=1,AZ79/SUMIFS(AZ$3:AZ$622,$BC$3:$BC$622,1,$G$3:$G$622,$G79),0)</f>
        <v>0</v>
      </c>
      <c r="BE79" s="74">
        <f>IF(BC79=1,BA79/SUMIFS(BA$3:BA$622,$BC$3:$BC$622,1,$G$3:$G$622,$G79),0)</f>
        <v>0</v>
      </c>
      <c r="BF79" s="74">
        <f>IF(BC79=1,AW79/SUMIFS(AW$3:AW$622,$BC$3:$BC$622,1,$G$3:$G$622,$G79),0)</f>
        <v>0</v>
      </c>
      <c r="BG79" s="2">
        <f>BB79</f>
        <v>0</v>
      </c>
      <c r="BH79" s="2">
        <f>AY79</f>
        <v>9.7297297297297303E-2</v>
      </c>
      <c r="BI79" s="2">
        <f>MIN(BI$1,BD79)</f>
        <v>0</v>
      </c>
      <c r="BJ79" s="2">
        <f>MIN(BJ$1,BE79)</f>
        <v>0</v>
      </c>
      <c r="BK79" s="2">
        <f>MIN(BK$1,BF79)</f>
        <v>0</v>
      </c>
      <c r="BL79" s="2">
        <f>BG79</f>
        <v>0</v>
      </c>
      <c r="BM79" s="2">
        <f>MIN($BM$1,BH79)</f>
        <v>0.06</v>
      </c>
      <c r="BN79" s="2">
        <f>BI79/SUMIFS(BI$3:BI$622,$BC$3:$BC$622,1,$G$3:$G$622,$G79)</f>
        <v>0</v>
      </c>
      <c r="BO79" s="2">
        <f>BJ79/SUMIFS(BJ$3:BJ$622,$BC$3:$BC$622,1,$G$3:$G$622,$G79)</f>
        <v>0</v>
      </c>
      <c r="BP79" s="2">
        <f>BK79/SUMIFS(BK$3:BK$622,$BC$3:$BC$622,1,$G$3:$G$622,$G79)</f>
        <v>0</v>
      </c>
      <c r="BQ79" s="2">
        <f>BL79</f>
        <v>0</v>
      </c>
      <c r="BR79" s="2">
        <f>BM79</f>
        <v>0.06</v>
      </c>
    </row>
    <row r="80" spans="1:70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>(12-$AF80)/12*INDEX(BV$9:BV$12,MATCH($AB80,$BU$9:$BU$12,0))+$AF80/12*AG80</f>
        <v>0.11870283018867928</v>
      </c>
      <c r="AK80" s="85">
        <f>(12-$AF80)/12*INDEX(BW$9:BW$12,MATCH($AB80,$BU$9:$BU$12,0))+$AF80/12*AH80</f>
        <v>0.41768867924528286</v>
      </c>
      <c r="AL80" s="85">
        <f>(12-$AF80)/12*INDEX(BX$9:BX$12,MATCH($AB80,$BU$9:$BU$12,0))+$AF80/12*AI80</f>
        <v>0.10274371069182391</v>
      </c>
      <c r="AM80" s="85">
        <f>IF($BC80=1,AJ80/SUMIFS(AJ$3:AJ$622,$BC$3:$BC$622,1,$G$3:$G$622,$G80),0)</f>
        <v>0</v>
      </c>
      <c r="AN80" s="85">
        <f>IF($BC80=1,AK80/SUMIFS(AK$3:AK$622,$BC$3:$BC$622,1,$G$3:$G$622,$G80),0)</f>
        <v>0</v>
      </c>
      <c r="AO80" s="85">
        <f>IF($BC80=1,AL80/SUMIFS(AL$3:AL$622,$BC$3:$BC$622,1,$G$3:$G$622,$G80),0)</f>
        <v>0</v>
      </c>
      <c r="AP80" s="2">
        <f>IFERROR(R80/$V80*90,"")</f>
        <v>0.51779935275080902</v>
      </c>
      <c r="AQ80" s="2">
        <f>IFERROR(S80/$V80*90,"")</f>
        <v>0.22653721682847897</v>
      </c>
      <c r="AR80" s="2">
        <f>IFERROR(W80/$V80*90,"")</f>
        <v>0.97087378640776711</v>
      </c>
      <c r="AS80" s="2">
        <f>IFERROR(X80/$V80*90,"")</f>
        <v>0.12944983818770225</v>
      </c>
      <c r="AT80" s="2">
        <f>IFERROR(Y80/$V80*90,"")</f>
        <v>0</v>
      </c>
      <c r="AU80" s="2">
        <f>IF(AP80="",INDEX(BV$4:BV$7,MATCH(O80,$BU$4:$BU$7,0)),AP80)</f>
        <v>0.51779935275080902</v>
      </c>
      <c r="AV80" s="2">
        <f>IF(AQ80="",INDEX(BW$4:BW$7,MATCH($O80,$BU$4:$BU$7,0)),AQ80)</f>
        <v>0.22653721682847897</v>
      </c>
      <c r="AW80" s="2">
        <f>IF(AR80="",INDEX(BX$4:BX$7,MATCH($O80,$BU$4:$BU$7,0)),AR80)</f>
        <v>0.97087378640776711</v>
      </c>
      <c r="AX80" s="2">
        <f>IF(AS80="",INDEX(BY$4:BY$7,MATCH($O80,$BU$4:$BU$7,0)),AS80)</f>
        <v>0.12944983818770225</v>
      </c>
      <c r="AY80" s="2">
        <f>IF(AT80="",INDEX(BZ$4:BZ$7,MATCH($O80,$BU$4:$BU$7,0)),AT80)</f>
        <v>0</v>
      </c>
      <c r="AZ80" s="2">
        <f>AU80*0.5+AK80*0.5</f>
        <v>0.46774401599804594</v>
      </c>
      <c r="BA80" s="2">
        <f>AV80*0.5+AJ80*0.5</f>
        <v>0.17262002350857913</v>
      </c>
      <c r="BB80" s="2">
        <f>AX80*0.5+AI80*0.5</f>
        <v>6.4724919093851127E-2</v>
      </c>
      <c r="BC80">
        <f>IF(I80="expected",1,0)</f>
        <v>0</v>
      </c>
      <c r="BD80" s="74">
        <f>IF(BC80=1,AZ80/SUMIFS(AZ$3:AZ$622,$BC$3:$BC$622,1,$G$3:$G$622,$G80),0)</f>
        <v>0</v>
      </c>
      <c r="BE80" s="74">
        <f>IF(BC80=1,BA80/SUMIFS(BA$3:BA$622,$BC$3:$BC$622,1,$G$3:$G$622,$G80),0)</f>
        <v>0</v>
      </c>
      <c r="BF80" s="74">
        <f>IF(BC80=1,AW80/SUMIFS(AW$3:AW$622,$BC$3:$BC$622,1,$G$3:$G$622,$G80),0)</f>
        <v>0</v>
      </c>
      <c r="BG80" s="2">
        <f>BB80</f>
        <v>6.4724919093851127E-2</v>
      </c>
      <c r="BH80" s="2">
        <f>AY80</f>
        <v>0</v>
      </c>
      <c r="BI80" s="2">
        <f>MIN(BI$1,BD80)</f>
        <v>0</v>
      </c>
      <c r="BJ80" s="2">
        <f>MIN(BJ$1,BE80)</f>
        <v>0</v>
      </c>
      <c r="BK80" s="2">
        <f>MIN(BK$1,BF80)</f>
        <v>0</v>
      </c>
      <c r="BL80" s="2">
        <f>BG80</f>
        <v>6.4724919093851127E-2</v>
      </c>
      <c r="BM80" s="2">
        <f>MIN($BM$1,BH80)</f>
        <v>0</v>
      </c>
      <c r="BN80" s="2">
        <f>BI80/SUMIFS(BI$3:BI$622,$BC$3:$BC$622,1,$G$3:$G$622,$G80)</f>
        <v>0</v>
      </c>
      <c r="BO80" s="2">
        <f>BJ80/SUMIFS(BJ$3:BJ$622,$BC$3:$BC$622,1,$G$3:$G$622,$G80)</f>
        <v>0</v>
      </c>
      <c r="BP80" s="2">
        <f>BK80/SUMIFS(BK$3:BK$622,$BC$3:$BC$622,1,$G$3:$G$622,$G80)</f>
        <v>0</v>
      </c>
      <c r="BQ80" s="2">
        <f>BL80</f>
        <v>6.4724919093851127E-2</v>
      </c>
      <c r="BR80" s="2">
        <f>BM80</f>
        <v>0</v>
      </c>
    </row>
    <row r="81" spans="1:70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>(12-$AF81)/12*INDEX(BV$9:BV$12,MATCH($AB81,$BU$9:$BU$12,0))+$AF81/12*AG81</f>
        <v>0</v>
      </c>
      <c r="AK81" s="85">
        <f>(12-$AF81)/12*INDEX(BW$9:BW$12,MATCH($AB81,$BU$9:$BU$12,0))+$AF81/12*AH81</f>
        <v>0</v>
      </c>
      <c r="AL81" s="85">
        <f>(12-$AF81)/12*INDEX(BX$9:BX$12,MATCH($AB81,$BU$9:$BU$12,0))+$AF81/12*AI81</f>
        <v>0</v>
      </c>
      <c r="AM81" s="85">
        <f>IF($BC81=1,AJ81/SUMIFS(AJ$3:AJ$622,$BC$3:$BC$622,1,$G$3:$G$622,$G81),0)</f>
        <v>0</v>
      </c>
      <c r="AN81" s="85">
        <f>IF($BC81=1,AK81/SUMIFS(AK$3:AK$622,$BC$3:$BC$622,1,$G$3:$G$622,$G81),0)</f>
        <v>0</v>
      </c>
      <c r="AO81" s="85">
        <f>IF($BC81=1,AL81/SUMIFS(AL$3:AL$622,$BC$3:$BC$622,1,$G$3:$G$622,$G81),0)</f>
        <v>0</v>
      </c>
      <c r="AP81" s="2">
        <f>IFERROR(R81/$V81*90,"")</f>
        <v>0</v>
      </c>
      <c r="AQ81" s="2">
        <f>IFERROR(S81/$V81*90,"")</f>
        <v>0</v>
      </c>
      <c r="AR81" s="2">
        <f>IFERROR(W81/$V81*90,"")</f>
        <v>0</v>
      </c>
      <c r="AS81" s="2">
        <f>IFERROR(X81/$V81*90,"")</f>
        <v>3.2810791104629963E-2</v>
      </c>
      <c r="AT81" s="2">
        <f>IFERROR(Y81/$V81*90,"")</f>
        <v>0</v>
      </c>
      <c r="AU81" s="2">
        <f>IF(AP81="",INDEX(BV$4:BV$7,MATCH(O81,$BU$4:$BU$7,0)),AP81)</f>
        <v>0</v>
      </c>
      <c r="AV81" s="2">
        <f>IF(AQ81="",INDEX(BW$4:BW$7,MATCH($O81,$BU$4:$BU$7,0)),AQ81)</f>
        <v>0</v>
      </c>
      <c r="AW81" s="2">
        <f>IF(AR81="",INDEX(BX$4:BX$7,MATCH($O81,$BU$4:$BU$7,0)),AR81)</f>
        <v>0</v>
      </c>
      <c r="AX81" s="2">
        <f>IF(AS81="",INDEX(BY$4:BY$7,MATCH($O81,$BU$4:$BU$7,0)),AS81)</f>
        <v>3.2810791104629963E-2</v>
      </c>
      <c r="AY81" s="2">
        <f>IF(AT81="",INDEX(BZ$4:BZ$7,MATCH($O81,$BU$4:$BU$7,0)),AT81)</f>
        <v>0</v>
      </c>
      <c r="AZ81" s="2">
        <f>AU81*0.5+AK81*0.5</f>
        <v>0</v>
      </c>
      <c r="BA81" s="2">
        <f>AV81*0.5+AJ81*0.5</f>
        <v>0</v>
      </c>
      <c r="BB81" s="2">
        <f>AX81*0.5+AI81*0.5</f>
        <v>1.6405395552314982E-2</v>
      </c>
      <c r="BC81">
        <f>IF(I81="expected",1,0)</f>
        <v>1</v>
      </c>
      <c r="BD81" s="74">
        <f>IF(BC81=1,AZ81/SUMIFS(AZ$3:AZ$622,$BC$3:$BC$622,1,$G$3:$G$622,$G81),0)</f>
        <v>0</v>
      </c>
      <c r="BE81" s="74">
        <f>IF(BC81=1,BA81/SUMIFS(BA$3:BA$622,$BC$3:$BC$622,1,$G$3:$G$622,$G81),0)</f>
        <v>0</v>
      </c>
      <c r="BF81" s="74">
        <f>IF(BC81=1,AW81/SUMIFS(AW$3:AW$622,$BC$3:$BC$622,1,$G$3:$G$622,$G81),0)</f>
        <v>0</v>
      </c>
      <c r="BG81" s="2">
        <f>BB81</f>
        <v>1.6405395552314982E-2</v>
      </c>
      <c r="BH81" s="2">
        <f>AY81</f>
        <v>0</v>
      </c>
      <c r="BI81" s="2">
        <f>MIN(BI$1,BD81)</f>
        <v>0</v>
      </c>
      <c r="BJ81" s="2">
        <f>MIN(BJ$1,BE81)</f>
        <v>0</v>
      </c>
      <c r="BK81" s="2">
        <f>MIN(BK$1,BF81)</f>
        <v>0</v>
      </c>
      <c r="BL81" s="2">
        <f>BG81</f>
        <v>1.6405395552314982E-2</v>
      </c>
      <c r="BM81" s="2">
        <f>MIN($BM$1,BH81)</f>
        <v>0</v>
      </c>
      <c r="BN81" s="2">
        <f>BI81/SUMIFS(BI$3:BI$622,$BC$3:$BC$622,1,$G$3:$G$622,$G81)</f>
        <v>0</v>
      </c>
      <c r="BO81" s="2">
        <f>BJ81/SUMIFS(BJ$3:BJ$622,$BC$3:$BC$622,1,$G$3:$G$622,$G81)</f>
        <v>0</v>
      </c>
      <c r="BP81" s="2">
        <f>BK81/SUMIFS(BK$3:BK$622,$BC$3:$BC$622,1,$G$3:$G$622,$G81)</f>
        <v>0</v>
      </c>
      <c r="BQ81" s="2">
        <f>BL81</f>
        <v>1.6405395552314982E-2</v>
      </c>
      <c r="BR81" s="2">
        <f>BM81</f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>(12-$AF82)/12*INDEX(BV$9:BV$12,MATCH($AB82,$BU$9:$BU$12,0))+$AF82/12*AG82</f>
        <v>7.7499999999999999E-2</v>
      </c>
      <c r="AK82" s="85">
        <f>(12-$AF82)/12*INDEX(BW$9:BW$12,MATCH($AB82,$BU$9:$BU$12,0))+$AF82/12*AH82</f>
        <v>7.6029411764705901E-2</v>
      </c>
      <c r="AL82" s="85">
        <f>(12-$AF82)/12*INDEX(BX$9:BX$12,MATCH($AB82,$BU$9:$BU$12,0))+$AF82/12*AI82</f>
        <v>0.15651960784313718</v>
      </c>
      <c r="AM82" s="85">
        <f>IF($BC82=1,AJ82/SUMIFS(AJ$3:AJ$622,$BC$3:$BC$622,1,$G$3:$G$622,$G82),0)</f>
        <v>3.9729859383673134E-2</v>
      </c>
      <c r="AN82" s="85">
        <f>IF($BC82=1,AK82/SUMIFS(AK$3:AK$622,$BC$3:$BC$622,1,$G$3:$G$622,$G82),0)</f>
        <v>2.0913235923828388E-2</v>
      </c>
      <c r="AO82" s="85">
        <f>IF($BC82=1,AL82/SUMIFS(AL$3:AL$622,$BC$3:$BC$622,1,$G$3:$G$622,$G82),0)</f>
        <v>9.0440831916521261E-2</v>
      </c>
      <c r="AP82" s="2">
        <f>IFERROR(R82/$V82*90,"")</f>
        <v>4.6248715313463515E-2</v>
      </c>
      <c r="AQ82" s="2">
        <f>IFERROR(S82/$V82*90,"")</f>
        <v>4.6248715313463515E-2</v>
      </c>
      <c r="AR82" s="2">
        <f>IFERROR(W82/$V82*90,"")</f>
        <v>0.13874614594039053</v>
      </c>
      <c r="AS82" s="2">
        <f>IFERROR(X82/$V82*90,"")</f>
        <v>4.6248715313463515E-2</v>
      </c>
      <c r="AT82" s="2">
        <f>IFERROR(Y82/$V82*90,"")</f>
        <v>0</v>
      </c>
      <c r="AU82" s="2">
        <f>IF(AP82="",INDEX(BV$4:BV$7,MATCH(O82,$BU$4:$BU$7,0)),AP82)</f>
        <v>4.6248715313463515E-2</v>
      </c>
      <c r="AV82" s="2">
        <f>IF(AQ82="",INDEX(BW$4:BW$7,MATCH($O82,$BU$4:$BU$7,0)),AQ82)</f>
        <v>4.6248715313463515E-2</v>
      </c>
      <c r="AW82" s="2">
        <f>IF(AR82="",INDEX(BX$4:BX$7,MATCH($O82,$BU$4:$BU$7,0)),AR82)</f>
        <v>0.13874614594039053</v>
      </c>
      <c r="AX82" s="2">
        <f>IF(AS82="",INDEX(BY$4:BY$7,MATCH($O82,$BU$4:$BU$7,0)),AS82)</f>
        <v>4.6248715313463515E-2</v>
      </c>
      <c r="AY82" s="2">
        <f>IF(AT82="",INDEX(BZ$4:BZ$7,MATCH($O82,$BU$4:$BU$7,0)),AT82)</f>
        <v>0</v>
      </c>
      <c r="AZ82" s="2">
        <f>AU82*0.5+AK82*0.5</f>
        <v>6.1139063539084708E-2</v>
      </c>
      <c r="BA82" s="2">
        <f>AV82*0.5+AJ82*0.5</f>
        <v>6.1874357656731757E-2</v>
      </c>
      <c r="BB82" s="2">
        <f>AX82*0.5+AI82*0.5</f>
        <v>2.3124357656731757E-2</v>
      </c>
      <c r="BC82">
        <f>IF(I82="expected",1,0)</f>
        <v>1</v>
      </c>
      <c r="BD82" s="74">
        <f>IF(BC82=1,AZ82/SUMIFS(AZ$3:AZ$622,$BC$3:$BC$622,1,$G$3:$G$622,$G82),0)</f>
        <v>2.2099567513137134E-2</v>
      </c>
      <c r="BE82" s="74">
        <f>IF(BC82=1,BA82/SUMIFS(BA$3:BA$622,$BC$3:$BC$622,1,$G$3:$G$622,$G82),0)</f>
        <v>3.5044585135225834E-2</v>
      </c>
      <c r="BF82" s="74">
        <f>IF(BC82=1,AW82/SUMIFS(AW$3:AW$622,$BC$3:$BC$622,1,$G$3:$G$622,$G82),0)</f>
        <v>2.5714268703389536E-2</v>
      </c>
      <c r="BG82" s="2">
        <f>BB82</f>
        <v>2.3124357656731757E-2</v>
      </c>
      <c r="BH82" s="2">
        <f>AY82</f>
        <v>0</v>
      </c>
      <c r="BI82" s="2">
        <f>MIN(BI$1,BD82)</f>
        <v>2.2099567513137134E-2</v>
      </c>
      <c r="BJ82" s="2">
        <f>MIN(BJ$1,BE82)</f>
        <v>3.5044585135225834E-2</v>
      </c>
      <c r="BK82" s="2">
        <f>MIN(BK$1,BF82)</f>
        <v>2.5714268703389536E-2</v>
      </c>
      <c r="BL82" s="2">
        <f>BG82</f>
        <v>2.3124357656731757E-2</v>
      </c>
      <c r="BM82" s="2">
        <f>MIN($BM$1,BH82)</f>
        <v>0</v>
      </c>
      <c r="BN82" s="2">
        <f>BI82/SUMIFS(BI$3:BI$622,$BC$3:$BC$622,1,$G$3:$G$622,$G82)</f>
        <v>2.3276423781647515E-2</v>
      </c>
      <c r="BO82" s="2">
        <f>BJ82/SUMIFS(BJ$3:BJ$622,$BC$3:$BC$622,1,$G$3:$G$622,$G82)</f>
        <v>3.5044585135225834E-2</v>
      </c>
      <c r="BP82" s="2">
        <f>BK82/SUMIFS(BK$3:BK$622,$BC$3:$BC$622,1,$G$3:$G$622,$G82)</f>
        <v>2.571426870338954E-2</v>
      </c>
      <c r="BQ82" s="2">
        <f>BL82</f>
        <v>2.3124357656731757E-2</v>
      </c>
      <c r="BR82" s="2">
        <f>BM82</f>
        <v>0</v>
      </c>
    </row>
    <row r="83" spans="1:70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>(12-$AF83)/12*INDEX(BV$9:BV$12,MATCH($AB83,$BU$9:$BU$12,0))+$AF83/12*AG83</f>
        <v>0.18063186813186816</v>
      </c>
      <c r="AK83" s="85">
        <f>(12-$AF83)/12*INDEX(BW$9:BW$12,MATCH($AB83,$BU$9:$BU$12,0))+$AF83/12*AH83</f>
        <v>0.11225274725274727</v>
      </c>
      <c r="AL83" s="85">
        <f>(12-$AF83)/12*INDEX(BX$9:BX$12,MATCH($AB83,$BU$9:$BU$12,0))+$AF83/12*AI83</f>
        <v>0.41568681318681316</v>
      </c>
      <c r="AM83" s="85">
        <f>IF($BC83=1,AJ83/SUMIFS(AJ$3:AJ$622,$BC$3:$BC$622,1,$G$3:$G$622,$G83),0)</f>
        <v>9.2599725433410454E-2</v>
      </c>
      <c r="AN83" s="85">
        <f>IF($BC83=1,AK83/SUMIFS(AK$3:AK$622,$BC$3:$BC$622,1,$G$3:$G$622,$G83),0)</f>
        <v>3.0877105739812682E-2</v>
      </c>
      <c r="AO83" s="85">
        <f>IF($BC83=1,AL83/SUMIFS(AL$3:AL$622,$BC$3:$BC$622,1,$G$3:$G$622,$G83),0)</f>
        <v>0.24019393940100106</v>
      </c>
      <c r="AP83" s="2">
        <f>IFERROR(R83/$V83*90,"")</f>
        <v>5.272407732864675E-2</v>
      </c>
      <c r="AQ83" s="2">
        <f>IFERROR(S83/$V83*90,"")</f>
        <v>5.272407732864675E-2</v>
      </c>
      <c r="AR83" s="2">
        <f>IFERROR(W83/$V83*90,"")</f>
        <v>0.210896309314587</v>
      </c>
      <c r="AS83" s="2">
        <f>IFERROR(X83/$V83*90,"")</f>
        <v>0</v>
      </c>
      <c r="AT83" s="2">
        <f>IFERROR(Y83/$V83*90,"")</f>
        <v>0</v>
      </c>
      <c r="AU83" s="2">
        <f>IF(AP83="",INDEX(BV$4:BV$7,MATCH(O83,$BU$4:$BU$7,0)),AP83)</f>
        <v>5.272407732864675E-2</v>
      </c>
      <c r="AV83" s="2">
        <f>IF(AQ83="",INDEX(BW$4:BW$7,MATCH($O83,$BU$4:$BU$7,0)),AQ83)</f>
        <v>5.272407732864675E-2</v>
      </c>
      <c r="AW83" s="2">
        <f>IF(AR83="",INDEX(BX$4:BX$7,MATCH($O83,$BU$4:$BU$7,0)),AR83)</f>
        <v>0.210896309314587</v>
      </c>
      <c r="AX83" s="2">
        <f>IF(AS83="",INDEX(BY$4:BY$7,MATCH($O83,$BU$4:$BU$7,0)),AS83)</f>
        <v>0</v>
      </c>
      <c r="AY83" s="2">
        <f>IF(AT83="",INDEX(BZ$4:BZ$7,MATCH($O83,$BU$4:$BU$7,0)),AT83)</f>
        <v>0</v>
      </c>
      <c r="AZ83" s="2">
        <f>AU83*0.5+AK83*0.5</f>
        <v>8.2488412290697005E-2</v>
      </c>
      <c r="BA83" s="2">
        <f>AV83*0.5+AJ83*0.5</f>
        <v>0.11667797273025746</v>
      </c>
      <c r="BB83" s="2">
        <f>AX83*0.5+AI83*0.5</f>
        <v>0.3</v>
      </c>
      <c r="BC83">
        <f>IF(I83="expected",1,0)</f>
        <v>1</v>
      </c>
      <c r="BD83" s="74">
        <f>IF(BC83=1,AZ83/SUMIFS(AZ$3:AZ$622,$BC$3:$BC$622,1,$G$3:$G$622,$G83),0)</f>
        <v>2.9816587480185671E-2</v>
      </c>
      <c r="BE83" s="74">
        <f>IF(BC83=1,BA83/SUMIFS(BA$3:BA$622,$BC$3:$BC$622,1,$G$3:$G$622,$G83),0)</f>
        <v>6.6084421779952038E-2</v>
      </c>
      <c r="BF83" s="74">
        <f>IF(BC83=1,AW83/SUMIFS(AW$3:AW$622,$BC$3:$BC$622,1,$G$3:$G$622,$G83),0)</f>
        <v>3.9086090136142199E-2</v>
      </c>
      <c r="BG83" s="2">
        <f>BB83</f>
        <v>0.3</v>
      </c>
      <c r="BH83" s="2">
        <f>AY83</f>
        <v>0</v>
      </c>
      <c r="BI83" s="2">
        <f>MIN(BI$1,BD83)</f>
        <v>2.9816587480185671E-2</v>
      </c>
      <c r="BJ83" s="2">
        <f>MIN(BJ$1,BE83)</f>
        <v>6.6084421779952038E-2</v>
      </c>
      <c r="BK83" s="2">
        <f>MIN(BK$1,BF83)</f>
        <v>3.9086090136142199E-2</v>
      </c>
      <c r="BL83" s="2">
        <f>BG83</f>
        <v>0.3</v>
      </c>
      <c r="BM83" s="2">
        <f>MIN($BM$1,BH83)</f>
        <v>0</v>
      </c>
      <c r="BN83" s="2">
        <f>BI83/SUMIFS(BI$3:BI$622,$BC$3:$BC$622,1,$G$3:$G$622,$G83)</f>
        <v>3.1404394022589065E-2</v>
      </c>
      <c r="BO83" s="2">
        <f>BJ83/SUMIFS(BJ$3:BJ$622,$BC$3:$BC$622,1,$G$3:$G$622,$G83)</f>
        <v>6.6084421779952038E-2</v>
      </c>
      <c r="BP83" s="2">
        <f>BK83/SUMIFS(BK$3:BK$622,$BC$3:$BC$622,1,$G$3:$G$622,$G83)</f>
        <v>3.9086090136142206E-2</v>
      </c>
      <c r="BQ83" s="2">
        <f>BL83</f>
        <v>0.3</v>
      </c>
      <c r="BR83" s="2">
        <f>BM83</f>
        <v>0</v>
      </c>
    </row>
    <row r="84" spans="1:70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>(12-$AF84)/12*INDEX(BV$9:BV$12,MATCH($AB84,$BU$9:$BU$12,0))+$AF84/12*AG84</f>
        <v>8.0631868131868137E-2</v>
      </c>
      <c r="AK84" s="85">
        <f>(12-$AF84)/12*INDEX(BW$9:BW$12,MATCH($AB84,$BU$9:$BU$12,0))+$AF84/12*AH84</f>
        <v>0.11225274725274727</v>
      </c>
      <c r="AL84" s="85">
        <f>(12-$AF84)/12*INDEX(BX$9:BX$12,MATCH($AB84,$BU$9:$BU$12,0))+$AF84/12*AI84</f>
        <v>0.11568681318681319</v>
      </c>
      <c r="AM84" s="85">
        <f>IF($BC84=1,AJ84/SUMIFS(AJ$3:AJ$622,$BC$3:$BC$622,1,$G$3:$G$622,$G84),0)</f>
        <v>0</v>
      </c>
      <c r="AN84" s="85">
        <f>IF($BC84=1,AK84/SUMIFS(AK$3:AK$622,$BC$3:$BC$622,1,$G$3:$G$622,$G84),0)</f>
        <v>0</v>
      </c>
      <c r="AO84" s="85">
        <f>IF($BC84=1,AL84/SUMIFS(AL$3:AL$622,$BC$3:$BC$622,1,$G$3:$G$622,$G84),0)</f>
        <v>0</v>
      </c>
      <c r="AP84" s="2">
        <f>IFERROR(R84/$V84*90,"")</f>
        <v>5.0307434320849637E-2</v>
      </c>
      <c r="AQ84" s="2">
        <f>IFERROR(S84/$V84*90,"")</f>
        <v>7.5461151481274455E-2</v>
      </c>
      <c r="AR84" s="2">
        <f>IFERROR(W84/$V84*90,"")</f>
        <v>0.15092230296254891</v>
      </c>
      <c r="AS84" s="2">
        <f>IFERROR(X84/$V84*90,"")</f>
        <v>0.22638345444382338</v>
      </c>
      <c r="AT84" s="2">
        <f>IFERROR(Y84/$V84*90,"")</f>
        <v>2.5153717160424818E-2</v>
      </c>
      <c r="AU84" s="2">
        <f>IF(AP84="",INDEX(BV$4:BV$7,MATCH(O84,$BU$4:$BU$7,0)),AP84)</f>
        <v>5.0307434320849637E-2</v>
      </c>
      <c r="AV84" s="2">
        <f>IF(AQ84="",INDEX(BW$4:BW$7,MATCH($O84,$BU$4:$BU$7,0)),AQ84)</f>
        <v>7.5461151481274455E-2</v>
      </c>
      <c r="AW84" s="2">
        <f>IF(AR84="",INDEX(BX$4:BX$7,MATCH($O84,$BU$4:$BU$7,0)),AR84)</f>
        <v>0.15092230296254891</v>
      </c>
      <c r="AX84" s="2">
        <f>IF(AS84="",INDEX(BY$4:BY$7,MATCH($O84,$BU$4:$BU$7,0)),AS84)</f>
        <v>0.22638345444382338</v>
      </c>
      <c r="AY84" s="2">
        <f>IF(AT84="",INDEX(BZ$4:BZ$7,MATCH($O84,$BU$4:$BU$7,0)),AT84)</f>
        <v>2.5153717160424818E-2</v>
      </c>
      <c r="AZ84" s="2">
        <f>AU84*0.5+AK84*0.5</f>
        <v>8.1280090786798459E-2</v>
      </c>
      <c r="BA84" s="2">
        <f>AV84*0.5+AJ84*0.5</f>
        <v>7.8046509806571296E-2</v>
      </c>
      <c r="BB84" s="2">
        <f>AX84*0.5+AI84*0.5</f>
        <v>0.11319172722191169</v>
      </c>
      <c r="BC84">
        <f>IF(I84="expected",1,0)</f>
        <v>0</v>
      </c>
      <c r="BD84" s="74">
        <f>IF(BC84=1,AZ84/SUMIFS(AZ$3:AZ$622,$BC$3:$BC$622,1,$G$3:$G$622,$G84),0)</f>
        <v>0</v>
      </c>
      <c r="BE84" s="74">
        <f>IF(BC84=1,BA84/SUMIFS(BA$3:BA$622,$BC$3:$BC$622,1,$G$3:$G$622,$G84),0)</f>
        <v>0</v>
      </c>
      <c r="BF84" s="74">
        <f>IF(BC84=1,AW84/SUMIFS(AW$3:AW$622,$BC$3:$BC$622,1,$G$3:$G$622,$G84),0)</f>
        <v>0</v>
      </c>
      <c r="BG84" s="2">
        <f>BB84</f>
        <v>0.11319172722191169</v>
      </c>
      <c r="BH84" s="2">
        <f>AY84</f>
        <v>2.5153717160424818E-2</v>
      </c>
      <c r="BI84" s="2">
        <f>MIN(BI$1,BD84)</f>
        <v>0</v>
      </c>
      <c r="BJ84" s="2">
        <f>MIN(BJ$1,BE84)</f>
        <v>0</v>
      </c>
      <c r="BK84" s="2">
        <f>MIN(BK$1,BF84)</f>
        <v>0</v>
      </c>
      <c r="BL84" s="2">
        <f>BG84</f>
        <v>0.11319172722191169</v>
      </c>
      <c r="BM84" s="2">
        <f>MIN($BM$1,BH84)</f>
        <v>2.5153717160424818E-2</v>
      </c>
      <c r="BN84" s="2">
        <f>BI84/SUMIFS(BI$3:BI$622,$BC$3:$BC$622,1,$G$3:$G$622,$G84)</f>
        <v>0</v>
      </c>
      <c r="BO84" s="2">
        <f>BJ84/SUMIFS(BJ$3:BJ$622,$BC$3:$BC$622,1,$G$3:$G$622,$G84)</f>
        <v>0</v>
      </c>
      <c r="BP84" s="2">
        <f>BK84/SUMIFS(BK$3:BK$622,$BC$3:$BC$622,1,$G$3:$G$622,$G84)</f>
        <v>0</v>
      </c>
      <c r="BQ84" s="2">
        <f>BL84</f>
        <v>0.11319172722191169</v>
      </c>
      <c r="BR84" s="2">
        <f>BM84</f>
        <v>2.5153717160424818E-2</v>
      </c>
    </row>
    <row r="85" spans="1:70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>(12-$AF85)/12*INDEX(BV$9:BV$12,MATCH($AB85,$BU$9:$BU$12,0))+$AF85/12*AG85</f>
        <v>0.4859478021978022</v>
      </c>
      <c r="AK85" s="85">
        <f>(12-$AF85)/12*INDEX(BW$9:BW$12,MATCH($AB85,$BU$9:$BU$12,0))+$AF85/12*AH85</f>
        <v>0.16837912087912091</v>
      </c>
      <c r="AL85" s="85">
        <f>(12-$AF85)/12*INDEX(BX$9:BX$12,MATCH($AB85,$BU$9:$BU$12,0))+$AF85/12*AI85</f>
        <v>0.26603021978021979</v>
      </c>
      <c r="AM85" s="85">
        <f>IF($BC85=1,AJ85/SUMIFS(AJ$3:AJ$622,$BC$3:$BC$622,1,$G$3:$G$622,$G85),0)</f>
        <v>0.27137501017726906</v>
      </c>
      <c r="AN85" s="85">
        <f>IF($BC85=1,AK85/SUMIFS(AK$3:AK$622,$BC$3:$BC$622,1,$G$3:$G$622,$G85),0)</f>
        <v>4.7849627124540973E-2</v>
      </c>
      <c r="AO85" s="85">
        <f>IF($BC85=1,AL85/SUMIFS(AL$3:AL$622,$BC$3:$BC$622,1,$G$3:$G$622,$G85),0)</f>
        <v>0.13527989566221493</v>
      </c>
      <c r="AP85" s="2">
        <f>IFERROR(R85/$V85*90,"")</f>
        <v>4.843918191603875E-2</v>
      </c>
      <c r="AQ85" s="2">
        <f>IFERROR(S85/$V85*90,"")</f>
        <v>0</v>
      </c>
      <c r="AR85" s="2">
        <f>IFERROR(W85/$V85*90,"")</f>
        <v>0.24219590958019377</v>
      </c>
      <c r="AS85" s="2">
        <f>IFERROR(X85/$V85*90,"")</f>
        <v>0.193756727664155</v>
      </c>
      <c r="AT85" s="2">
        <f>IFERROR(Y85/$V85*90,"")</f>
        <v>0</v>
      </c>
      <c r="AU85" s="2">
        <f>IF(AP85="",INDEX(BV$4:BV$7,MATCH(O85,$BU$4:$BU$7,0)),AP85)</f>
        <v>4.843918191603875E-2</v>
      </c>
      <c r="AV85" s="2">
        <f>IF(AQ85="",INDEX(BW$4:BW$7,MATCH($O85,$BU$4:$BU$7,0)),AQ85)</f>
        <v>0</v>
      </c>
      <c r="AW85" s="2">
        <f>IF(AR85="",INDEX(BX$4:BX$7,MATCH($O85,$BU$4:$BU$7,0)),AR85)</f>
        <v>0.24219590958019377</v>
      </c>
      <c r="AX85" s="2">
        <f>IF(AS85="",INDEX(BY$4:BY$7,MATCH($O85,$BU$4:$BU$7,0)),AS85)</f>
        <v>0.193756727664155</v>
      </c>
      <c r="AY85" s="2">
        <f>IF(AT85="",INDEX(BZ$4:BZ$7,MATCH($O85,$BU$4:$BU$7,0)),AT85)</f>
        <v>0</v>
      </c>
      <c r="AZ85" s="2">
        <f>AU85*0.5+AK85*0.5</f>
        <v>0.10840915139757983</v>
      </c>
      <c r="BA85" s="2">
        <f>AV85*0.5+AJ85*0.5</f>
        <v>0.2429739010989011</v>
      </c>
      <c r="BB85" s="2">
        <f>AX85*0.5+AI85*0.5</f>
        <v>0.28187836383207748</v>
      </c>
      <c r="BC85">
        <f>IF(I85="expected",1,0)</f>
        <v>1</v>
      </c>
      <c r="BD85" s="74">
        <f>IF(BC85=1,AZ85/SUMIFS(AZ$3:AZ$622,$BC$3:$BC$622,1,$G$3:$G$622,$G85),0)</f>
        <v>4.3209277259850083E-2</v>
      </c>
      <c r="BE85" s="74">
        <f>IF(BC85=1,BA85/SUMIFS(BA$3:BA$622,$BC$3:$BC$622,1,$G$3:$G$622,$G85),0)</f>
        <v>0.15084088163714154</v>
      </c>
      <c r="BF85" s="74">
        <f>IF(BC85=1,AW85/SUMIFS(AW$3:AW$622,$BC$3:$BC$622,1,$G$3:$G$622,$G85),0)</f>
        <v>5.8222900388560483E-2</v>
      </c>
      <c r="BG85" s="2">
        <f>BB85</f>
        <v>0.28187836383207748</v>
      </c>
      <c r="BH85" s="2">
        <f>AY85</f>
        <v>0</v>
      </c>
      <c r="BI85" s="2">
        <f>MIN(BI$1,BD85)</f>
        <v>4.3209277259850083E-2</v>
      </c>
      <c r="BJ85" s="2">
        <f>MIN(BJ$1,BE85)</f>
        <v>0.15084088163714154</v>
      </c>
      <c r="BK85" s="2">
        <f>MIN(BK$1,BF85)</f>
        <v>5.8222900388560483E-2</v>
      </c>
      <c r="BL85" s="2">
        <f>BG85</f>
        <v>0.28187836383207748</v>
      </c>
      <c r="BM85" s="2">
        <f>MIN($BM$1,BH85)</f>
        <v>0</v>
      </c>
      <c r="BN85" s="2">
        <f>BI85/SUMIFS(BI$3:BI$622,$BC$3:$BC$622,1,$G$3:$G$622,$G85)</f>
        <v>4.3209277259850083E-2</v>
      </c>
      <c r="BO85" s="2">
        <f>BJ85/SUMIFS(BJ$3:BJ$622,$BC$3:$BC$622,1,$G$3:$G$622,$G85)</f>
        <v>0.15084088163714154</v>
      </c>
      <c r="BP85" s="2">
        <f>BK85/SUMIFS(BK$3:BK$622,$BC$3:$BC$622,1,$G$3:$G$622,$G85)</f>
        <v>5.822290038856049E-2</v>
      </c>
      <c r="BQ85" s="2">
        <f>BL85</f>
        <v>0.28187836383207748</v>
      </c>
      <c r="BR85" s="2">
        <f>BM85</f>
        <v>0</v>
      </c>
    </row>
    <row r="86" spans="1:70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>(12-$AF86)/12*INDEX(BV$9:BV$12,MATCH($AB86,$BU$9:$BU$12,0))+$AF86/12*AG86</f>
        <v>6.7193223443223454E-2</v>
      </c>
      <c r="AK86" s="85">
        <f>(12-$AF86)/12*INDEX(BW$9:BW$12,MATCH($AB86,$BU$9:$BU$12,0))+$AF86/12*AH86</f>
        <v>0.56021062271062283</v>
      </c>
      <c r="AL86" s="85">
        <f>(12-$AF86)/12*INDEX(BX$9:BX$12,MATCH($AB86,$BU$9:$BU$12,0))+$AF86/12*AI86</f>
        <v>0.21307234432234434</v>
      </c>
      <c r="AM86" s="85">
        <f>IF($BC86=1,AJ86/SUMIFS(AJ$3:AJ$622,$BC$3:$BC$622,1,$G$3:$G$622,$G86),0)</f>
        <v>3.7523704425204925E-2</v>
      </c>
      <c r="AN86" s="85">
        <f>IF($BC86=1,AK86/SUMIFS(AK$3:AK$622,$BC$3:$BC$622,1,$G$3:$G$622,$G86),0)</f>
        <v>0.15919948547037549</v>
      </c>
      <c r="AO86" s="85">
        <f>IF($BC86=1,AL86/SUMIFS(AL$3:AL$622,$BC$3:$BC$622,1,$G$3:$G$622,$G86),0)</f>
        <v>0.10835011350305798</v>
      </c>
      <c r="AP86" s="2">
        <f>IFERROR(R86/$V86*90,"")</f>
        <v>0</v>
      </c>
      <c r="AQ86" s="2">
        <f>IFERROR(S86/$V86*90,"")</f>
        <v>0</v>
      </c>
      <c r="AR86" s="2">
        <f>IFERROR(W86/$V86*90,"")</f>
        <v>8.645533141210375E-2</v>
      </c>
      <c r="AS86" s="2">
        <f>IFERROR(X86/$V86*90,"")</f>
        <v>0.1729106628242075</v>
      </c>
      <c r="AT86" s="2">
        <f>IFERROR(Y86/$V86*90,"")</f>
        <v>0</v>
      </c>
      <c r="AU86" s="2">
        <f>IF(AP86="",INDEX(BV$4:BV$7,MATCH(O86,$BU$4:$BU$7,0)),AP86)</f>
        <v>0</v>
      </c>
      <c r="AV86" s="2">
        <f>IF(AQ86="",INDEX(BW$4:BW$7,MATCH($O86,$BU$4:$BU$7,0)),AQ86)</f>
        <v>0</v>
      </c>
      <c r="AW86" s="2">
        <f>IF(AR86="",INDEX(BX$4:BX$7,MATCH($O86,$BU$4:$BU$7,0)),AR86)</f>
        <v>8.645533141210375E-2</v>
      </c>
      <c r="AX86" s="2">
        <f>IF(AS86="",INDEX(BY$4:BY$7,MATCH($O86,$BU$4:$BU$7,0)),AS86)</f>
        <v>0.1729106628242075</v>
      </c>
      <c r="AY86" s="2">
        <f>IF(AT86="",INDEX(BZ$4:BZ$7,MATCH($O86,$BU$4:$BU$7,0)),AT86)</f>
        <v>0</v>
      </c>
      <c r="AZ86" s="2">
        <f>AU86*0.5+AK86*0.5</f>
        <v>0.28010531135531141</v>
      </c>
      <c r="BA86" s="2">
        <f>AV86*0.5+AJ86*0.5</f>
        <v>3.3596611721611727E-2</v>
      </c>
      <c r="BB86" s="2">
        <f>AX86*0.5+AI86*0.5</f>
        <v>0.18645533141210374</v>
      </c>
      <c r="BC86">
        <f>IF(I86="expected",1,0)</f>
        <v>1</v>
      </c>
      <c r="BD86" s="74">
        <f>IF(BC86=1,AZ86/SUMIFS(AZ$3:AZ$622,$BC$3:$BC$622,1,$G$3:$G$622,$G86),0)</f>
        <v>0.1116432321836114</v>
      </c>
      <c r="BE86" s="74">
        <f>IF(BC86=1,BA86/SUMIFS(BA$3:BA$622,$BC$3:$BC$622,1,$G$3:$G$622,$G86),0)</f>
        <v>2.0857147657376757E-2</v>
      </c>
      <c r="BF86" s="74">
        <f>IF(BC86=1,AW86/SUMIFS(AW$3:AW$622,$BC$3:$BC$622,1,$G$3:$G$622,$G86),0)</f>
        <v>2.0783506036877116E-2</v>
      </c>
      <c r="BG86" s="2">
        <f>BB86</f>
        <v>0.18645533141210374</v>
      </c>
      <c r="BH86" s="2">
        <f>AY86</f>
        <v>0</v>
      </c>
      <c r="BI86" s="2">
        <f>MIN(BI$1,BD86)</f>
        <v>0.1116432321836114</v>
      </c>
      <c r="BJ86" s="2">
        <f>MIN(BJ$1,BE86)</f>
        <v>2.0857147657376757E-2</v>
      </c>
      <c r="BK86" s="2">
        <f>MIN(BK$1,BF86)</f>
        <v>2.0783506036877116E-2</v>
      </c>
      <c r="BL86" s="2">
        <f>BG86</f>
        <v>0.18645533141210374</v>
      </c>
      <c r="BM86" s="2">
        <f>MIN($BM$1,BH86)</f>
        <v>0</v>
      </c>
      <c r="BN86" s="2">
        <f>BI86/SUMIFS(BI$3:BI$622,$BC$3:$BC$622,1,$G$3:$G$622,$G86)</f>
        <v>0.1116432321836114</v>
      </c>
      <c r="BO86" s="2">
        <f>BJ86/SUMIFS(BJ$3:BJ$622,$BC$3:$BC$622,1,$G$3:$G$622,$G86)</f>
        <v>2.0857147657376757E-2</v>
      </c>
      <c r="BP86" s="2">
        <f>BK86/SUMIFS(BK$3:BK$622,$BC$3:$BC$622,1,$G$3:$G$622,$G86)</f>
        <v>2.078350603687712E-2</v>
      </c>
      <c r="BQ86" s="2">
        <f>BL86</f>
        <v>0.18645533141210374</v>
      </c>
      <c r="BR86" s="2">
        <f>BM86</f>
        <v>0</v>
      </c>
    </row>
    <row r="87" spans="1:70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>(12-$AF87)/12*INDEX(BV$9:BV$12,MATCH($AB87,$BU$9:$BU$12,0))+$AF87/12*AG87</f>
        <v>0</v>
      </c>
      <c r="AK87" s="85">
        <f>(12-$AF87)/12*INDEX(BW$9:BW$12,MATCH($AB87,$BU$9:$BU$12,0))+$AF87/12*AH87</f>
        <v>0</v>
      </c>
      <c r="AL87" s="85">
        <f>(12-$AF87)/12*INDEX(BX$9:BX$12,MATCH($AB87,$BU$9:$BU$12,0))+$AF87/12*AI87</f>
        <v>0</v>
      </c>
      <c r="AM87" s="85">
        <f>IF($BC87=1,AJ87/SUMIFS(AJ$3:AJ$622,$BC$3:$BC$622,1,$G$3:$G$622,$G87),0)</f>
        <v>0</v>
      </c>
      <c r="AN87" s="85">
        <f>IF($BC87=1,AK87/SUMIFS(AK$3:AK$622,$BC$3:$BC$622,1,$G$3:$G$622,$G87),0)</f>
        <v>0</v>
      </c>
      <c r="AO87" s="85">
        <f>IF($BC87=1,AL87/SUMIFS(AL$3:AL$622,$BC$3:$BC$622,1,$G$3:$G$622,$G87),0)</f>
        <v>0</v>
      </c>
      <c r="AP87" s="2">
        <f>IFERROR(R87/$V87*90,"")</f>
        <v>0</v>
      </c>
      <c r="AQ87" s="2">
        <f>IFERROR(S87/$V87*90,"")</f>
        <v>0</v>
      </c>
      <c r="AR87" s="2">
        <f>IFERROR(W87/$V87*90,"")</f>
        <v>0</v>
      </c>
      <c r="AS87" s="2">
        <f>IFERROR(X87/$V87*90,"")</f>
        <v>0</v>
      </c>
      <c r="AT87" s="2">
        <f>IFERROR(Y87/$V87*90,"")</f>
        <v>0</v>
      </c>
      <c r="AU87" s="2">
        <f>IF(AP87="",INDEX(BV$4:BV$7,MATCH(O87,$BU$4:$BU$7,0)),AP87)</f>
        <v>0</v>
      </c>
      <c r="AV87" s="2">
        <f>IF(AQ87="",INDEX(BW$4:BW$7,MATCH($O87,$BU$4:$BU$7,0)),AQ87)</f>
        <v>0</v>
      </c>
      <c r="AW87" s="2">
        <f>IF(AR87="",INDEX(BX$4:BX$7,MATCH($O87,$BU$4:$BU$7,0)),AR87)</f>
        <v>0</v>
      </c>
      <c r="AX87" s="2">
        <f>IF(AS87="",INDEX(BY$4:BY$7,MATCH($O87,$BU$4:$BU$7,0)),AS87)</f>
        <v>0</v>
      </c>
      <c r="AY87" s="2">
        <f>IF(AT87="",INDEX(BZ$4:BZ$7,MATCH($O87,$BU$4:$BU$7,0)),AT87)</f>
        <v>0</v>
      </c>
      <c r="AZ87" s="2">
        <f>AU87*0.5+AK87*0.5</f>
        <v>0</v>
      </c>
      <c r="BA87" s="2">
        <f>AV87*0.5+AJ87*0.5</f>
        <v>0</v>
      </c>
      <c r="BB87" s="2">
        <f>AX87*0.5+AI87*0.5</f>
        <v>0</v>
      </c>
      <c r="BC87">
        <f>IF(I87="expected",1,0)</f>
        <v>1</v>
      </c>
      <c r="BD87" s="74">
        <f>IF(BC87=1,AZ87/SUMIFS(AZ$3:AZ$622,$BC$3:$BC$622,1,$G$3:$G$622,$G87),0)</f>
        <v>0</v>
      </c>
      <c r="BE87" s="74">
        <f>IF(BC87=1,BA87/SUMIFS(BA$3:BA$622,$BC$3:$BC$622,1,$G$3:$G$622,$G87),0)</f>
        <v>0</v>
      </c>
      <c r="BF87" s="74">
        <f>IF(BC87=1,AW87/SUMIFS(AW$3:AW$622,$BC$3:$BC$622,1,$G$3:$G$622,$G87),0)</f>
        <v>0</v>
      </c>
      <c r="BG87" s="2">
        <f>BB87</f>
        <v>0</v>
      </c>
      <c r="BH87" s="2">
        <f>AY87</f>
        <v>0</v>
      </c>
      <c r="BI87" s="2">
        <f>MIN(BI$1,BD87)</f>
        <v>0</v>
      </c>
      <c r="BJ87" s="2">
        <f>MIN(BJ$1,BE87)</f>
        <v>0</v>
      </c>
      <c r="BK87" s="2">
        <f>MIN(BK$1,BF87)</f>
        <v>0</v>
      </c>
      <c r="BL87" s="2">
        <f>BG87</f>
        <v>0</v>
      </c>
      <c r="BM87" s="2">
        <f>MIN($BM$1,BH87)</f>
        <v>0</v>
      </c>
      <c r="BN87" s="2">
        <f>BI87/SUMIFS(BI$3:BI$622,$BC$3:$BC$622,1,$G$3:$G$622,$G87)</f>
        <v>0</v>
      </c>
      <c r="BO87" s="2">
        <f>BJ87/SUMIFS(BJ$3:BJ$622,$BC$3:$BC$622,1,$G$3:$G$622,$G87)</f>
        <v>0</v>
      </c>
      <c r="BP87" s="2">
        <f>BK87/SUMIFS(BK$3:BK$622,$BC$3:$BC$622,1,$G$3:$G$622,$G87)</f>
        <v>0</v>
      </c>
      <c r="BQ87" s="2">
        <f>BL87</f>
        <v>0</v>
      </c>
      <c r="BR87" s="2">
        <f>BM87</f>
        <v>0</v>
      </c>
    </row>
    <row r="88" spans="1:70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>(12-$AF88)/12*INDEX(BV$9:BV$12,MATCH($AB88,$BU$9:$BU$12,0))+$AF88/12*AG88</f>
        <v>8.0631868131868137E-2</v>
      </c>
      <c r="AK88" s="85">
        <f>(12-$AF88)/12*INDEX(BW$9:BW$12,MATCH($AB88,$BU$9:$BU$12,0))+$AF88/12*AH88</f>
        <v>0.19725274725274727</v>
      </c>
      <c r="AL88" s="85">
        <f>(12-$AF88)/12*INDEX(BX$9:BX$12,MATCH($AB88,$BU$9:$BU$12,0))+$AF88/12*AI88</f>
        <v>0.2006868131868132</v>
      </c>
      <c r="AM88" s="85">
        <f>IF($BC88=1,AJ88/SUMIFS(AJ$3:AJ$622,$BC$3:$BC$622,1,$G$3:$G$622,$G88),0)</f>
        <v>4.2571398396887387E-2</v>
      </c>
      <c r="AN88" s="85">
        <f>IF($BC88=1,AK88/SUMIFS(AK$3:AK$622,$BC$3:$BC$622,1,$G$3:$G$622,$G88),0)</f>
        <v>7.7219277429418795E-2</v>
      </c>
      <c r="AO88" s="85">
        <f>IF($BC88=1,AL88/SUMIFS(AL$3:AL$622,$BC$3:$BC$622,1,$G$3:$G$622,$G88),0)</f>
        <v>0.11036712587009676</v>
      </c>
      <c r="AP88" s="2">
        <f>IFERROR(R88/$V88*90,"")</f>
        <v>0.11568123393316194</v>
      </c>
      <c r="AQ88" s="2">
        <f>IFERROR(S88/$V88*90,"")</f>
        <v>0</v>
      </c>
      <c r="AR88" s="2">
        <f>IFERROR(W88/$V88*90,"")</f>
        <v>0.80976863753213368</v>
      </c>
      <c r="AS88" s="2">
        <f>IFERROR(X88/$V88*90,"")</f>
        <v>0.11568123393316194</v>
      </c>
      <c r="AT88" s="2">
        <f>IFERROR(Y88/$V88*90,"")</f>
        <v>0.11568123393316194</v>
      </c>
      <c r="AU88" s="2">
        <f>IF(AP88="",INDEX(BV$4:BV$7,MATCH(O88,$BU$4:$BU$7,0)),AP88)</f>
        <v>0.11568123393316194</v>
      </c>
      <c r="AV88" s="2">
        <f>IF(AQ88="",INDEX(BW$4:BW$7,MATCH($O88,$BU$4:$BU$7,0)),AQ88)</f>
        <v>0</v>
      </c>
      <c r="AW88" s="2">
        <f>IF(AR88="",INDEX(BX$4:BX$7,MATCH($O88,$BU$4:$BU$7,0)),AR88)</f>
        <v>0.80976863753213368</v>
      </c>
      <c r="AX88" s="2">
        <f>IF(AS88="",INDEX(BY$4:BY$7,MATCH($O88,$BU$4:$BU$7,0)),AS88)</f>
        <v>0.11568123393316194</v>
      </c>
      <c r="AY88" s="2">
        <f>IF(AT88="",INDEX(BZ$4:BZ$7,MATCH($O88,$BU$4:$BU$7,0)),AT88)</f>
        <v>0.11568123393316194</v>
      </c>
      <c r="AZ88" s="2">
        <f>AU88*0.5+AK88*0.5</f>
        <v>0.1564669905929546</v>
      </c>
      <c r="BA88" s="2">
        <f>AV88*0.5+AJ88*0.5</f>
        <v>4.0315934065934068E-2</v>
      </c>
      <c r="BB88" s="2">
        <f>AX88*0.5+AI88*0.5</f>
        <v>0.14284061696658099</v>
      </c>
      <c r="BC88">
        <f>IF(I88="expected",1,0)</f>
        <v>1</v>
      </c>
      <c r="BD88" s="74">
        <f>IF(BC88=1,AZ88/SUMIFS(AZ$3:AZ$622,$BC$3:$BC$622,1,$G$3:$G$622,$G88),0)</f>
        <v>6.486398454404016E-2</v>
      </c>
      <c r="BE88" s="74">
        <f>IF(BC88=1,BA88/SUMIFS(BA$3:BA$622,$BC$3:$BC$622,1,$G$3:$G$622,$G88),0)</f>
        <v>2.9458145579609924E-2</v>
      </c>
      <c r="BF88" s="74">
        <f>IF(BC88=1,AW88/SUMIFS(AW$3:AW$622,$BC$3:$BC$622,1,$G$3:$G$622,$G88),0)</f>
        <v>0.12672689911710233</v>
      </c>
      <c r="BG88" s="2">
        <f>BB88</f>
        <v>0.14284061696658099</v>
      </c>
      <c r="BH88" s="2">
        <f>AY88</f>
        <v>0.11568123393316194</v>
      </c>
      <c r="BI88" s="2">
        <f>MIN(BI$1,BD88)</f>
        <v>6.486398454404016E-2</v>
      </c>
      <c r="BJ88" s="2">
        <f>MIN(BJ$1,BE88)</f>
        <v>2.9458145579609924E-2</v>
      </c>
      <c r="BK88" s="2">
        <f>MIN(BK$1,BF88)</f>
        <v>0.12672689911710233</v>
      </c>
      <c r="BL88" s="2">
        <f>BG88</f>
        <v>0.14284061696658099</v>
      </c>
      <c r="BM88" s="2">
        <f>MIN($BM$1,BH88)</f>
        <v>0.06</v>
      </c>
      <c r="BN88" s="2">
        <f>BI88/SUMIFS(BI$3:BI$622,$BC$3:$BC$622,1,$G$3:$G$622,$G88)</f>
        <v>6.6945583172550463E-2</v>
      </c>
      <c r="BO88" s="2">
        <f>BJ88/SUMIFS(BJ$3:BJ$622,$BC$3:$BC$622,1,$G$3:$G$622,$G88)</f>
        <v>2.9949315365720691E-2</v>
      </c>
      <c r="BP88" s="2">
        <f>BK88/SUMIFS(BK$3:BK$622,$BC$3:$BC$622,1,$G$3:$G$622,$G88)</f>
        <v>0.12987808340154716</v>
      </c>
      <c r="BQ88" s="2">
        <f>BL88</f>
        <v>0.14284061696658099</v>
      </c>
      <c r="BR88" s="2">
        <f>BM88</f>
        <v>0.06</v>
      </c>
    </row>
    <row r="89" spans="1:70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>(12-$AF89)/12*INDEX(BV$9:BV$12,MATCH($AB89,$BU$9:$BU$12,0))+$AF89/12*AG89</f>
        <v>0.12094780219780221</v>
      </c>
      <c r="AK89" s="85">
        <f>(12-$AF89)/12*INDEX(BW$9:BW$12,MATCH($AB89,$BU$9:$BU$12,0))+$AF89/12*AH89</f>
        <v>0.16837912087912091</v>
      </c>
      <c r="AL89" s="85">
        <f>(12-$AF89)/12*INDEX(BX$9:BX$12,MATCH($AB89,$BU$9:$BU$12,0))+$AF89/12*AI89</f>
        <v>0.17353021978021979</v>
      </c>
      <c r="AM89" s="85">
        <f>IF($BC89=1,AJ89/SUMIFS(AJ$3:AJ$622,$BC$3:$BC$622,1,$G$3:$G$622,$G89),0)</f>
        <v>6.3857097595331078E-2</v>
      </c>
      <c r="AN89" s="85">
        <f>IF($BC89=1,AK89/SUMIFS(AK$3:AK$622,$BC$3:$BC$622,1,$G$3:$G$622,$G89),0)</f>
        <v>6.5916009939402206E-2</v>
      </c>
      <c r="AO89" s="85">
        <f>IF($BC89=1,AL89/SUMIFS(AL$3:AL$622,$BC$3:$BC$622,1,$G$3:$G$622,$G89),0)</f>
        <v>9.5432436763650402E-2</v>
      </c>
      <c r="AP89" s="2">
        <f>IFERROR(R89/$V89*90,"")</f>
        <v>0</v>
      </c>
      <c r="AQ89" s="2">
        <f>IFERROR(S89/$V89*90,"")</f>
        <v>8.3916083916083919E-2</v>
      </c>
      <c r="AR89" s="2">
        <f>IFERROR(W89/$V89*90,"")</f>
        <v>0.12587412587412589</v>
      </c>
      <c r="AS89" s="2">
        <f>IFERROR(X89/$V89*90,"")</f>
        <v>0.2937062937062937</v>
      </c>
      <c r="AT89" s="2">
        <f>IFERROR(Y89/$V89*90,"")</f>
        <v>0</v>
      </c>
      <c r="AU89" s="2">
        <f>IF(AP89="",INDEX(BV$4:BV$7,MATCH(O89,$BU$4:$BU$7,0)),AP89)</f>
        <v>0</v>
      </c>
      <c r="AV89" s="2">
        <f>IF(AQ89="",INDEX(BW$4:BW$7,MATCH($O89,$BU$4:$BU$7,0)),AQ89)</f>
        <v>8.3916083916083919E-2</v>
      </c>
      <c r="AW89" s="2">
        <f>IF(AR89="",INDEX(BX$4:BX$7,MATCH($O89,$BU$4:$BU$7,0)),AR89)</f>
        <v>0.12587412587412589</v>
      </c>
      <c r="AX89" s="2">
        <f>IF(AS89="",INDEX(BY$4:BY$7,MATCH($O89,$BU$4:$BU$7,0)),AS89)</f>
        <v>0.2937062937062937</v>
      </c>
      <c r="AY89" s="2">
        <f>IF(AT89="",INDEX(BZ$4:BZ$7,MATCH($O89,$BU$4:$BU$7,0)),AT89)</f>
        <v>0</v>
      </c>
      <c r="AZ89" s="2">
        <f>AU89*0.5+AK89*0.5</f>
        <v>8.4189560439560454E-2</v>
      </c>
      <c r="BA89" s="2">
        <f>AV89*0.5+AJ89*0.5</f>
        <v>0.10243194305694306</v>
      </c>
      <c r="BB89" s="2">
        <f>AX89*0.5+AI89*0.5</f>
        <v>0.14685314685314685</v>
      </c>
      <c r="BC89">
        <f>IF(I89="expected",1,0)</f>
        <v>1</v>
      </c>
      <c r="BD89" s="74">
        <f>IF(BC89=1,AZ89/SUMIFS(AZ$3:AZ$622,$BC$3:$BC$622,1,$G$3:$G$622,$G89),0)</f>
        <v>3.4901101672796385E-2</v>
      </c>
      <c r="BE89" s="74">
        <f>IF(BC89=1,BA89/SUMIFS(BA$3:BA$622,$BC$3:$BC$622,1,$G$3:$G$622,$G89),0)</f>
        <v>7.4845223370960293E-2</v>
      </c>
      <c r="BF89" s="74">
        <f>IF(BC89=1,AW89/SUMIFS(AW$3:AW$622,$BC$3:$BC$622,1,$G$3:$G$622,$G89),0)</f>
        <v>1.9699006496125E-2</v>
      </c>
      <c r="BG89" s="2">
        <f>BB89</f>
        <v>0.14685314685314685</v>
      </c>
      <c r="BH89" s="2">
        <f>AY89</f>
        <v>0</v>
      </c>
      <c r="BI89" s="2">
        <f>MIN(BI$1,BD89)</f>
        <v>3.4901101672796385E-2</v>
      </c>
      <c r="BJ89" s="2">
        <f>MIN(BJ$1,BE89)</f>
        <v>7.4845223370960293E-2</v>
      </c>
      <c r="BK89" s="2">
        <f>MIN(BK$1,BF89)</f>
        <v>1.9699006496125E-2</v>
      </c>
      <c r="BL89" s="2">
        <f>BG89</f>
        <v>0.14685314685314685</v>
      </c>
      <c r="BM89" s="2">
        <f>MIN($BM$1,BH89)</f>
        <v>0</v>
      </c>
      <c r="BN89" s="2">
        <f>BI89/SUMIFS(BI$3:BI$622,$BC$3:$BC$622,1,$G$3:$G$622,$G89)</f>
        <v>3.6021139023049903E-2</v>
      </c>
      <c r="BO89" s="2">
        <f>BJ89/SUMIFS(BJ$3:BJ$622,$BC$3:$BC$622,1,$G$3:$G$622,$G89)</f>
        <v>7.609315366769874E-2</v>
      </c>
      <c r="BP89" s="2">
        <f>BK89/SUMIFS(BK$3:BK$622,$BC$3:$BC$622,1,$G$3:$G$622,$G89)</f>
        <v>2.0188840936344397E-2</v>
      </c>
      <c r="BQ89" s="2">
        <f>BL89</f>
        <v>0.14685314685314685</v>
      </c>
      <c r="BR89" s="2">
        <f>BM89</f>
        <v>0</v>
      </c>
    </row>
    <row r="90" spans="1:70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>(12-$AF90)/12*INDEX(BV$9:BV$12,MATCH($AB90,$BU$9:$BU$12,0))+$AF90/12*AG90</f>
        <v>0.17740384615384619</v>
      </c>
      <c r="AK90" s="85">
        <f>(12-$AF90)/12*INDEX(BW$9:BW$12,MATCH($AB90,$BU$9:$BU$12,0))+$AF90/12*AH90</f>
        <v>0.13096153846153849</v>
      </c>
      <c r="AL90" s="85">
        <f>(12-$AF90)/12*INDEX(BX$9:BX$12,MATCH($AB90,$BU$9:$BU$12,0))+$AF90/12*AI90</f>
        <v>0.13496794871794873</v>
      </c>
      <c r="AM90" s="85">
        <f>IF($BC90=1,AJ90/SUMIFS(AJ$3:AJ$622,$BC$3:$BC$622,1,$G$3:$G$622,$G90),0)</f>
        <v>0.13634994784800497</v>
      </c>
      <c r="AN90" s="85">
        <f>IF($BC90=1,AK90/SUMIFS(AK$3:AK$622,$BC$3:$BC$622,1,$G$3:$G$622,$G90),0)</f>
        <v>6.9951436892422961E-2</v>
      </c>
      <c r="AO90" s="85">
        <f>IF($BC90=1,AL90/SUMIFS(AL$3:AL$622,$BC$3:$BC$622,1,$G$3:$G$622,$G90),0)</f>
        <v>7.3092767796488212E-2</v>
      </c>
      <c r="AP90" s="2">
        <f>IFERROR(R90/$V90*90,"")</f>
        <v>0</v>
      </c>
      <c r="AQ90" s="2">
        <f>IFERROR(S90/$V90*90,"")</f>
        <v>0.32549728752260398</v>
      </c>
      <c r="AR90" s="2">
        <f>IFERROR(W90/$V90*90,"")</f>
        <v>0</v>
      </c>
      <c r="AS90" s="2">
        <f>IFERROR(X90/$V90*90,"")</f>
        <v>0.32549728752260398</v>
      </c>
      <c r="AT90" s="2">
        <f>IFERROR(Y90/$V90*90,"")</f>
        <v>0</v>
      </c>
      <c r="AU90" s="2">
        <f>IF(AP90="",INDEX(BV$4:BV$7,MATCH(O90,$BU$4:$BU$7,0)),AP90)</f>
        <v>0</v>
      </c>
      <c r="AV90" s="2">
        <f>IF(AQ90="",INDEX(BW$4:BW$7,MATCH($O90,$BU$4:$BU$7,0)),AQ90)</f>
        <v>0.32549728752260398</v>
      </c>
      <c r="AW90" s="2">
        <f>IF(AR90="",INDEX(BX$4:BX$7,MATCH($O90,$BU$4:$BU$7,0)),AR90)</f>
        <v>0</v>
      </c>
      <c r="AX90" s="2">
        <f>IF(AS90="",INDEX(BY$4:BY$7,MATCH($O90,$BU$4:$BU$7,0)),AS90)</f>
        <v>0.32549728752260398</v>
      </c>
      <c r="AY90" s="2">
        <f>IF(AT90="",INDEX(BZ$4:BZ$7,MATCH($O90,$BU$4:$BU$7,0)),AT90)</f>
        <v>0</v>
      </c>
      <c r="AZ90" s="2">
        <f>AU90*0.5+AK90*0.5</f>
        <v>6.5480769230769245E-2</v>
      </c>
      <c r="BA90" s="2">
        <f>AV90*0.5+AJ90*0.5</f>
        <v>0.25145056683822509</v>
      </c>
      <c r="BB90" s="2">
        <f>AX90*0.5+AI90*0.5</f>
        <v>0.16274864376130199</v>
      </c>
      <c r="BC90">
        <f>IF(I90="expected",1,0)</f>
        <v>1</v>
      </c>
      <c r="BD90" s="74">
        <f>IF(BC90=1,AZ90/SUMIFS(AZ$3:AZ$622,$BC$3:$BC$622,1,$G$3:$G$622,$G90),0)</f>
        <v>5.1500729430789205E-2</v>
      </c>
      <c r="BE90" s="74">
        <f>IF(BC90=1,BA90/SUMIFS(BA$3:BA$622,$BC$3:$BC$622,1,$G$3:$G$622,$G90),0)</f>
        <v>0.22737039872588211</v>
      </c>
      <c r="BF90" s="74">
        <f>IF(BC90=1,AW90/SUMIFS(AW$3:AW$622,$BC$3:$BC$622,1,$G$3:$G$622,$G90),0)</f>
        <v>0</v>
      </c>
      <c r="BG90" s="2">
        <f>BB90</f>
        <v>0.16274864376130199</v>
      </c>
      <c r="BH90" s="2">
        <f>AY90</f>
        <v>0</v>
      </c>
      <c r="BI90" s="2">
        <f>MIN(BI$1,BD90)</f>
        <v>5.1500729430789205E-2</v>
      </c>
      <c r="BJ90" s="2">
        <f>MIN(BJ$1,BE90)</f>
        <v>0.22737039872588211</v>
      </c>
      <c r="BK90" s="2">
        <f>MIN(BK$1,BF90)</f>
        <v>0</v>
      </c>
      <c r="BL90" s="2">
        <f>BG90</f>
        <v>0.16274864376130199</v>
      </c>
      <c r="BM90" s="2">
        <f>MIN($BM$1,BH90)</f>
        <v>0</v>
      </c>
      <c r="BN90" s="2">
        <f>BI90/SUMIFS(BI$3:BI$622,$BC$3:$BC$622,1,$G$3:$G$622,$G90)</f>
        <v>5.1500729430789191E-2</v>
      </c>
      <c r="BO90" s="2">
        <f>BJ90/SUMIFS(BJ$3:BJ$622,$BC$3:$BC$622,1,$G$3:$G$622,$G90)</f>
        <v>0.22737039872588211</v>
      </c>
      <c r="BP90" s="2">
        <f>BK90/SUMIFS(BK$3:BK$622,$BC$3:$BC$622,1,$G$3:$G$622,$G90)</f>
        <v>0</v>
      </c>
      <c r="BQ90" s="2">
        <f>BL90</f>
        <v>0.16274864376130199</v>
      </c>
      <c r="BR90" s="2">
        <f>BM90</f>
        <v>0</v>
      </c>
    </row>
    <row r="91" spans="1:70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>(12-$AF91)/12*INDEX(BV$9:BV$12,MATCH($AB91,$BU$9:$BU$12,0))+$AF91/12*AG91</f>
        <v>0.30708791208791208</v>
      </c>
      <c r="AK91" s="85">
        <f>(12-$AF91)/12*INDEX(BW$9:BW$12,MATCH($AB91,$BU$9:$BU$12,0))+$AF91/12*AH91</f>
        <v>0.49483516483516482</v>
      </c>
      <c r="AL91" s="85">
        <f>(12-$AF91)/12*INDEX(BX$9:BX$12,MATCH($AB91,$BU$9:$BU$12,0))+$AF91/12*AI91</f>
        <v>7.7124542124542117E-2</v>
      </c>
      <c r="AM91" s="85">
        <f>IF($BC91=1,AJ91/SUMIFS(AJ$3:AJ$622,$BC$3:$BC$622,1,$G$3:$G$622,$G91),0)</f>
        <v>0.20407464487055915</v>
      </c>
      <c r="AN91" s="85">
        <f>IF($BC91=1,AK91/SUMIFS(AK$3:AK$622,$BC$3:$BC$622,1,$G$3:$G$622,$G91),0)</f>
        <v>0.18209346095637047</v>
      </c>
      <c r="AO91" s="85">
        <f>IF($BC91=1,AL91/SUMIFS(AL$3:AL$622,$BC$3:$BC$622,1,$G$3:$G$622,$G91),0)</f>
        <v>5.4619773819569173E-2</v>
      </c>
      <c r="AP91" s="2">
        <f>IFERROR(R91/$V91*90,"")</f>
        <v>0.19396551724137931</v>
      </c>
      <c r="AQ91" s="2">
        <f>IFERROR(S91/$V91*90,"")</f>
        <v>0</v>
      </c>
      <c r="AR91" s="2">
        <f>IFERROR(W91/$V91*90,"")</f>
        <v>0.77586206896551724</v>
      </c>
      <c r="AS91" s="2">
        <f>IFERROR(X91/$V91*90,"")</f>
        <v>6.4655172413793108E-2</v>
      </c>
      <c r="AT91" s="2">
        <f>IFERROR(Y91/$V91*90,"")</f>
        <v>0</v>
      </c>
      <c r="AU91" s="2">
        <f>IF(AP91="",INDEX(BV$4:BV$7,MATCH(O91,$BU$4:$BU$7,0)),AP91)</f>
        <v>0.19396551724137931</v>
      </c>
      <c r="AV91" s="2">
        <f>IF(AQ91="",INDEX(BW$4:BW$7,MATCH($O91,$BU$4:$BU$7,0)),AQ91)</f>
        <v>0</v>
      </c>
      <c r="AW91" s="2">
        <f>IF(AR91="",INDEX(BX$4:BX$7,MATCH($O91,$BU$4:$BU$7,0)),AR91)</f>
        <v>0.77586206896551724</v>
      </c>
      <c r="AX91" s="2">
        <f>IF(AS91="",INDEX(BY$4:BY$7,MATCH($O91,$BU$4:$BU$7,0)),AS91)</f>
        <v>6.4655172413793108E-2</v>
      </c>
      <c r="AY91" s="2">
        <f>IF(AT91="",INDEX(BZ$4:BZ$7,MATCH($O91,$BU$4:$BU$7,0)),AT91)</f>
        <v>0</v>
      </c>
      <c r="AZ91" s="2">
        <f>AU91*0.5+AK91*0.5</f>
        <v>0.34440034103827205</v>
      </c>
      <c r="BA91" s="2">
        <f>AV91*0.5+AJ91*0.5</f>
        <v>0.15354395604395604</v>
      </c>
      <c r="BB91" s="2">
        <f>AX91*0.5+AI91*0.5</f>
        <v>3.2327586206896554E-2</v>
      </c>
      <c r="BC91">
        <f>IF(I91="expected",1,0)</f>
        <v>1</v>
      </c>
      <c r="BD91" s="74">
        <f>IF(BC91=1,AZ91/SUMIFS(AZ$3:AZ$622,$BC$3:$BC$622,1,$G$3:$G$622,$G91),0)</f>
        <v>0.17560325281168987</v>
      </c>
      <c r="BE91" s="74">
        <f>IF(BC91=1,BA91/SUMIFS(BA$3:BA$622,$BC$3:$BC$622,1,$G$3:$G$622,$G91),0)</f>
        <v>0.12540870146822819</v>
      </c>
      <c r="BF91" s="74">
        <f>IF(BC91=1,AW91/SUMIFS(AW$3:AW$622,$BC$3:$BC$622,1,$G$3:$G$622,$G91),0)</f>
        <v>0.174974231322268</v>
      </c>
      <c r="BG91" s="2">
        <f>BB91</f>
        <v>3.2327586206896554E-2</v>
      </c>
      <c r="BH91" s="2">
        <f>AY91</f>
        <v>0</v>
      </c>
      <c r="BI91" s="2">
        <f>MIN(BI$1,BD91)</f>
        <v>0.17560325281168987</v>
      </c>
      <c r="BJ91" s="2">
        <f>MIN(BJ$1,BE91)</f>
        <v>0.12540870146822819</v>
      </c>
      <c r="BK91" s="2">
        <f>MIN(BK$1,BF91)</f>
        <v>0.174974231322268</v>
      </c>
      <c r="BL91" s="2">
        <f>BG91</f>
        <v>3.2327586206896554E-2</v>
      </c>
      <c r="BM91" s="2">
        <f>MIN($BM$1,BH91)</f>
        <v>0</v>
      </c>
      <c r="BN91" s="2">
        <f>BI91/SUMIFS(BI$3:BI$622,$BC$3:$BC$622,1,$G$3:$G$622,$G91)</f>
        <v>0.1756032528116899</v>
      </c>
      <c r="BO91" s="2">
        <f>BJ91/SUMIFS(BJ$3:BJ$622,$BC$3:$BC$622,1,$G$3:$G$622,$G91)</f>
        <v>0.12540870146822816</v>
      </c>
      <c r="BP91" s="2">
        <f>BK91/SUMIFS(BK$3:BK$622,$BC$3:$BC$622,1,$G$3:$G$622,$G91)</f>
        <v>0.17497423132226803</v>
      </c>
      <c r="BQ91" s="2">
        <f>BL91</f>
        <v>3.2327586206896554E-2</v>
      </c>
      <c r="BR91" s="2">
        <f>BM91</f>
        <v>0</v>
      </c>
    </row>
    <row r="92" spans="1:70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>(12-$AF92)/12*INDEX(BV$9:BV$12,MATCH($AB92,$BU$9:$BU$12,0))+$AF92/12*AG92</f>
        <v>0.24563186813186816</v>
      </c>
      <c r="AK92" s="85">
        <f>(12-$AF92)/12*INDEX(BW$9:BW$12,MATCH($AB92,$BU$9:$BU$12,0))+$AF92/12*AH92</f>
        <v>0.11225274725274727</v>
      </c>
      <c r="AL92" s="85">
        <f>(12-$AF92)/12*INDEX(BX$9:BX$12,MATCH($AB92,$BU$9:$BU$12,0))+$AF92/12*AI92</f>
        <v>0.36568681318681318</v>
      </c>
      <c r="AM92" s="85">
        <f>IF($BC92=1,AJ92/SUMIFS(AJ$3:AJ$622,$BC$3:$BC$622,1,$G$3:$G$622,$G92),0)</f>
        <v>0.14843235197743423</v>
      </c>
      <c r="AN92" s="85">
        <f>IF($BC92=1,AK92/SUMIFS(AK$3:AK$622,$BC$3:$BC$622,1,$G$3:$G$622,$G92),0)</f>
        <v>4.6085245891559198E-2</v>
      </c>
      <c r="AO92" s="85">
        <f>IF($BC92=1,AL92/SUMIFS(AL$3:AL$622,$BC$3:$BC$622,1,$G$3:$G$622,$G92),0)</f>
        <v>0.1777865392484127</v>
      </c>
      <c r="AP92" s="2">
        <f>IFERROR(R92/$V92*90,"")</f>
        <v>6.9632495164410058E-2</v>
      </c>
      <c r="AQ92" s="2">
        <f>IFERROR(S92/$V92*90,"")</f>
        <v>0.20889748549323017</v>
      </c>
      <c r="AR92" s="2">
        <f>IFERROR(W92/$V92*90,"")</f>
        <v>0.13926499032882012</v>
      </c>
      <c r="AS92" s="2">
        <f>IFERROR(X92/$V92*90,"")</f>
        <v>0.2437137330754352</v>
      </c>
      <c r="AT92" s="2">
        <f>IFERROR(Y92/$V92*90,"")</f>
        <v>3.4816247582205029E-2</v>
      </c>
      <c r="AU92" s="2">
        <f>IF(AP92="",INDEX(BV$4:BV$7,MATCH(O92,$BU$4:$BU$7,0)),AP92)</f>
        <v>6.9632495164410058E-2</v>
      </c>
      <c r="AV92" s="2">
        <f>IF(AQ92="",INDEX(BW$4:BW$7,MATCH($O92,$BU$4:$BU$7,0)),AQ92)</f>
        <v>0.20889748549323017</v>
      </c>
      <c r="AW92" s="2">
        <f>IF(AR92="",INDEX(BX$4:BX$7,MATCH($O92,$BU$4:$BU$7,0)),AR92)</f>
        <v>0.13926499032882012</v>
      </c>
      <c r="AX92" s="2">
        <f>IF(AS92="",INDEX(BY$4:BY$7,MATCH($O92,$BU$4:$BU$7,0)),AS92)</f>
        <v>0.2437137330754352</v>
      </c>
      <c r="AY92" s="2">
        <f>IF(AT92="",INDEX(BZ$4:BZ$7,MATCH($O92,$BU$4:$BU$7,0)),AT92)</f>
        <v>3.4816247582205029E-2</v>
      </c>
      <c r="AZ92" s="2">
        <f>AU92*0.5+AK92*0.5</f>
        <v>9.0942621208578656E-2</v>
      </c>
      <c r="BA92" s="2">
        <f>AV92*0.5+AJ92*0.5</f>
        <v>0.22726467681254917</v>
      </c>
      <c r="BB92" s="2">
        <f>AX92*0.5+AI92*0.5</f>
        <v>0.3718568665377176</v>
      </c>
      <c r="BC92">
        <f>IF(I92="expected",1,0)</f>
        <v>1</v>
      </c>
      <c r="BD92" s="74">
        <f>IF(BC92=1,AZ92/SUMIFS(AZ$3:AZ$622,$BC$3:$BC$622,1,$G$3:$G$622,$G92),0)</f>
        <v>3.7182281694892898E-2</v>
      </c>
      <c r="BE92" s="74">
        <f>IF(BC92=1,BA92/SUMIFS(BA$3:BA$622,$BC$3:$BC$622,1,$G$3:$G$622,$G92),0)</f>
        <v>0.14909561907355437</v>
      </c>
      <c r="BF92" s="74">
        <f>IF(BC92=1,AW92/SUMIFS(AW$3:AW$622,$BC$3:$BC$622,1,$G$3:$G$622,$G92),0)</f>
        <v>2.5493588291889184E-2</v>
      </c>
      <c r="BG92" s="2">
        <f>BB92</f>
        <v>0.3718568665377176</v>
      </c>
      <c r="BH92" s="2">
        <f>AY92</f>
        <v>3.4816247582205029E-2</v>
      </c>
      <c r="BI92" s="2">
        <f>MIN(BI$1,BD92)</f>
        <v>3.7182281694892898E-2</v>
      </c>
      <c r="BJ92" s="2">
        <f>MIN(BJ$1,BE92)</f>
        <v>0.14909561907355437</v>
      </c>
      <c r="BK92" s="2">
        <f>MIN(BK$1,BF92)</f>
        <v>2.5493588291889184E-2</v>
      </c>
      <c r="BL92" s="2">
        <f>BG92</f>
        <v>0.3718568665377176</v>
      </c>
      <c r="BM92" s="2">
        <f>MIN($BM$1,BH92)</f>
        <v>3.4816247582205029E-2</v>
      </c>
      <c r="BN92" s="2">
        <f>BI92/SUMIFS(BI$3:BI$622,$BC$3:$BC$622,1,$G$3:$G$622,$G92)</f>
        <v>3.7182281694892891E-2</v>
      </c>
      <c r="BO92" s="2">
        <f>BJ92/SUMIFS(BJ$3:BJ$622,$BC$3:$BC$622,1,$G$3:$G$622,$G92)</f>
        <v>0.14909561907355437</v>
      </c>
      <c r="BP92" s="2">
        <f>BK92/SUMIFS(BK$3:BK$622,$BC$3:$BC$622,1,$G$3:$G$622,$G92)</f>
        <v>2.561099190978532E-2</v>
      </c>
      <c r="BQ92" s="2">
        <f>BL92</f>
        <v>0.3718568665377176</v>
      </c>
      <c r="BR92" s="2">
        <f>BM92</f>
        <v>3.4816247582205029E-2</v>
      </c>
    </row>
    <row r="93" spans="1:70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>(12-$AF93)/12*INDEX(BV$9:BV$12,MATCH($AB93,$BU$9:$BU$12,0))+$AF93/12*AG93</f>
        <v>0.22783018867924526</v>
      </c>
      <c r="AK93" s="85">
        <f>(12-$AF93)/12*INDEX(BW$9:BW$12,MATCH($AB93,$BU$9:$BU$12,0))+$AF93/12*AH93</f>
        <v>0.18867924528301877</v>
      </c>
      <c r="AL93" s="85">
        <f>(12-$AF93)/12*INDEX(BX$9:BX$12,MATCH($AB93,$BU$9:$BU$12,0))+$AF93/12*AI93</f>
        <v>0.21871069182389935</v>
      </c>
      <c r="AM93" s="85">
        <f>IF($BC93=1,AJ93/SUMIFS(AJ$3:AJ$622,$BC$3:$BC$622,1,$G$3:$G$622,$G93),0)</f>
        <v>0</v>
      </c>
      <c r="AN93" s="85">
        <f>IF($BC93=1,AK93/SUMIFS(AK$3:AK$622,$BC$3:$BC$622,1,$G$3:$G$622,$G93),0)</f>
        <v>0</v>
      </c>
      <c r="AO93" s="85">
        <f>IF($BC93=1,AL93/SUMIFS(AL$3:AL$622,$BC$3:$BC$622,1,$G$3:$G$622,$G93),0)</f>
        <v>0</v>
      </c>
      <c r="AP93" s="2">
        <f>IFERROR(R93/$V93*90,"")</f>
        <v>0.34558420186505756</v>
      </c>
      <c r="AQ93" s="2">
        <f>IFERROR(S93/$V93*90,"")</f>
        <v>0.14810751508502468</v>
      </c>
      <c r="AR93" s="2">
        <f>IFERROR(W93/$V93*90,"")</f>
        <v>1.0367526055951728</v>
      </c>
      <c r="AS93" s="2">
        <f>IFERROR(X93/$V93*90,"")</f>
        <v>4.9369171695008228E-2</v>
      </c>
      <c r="AT93" s="2">
        <f>IFERROR(Y93/$V93*90,"")</f>
        <v>0</v>
      </c>
      <c r="AU93" s="2">
        <f>IF(AP93="",INDEX(BV$4:BV$7,MATCH(O93,$BU$4:$BU$7,0)),AP93)</f>
        <v>0.34558420186505756</v>
      </c>
      <c r="AV93" s="2">
        <f>IF(AQ93="",INDEX(BW$4:BW$7,MATCH($O93,$BU$4:$BU$7,0)),AQ93)</f>
        <v>0.14810751508502468</v>
      </c>
      <c r="AW93" s="2">
        <f>IF(AR93="",INDEX(BX$4:BX$7,MATCH($O93,$BU$4:$BU$7,0)),AR93)</f>
        <v>1.0367526055951728</v>
      </c>
      <c r="AX93" s="2">
        <f>IF(AS93="",INDEX(BY$4:BY$7,MATCH($O93,$BU$4:$BU$7,0)),AS93)</f>
        <v>4.9369171695008228E-2</v>
      </c>
      <c r="AY93" s="2">
        <f>IF(AT93="",INDEX(BZ$4:BZ$7,MATCH($O93,$BU$4:$BU$7,0)),AT93)</f>
        <v>0</v>
      </c>
      <c r="AZ93" s="2">
        <f>AU93*0.5+AK93*0.5</f>
        <v>0.26713172357403814</v>
      </c>
      <c r="BA93" s="2">
        <f>AV93*0.5+AJ93*0.5</f>
        <v>0.18796885188213497</v>
      </c>
      <c r="BB93" s="2">
        <f>AX93*0.5+AI93*0.5</f>
        <v>0.1446845858475041</v>
      </c>
      <c r="BC93">
        <f>IF(I93="expected",1,0)</f>
        <v>0</v>
      </c>
      <c r="BD93" s="74">
        <f>IF(BC93=1,AZ93/SUMIFS(AZ$3:AZ$622,$BC$3:$BC$622,1,$G$3:$G$622,$G93),0)</f>
        <v>0</v>
      </c>
      <c r="BE93" s="74">
        <f>IF(BC93=1,BA93/SUMIFS(BA$3:BA$622,$BC$3:$BC$622,1,$G$3:$G$622,$G93),0)</f>
        <v>0</v>
      </c>
      <c r="BF93" s="74">
        <f>IF(BC93=1,AW93/SUMIFS(AW$3:AW$622,$BC$3:$BC$622,1,$G$3:$G$622,$G93),0)</f>
        <v>0</v>
      </c>
      <c r="BG93" s="2">
        <f>BB93</f>
        <v>0.1446845858475041</v>
      </c>
      <c r="BH93" s="2">
        <f>AY93</f>
        <v>0</v>
      </c>
      <c r="BI93" s="2">
        <f>MIN(BI$1,BD93)</f>
        <v>0</v>
      </c>
      <c r="BJ93" s="2">
        <f>MIN(BJ$1,BE93)</f>
        <v>0</v>
      </c>
      <c r="BK93" s="2">
        <f>MIN(BK$1,BF93)</f>
        <v>0</v>
      </c>
      <c r="BL93" s="2">
        <f>BG93</f>
        <v>0.1446845858475041</v>
      </c>
      <c r="BM93" s="2">
        <f>MIN($BM$1,BH93)</f>
        <v>0</v>
      </c>
      <c r="BN93" s="2">
        <f>BI93/SUMIFS(BI$3:BI$622,$BC$3:$BC$622,1,$G$3:$G$622,$G93)</f>
        <v>0</v>
      </c>
      <c r="BO93" s="2">
        <f>BJ93/SUMIFS(BJ$3:BJ$622,$BC$3:$BC$622,1,$G$3:$G$622,$G93)</f>
        <v>0</v>
      </c>
      <c r="BP93" s="2">
        <f>BK93/SUMIFS(BK$3:BK$622,$BC$3:$BC$622,1,$G$3:$G$622,$G93)</f>
        <v>0</v>
      </c>
      <c r="BQ93" s="2">
        <f>BL93</f>
        <v>0.1446845858475041</v>
      </c>
      <c r="BR93" s="2">
        <f>BM93</f>
        <v>0</v>
      </c>
    </row>
    <row r="94" spans="1:70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>(12-$AF94)/12*INDEX(BV$9:BV$12,MATCH($AB94,$BU$9:$BU$12,0))+$AF94/12*AG94</f>
        <v>6.2E-2</v>
      </c>
      <c r="AK94" s="85">
        <f>(12-$AF94)/12*INDEX(BW$9:BW$12,MATCH($AB94,$BU$9:$BU$12,0))+$AF94/12*AH94</f>
        <v>6.0823529411764721E-2</v>
      </c>
      <c r="AL94" s="85">
        <f>(12-$AF94)/12*INDEX(BX$9:BX$12,MATCH($AB94,$BU$9:$BU$12,0))+$AF94/12*AI94</f>
        <v>0.12521568627450974</v>
      </c>
      <c r="AM94" s="85">
        <f>IF($BC94=1,AJ94/SUMIFS(AJ$3:AJ$622,$BC$3:$BC$622,1,$G$3:$G$622,$G94),0)</f>
        <v>2.9814777095674025E-2</v>
      </c>
      <c r="AN94" s="85">
        <f>IF($BC94=1,AK94/SUMIFS(AK$3:AK$622,$BC$3:$BC$622,1,$G$3:$G$622,$G94),0)</f>
        <v>2.4016548718729765E-2</v>
      </c>
      <c r="AO94" s="85">
        <f>IF($BC94=1,AL94/SUMIFS(AL$3:AL$622,$BC$3:$BC$622,1,$G$3:$G$622,$G94),0)</f>
        <v>8.3646727243381708E-2</v>
      </c>
      <c r="AP94" s="2">
        <f>IFERROR(R94/$V94*90,"")</f>
        <v>0.11673151750972763</v>
      </c>
      <c r="AQ94" s="2">
        <f>IFERROR(S94/$V94*90,"")</f>
        <v>5.8365758754863814E-2</v>
      </c>
      <c r="AR94" s="2">
        <f>IFERROR(W94/$V94*90,"")</f>
        <v>0.46692607003891051</v>
      </c>
      <c r="AS94" s="2">
        <f>IFERROR(X94/$V94*90,"")</f>
        <v>5.8365758754863814E-2</v>
      </c>
      <c r="AT94" s="2">
        <f>IFERROR(Y94/$V94*90,"")</f>
        <v>0</v>
      </c>
      <c r="AU94" s="2">
        <f>IF(AP94="",INDEX(BV$4:BV$7,MATCH(O94,$BU$4:$BU$7,0)),AP94)</f>
        <v>0.11673151750972763</v>
      </c>
      <c r="AV94" s="2">
        <f>IF(AQ94="",INDEX(BW$4:BW$7,MATCH($O94,$BU$4:$BU$7,0)),AQ94)</f>
        <v>5.8365758754863814E-2</v>
      </c>
      <c r="AW94" s="2">
        <f>IF(AR94="",INDEX(BX$4:BX$7,MATCH($O94,$BU$4:$BU$7,0)),AR94)</f>
        <v>0.46692607003891051</v>
      </c>
      <c r="AX94" s="2">
        <f>IF(AS94="",INDEX(BY$4:BY$7,MATCH($O94,$BU$4:$BU$7,0)),AS94)</f>
        <v>5.8365758754863814E-2</v>
      </c>
      <c r="AY94" s="2">
        <f>IF(AT94="",INDEX(BZ$4:BZ$7,MATCH($O94,$BU$4:$BU$7,0)),AT94)</f>
        <v>0</v>
      </c>
      <c r="AZ94" s="2">
        <f>AU94*0.5+AK94*0.5</f>
        <v>8.8777523460746174E-2</v>
      </c>
      <c r="BA94" s="2">
        <f>AV94*0.5+AJ94*0.5</f>
        <v>6.0182879377431907E-2</v>
      </c>
      <c r="BB94" s="2">
        <f>AX94*0.5+AI94*0.5</f>
        <v>2.9182879377431907E-2</v>
      </c>
      <c r="BC94">
        <f>IF(I94="expected",1,0)</f>
        <v>1</v>
      </c>
      <c r="BD94" s="74">
        <f>IF(BC94=1,AZ94/SUMIFS(AZ$3:AZ$622,$BC$3:$BC$622,1,$G$3:$G$622,$G94),0)</f>
        <v>3.6605330992717934E-2</v>
      </c>
      <c r="BE94" s="74">
        <f>IF(BC94=1,BA94/SUMIFS(BA$3:BA$622,$BC$3:$BC$622,1,$G$3:$G$622,$G94),0)</f>
        <v>3.5574823141203651E-2</v>
      </c>
      <c r="BF94" s="74">
        <f>IF(BC94=1,AW94/SUMIFS(AW$3:AW$622,$BC$3:$BC$622,1,$G$3:$G$622,$G94),0)</f>
        <v>8.2268480858554316E-2</v>
      </c>
      <c r="BG94" s="2">
        <f>BB94</f>
        <v>2.9182879377431907E-2</v>
      </c>
      <c r="BH94" s="2">
        <f>AY94</f>
        <v>0</v>
      </c>
      <c r="BI94" s="2">
        <f>MIN(BI$1,BD94)</f>
        <v>3.6605330992717934E-2</v>
      </c>
      <c r="BJ94" s="2">
        <f>MIN(BJ$1,BE94)</f>
        <v>3.5574823141203651E-2</v>
      </c>
      <c r="BK94" s="2">
        <f>MIN(BK$1,BF94)</f>
        <v>8.2268480858554316E-2</v>
      </c>
      <c r="BL94" s="2">
        <f>BG94</f>
        <v>2.9182879377431907E-2</v>
      </c>
      <c r="BM94" s="2">
        <f>MIN($BM$1,BH94)</f>
        <v>0</v>
      </c>
      <c r="BN94" s="2">
        <f>BI94/SUMIFS(BI$3:BI$622,$BC$3:$BC$622,1,$G$3:$G$622,$G94)</f>
        <v>3.6605330992717941E-2</v>
      </c>
      <c r="BO94" s="2">
        <f>BJ94/SUMIFS(BJ$3:BJ$622,$BC$3:$BC$622,1,$G$3:$G$622,$G94)</f>
        <v>3.5574823141203644E-2</v>
      </c>
      <c r="BP94" s="2">
        <f>BK94/SUMIFS(BK$3:BK$622,$BC$3:$BC$622,1,$G$3:$G$622,$G94)</f>
        <v>8.2268480858554316E-2</v>
      </c>
      <c r="BQ94" s="2">
        <f>BL94</f>
        <v>2.9182879377431907E-2</v>
      </c>
      <c r="BR94" s="2">
        <f>BM94</f>
        <v>0</v>
      </c>
    </row>
    <row r="95" spans="1:70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>(12-$AF95)/12*INDEX(BV$9:BV$12,MATCH($AB95,$BU$9:$BU$12,0))+$AF95/12*AG95</f>
        <v>4.0315934065934068E-2</v>
      </c>
      <c r="AK95" s="85">
        <f>(12-$AF95)/12*INDEX(BW$9:BW$12,MATCH($AB95,$BU$9:$BU$12,0))+$AF95/12*AH95</f>
        <v>5.6126373626373634E-2</v>
      </c>
      <c r="AL95" s="85">
        <f>(12-$AF95)/12*INDEX(BX$9:BX$12,MATCH($AB95,$BU$9:$BU$12,0))+$AF95/12*AI95</f>
        <v>0.15534340659340659</v>
      </c>
      <c r="AM95" s="85">
        <f>IF($BC95=1,AJ95/SUMIFS(AJ$3:AJ$622,$BC$3:$BC$622,1,$G$3:$G$622,$G95),0)</f>
        <v>1.938726754160831E-2</v>
      </c>
      <c r="AN95" s="85">
        <f>IF($BC95=1,AK95/SUMIFS(AK$3:AK$622,$BC$3:$BC$622,1,$G$3:$G$622,$G95),0)</f>
        <v>2.2161847555375563E-2</v>
      </c>
      <c r="AO95" s="85">
        <f>IF($BC95=1,AL95/SUMIFS(AL$3:AL$622,$BC$3:$BC$622,1,$G$3:$G$622,$G95),0)</f>
        <v>0.10377268173805168</v>
      </c>
      <c r="AP95" s="2">
        <f>IFERROR(R95/$V95*90,"")</f>
        <v>0.12478336221837089</v>
      </c>
      <c r="AQ95" s="2">
        <f>IFERROR(S95/$V95*90,"")</f>
        <v>6.2391681109185443E-2</v>
      </c>
      <c r="AR95" s="2">
        <f>IFERROR(W95/$V95*90,"")</f>
        <v>0.28076256499133451</v>
      </c>
      <c r="AS95" s="2">
        <f>IFERROR(X95/$V95*90,"")</f>
        <v>0.28076256499133451</v>
      </c>
      <c r="AT95" s="2">
        <f>IFERROR(Y95/$V95*90,"")</f>
        <v>0</v>
      </c>
      <c r="AU95" s="2">
        <f>IF(AP95="",INDEX(BV$4:BV$7,MATCH(O95,$BU$4:$BU$7,0)),AP95)</f>
        <v>0.12478336221837089</v>
      </c>
      <c r="AV95" s="2">
        <f>IF(AQ95="",INDEX(BW$4:BW$7,MATCH($O95,$BU$4:$BU$7,0)),AQ95)</f>
        <v>6.2391681109185443E-2</v>
      </c>
      <c r="AW95" s="2">
        <f>IF(AR95="",INDEX(BX$4:BX$7,MATCH($O95,$BU$4:$BU$7,0)),AR95)</f>
        <v>0.28076256499133451</v>
      </c>
      <c r="AX95" s="2">
        <f>IF(AS95="",INDEX(BY$4:BY$7,MATCH($O95,$BU$4:$BU$7,0)),AS95)</f>
        <v>0.28076256499133451</v>
      </c>
      <c r="AY95" s="2">
        <f>IF(AT95="",INDEX(BZ$4:BZ$7,MATCH($O95,$BU$4:$BU$7,0)),AT95)</f>
        <v>0</v>
      </c>
      <c r="AZ95" s="2">
        <f>AU95*0.5+AK95*0.5</f>
        <v>9.0454867922372256E-2</v>
      </c>
      <c r="BA95" s="2">
        <f>AV95*0.5+AJ95*0.5</f>
        <v>5.1353807587559752E-2</v>
      </c>
      <c r="BB95" s="2">
        <f>AX95*0.5+AI95*0.5</f>
        <v>0.20538128249566726</v>
      </c>
      <c r="BC95">
        <f>IF(I95="expected",1,0)</f>
        <v>1</v>
      </c>
      <c r="BD95" s="74">
        <f>IF(BC95=1,AZ95/SUMIFS(AZ$3:AZ$622,$BC$3:$BC$622,1,$G$3:$G$622,$G95),0)</f>
        <v>3.7296944667138281E-2</v>
      </c>
      <c r="BE95" s="74">
        <f>IF(BC95=1,BA95/SUMIFS(BA$3:BA$622,$BC$3:$BC$622,1,$G$3:$G$622,$G95),0)</f>
        <v>3.0355852718471191E-2</v>
      </c>
      <c r="BF95" s="74">
        <f>IF(BC95=1,AW95/SUMIFS(AW$3:AW$622,$BC$3:$BC$622,1,$G$3:$G$622,$G95),0)</f>
        <v>4.9468023282279762E-2</v>
      </c>
      <c r="BG95" s="2">
        <f>BB95</f>
        <v>0.20538128249566726</v>
      </c>
      <c r="BH95" s="2">
        <f>AY95</f>
        <v>0</v>
      </c>
      <c r="BI95" s="2">
        <f>MIN(BI$1,BD95)</f>
        <v>3.7296944667138281E-2</v>
      </c>
      <c r="BJ95" s="2">
        <f>MIN(BJ$1,BE95)</f>
        <v>3.0355852718471191E-2</v>
      </c>
      <c r="BK95" s="2">
        <f>MIN(BK$1,BF95)</f>
        <v>4.9468023282279762E-2</v>
      </c>
      <c r="BL95" s="2">
        <f>BG95</f>
        <v>0.20538128249566726</v>
      </c>
      <c r="BM95" s="2">
        <f>MIN($BM$1,BH95)</f>
        <v>0</v>
      </c>
      <c r="BN95" s="2">
        <f>BI95/SUMIFS(BI$3:BI$622,$BC$3:$BC$622,1,$G$3:$G$622,$G95)</f>
        <v>3.7296944667138288E-2</v>
      </c>
      <c r="BO95" s="2">
        <f>BJ95/SUMIFS(BJ$3:BJ$622,$BC$3:$BC$622,1,$G$3:$G$622,$G95)</f>
        <v>3.0355852718471184E-2</v>
      </c>
      <c r="BP95" s="2">
        <f>BK95/SUMIFS(BK$3:BK$622,$BC$3:$BC$622,1,$G$3:$G$622,$G95)</f>
        <v>4.9468023282279762E-2</v>
      </c>
      <c r="BQ95" s="2">
        <f>BL95</f>
        <v>0.20538128249566726</v>
      </c>
      <c r="BR95" s="2">
        <f>BM95</f>
        <v>0</v>
      </c>
    </row>
    <row r="96" spans="1:70" x14ac:dyDescent="0.3">
      <c r="A96" s="93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>(12-$AF96)/12*INDEX(BV$9:BV$12,MATCH($AB96,$BU$9:$BU$12,0))+$AF96/12*AG96</f>
        <v>0.16126373626373627</v>
      </c>
      <c r="AK96" s="85">
        <f>(12-$AF96)/12*INDEX(BW$9:BW$12,MATCH($AB96,$BU$9:$BU$12,0))+$AF96/12*AH96</f>
        <v>0.22450549450549454</v>
      </c>
      <c r="AL96" s="85">
        <f>(12-$AF96)/12*INDEX(BX$9:BX$12,MATCH($AB96,$BU$9:$BU$12,0))+$AF96/12*AI96</f>
        <v>0.23137362637362638</v>
      </c>
      <c r="AM96" s="85">
        <f>IF($BC96=1,AJ96/SUMIFS(AJ$3:AJ$622,$BC$3:$BC$622,1,$G$3:$G$622,$G96),0)</f>
        <v>0</v>
      </c>
      <c r="AN96" s="85">
        <f>IF($BC96=1,AK96/SUMIFS(AK$3:AK$622,$BC$3:$BC$622,1,$G$3:$G$622,$G96),0)</f>
        <v>0</v>
      </c>
      <c r="AO96" s="85">
        <f>IF($BC96=1,AL96/SUMIFS(AL$3:AL$622,$BC$3:$BC$622,1,$G$3:$G$622,$G96),0)</f>
        <v>0</v>
      </c>
      <c r="AP96" s="2">
        <f>IFERROR(R96/$V96*90,"")</f>
        <v>0.10895883777239709</v>
      </c>
      <c r="AQ96" s="2">
        <f>IFERROR(S96/$V96*90,"")</f>
        <v>0.10895883777239709</v>
      </c>
      <c r="AR96" s="2">
        <f>IFERROR(W96/$V96*90,"")</f>
        <v>0.5447941888619855</v>
      </c>
      <c r="AS96" s="2">
        <f>IFERROR(X96/$V96*90,"")</f>
        <v>0.10895883777239709</v>
      </c>
      <c r="AT96" s="2">
        <f>IFERROR(Y96/$V96*90,"")</f>
        <v>0</v>
      </c>
      <c r="AU96" s="2">
        <f>IF(AP96="",INDEX(BV$4:BV$7,MATCH(O96,$BU$4:$BU$7,0)),AP96)</f>
        <v>0.10895883777239709</v>
      </c>
      <c r="AV96" s="2">
        <f>IF(AQ96="",INDEX(BW$4:BW$7,MATCH($O96,$BU$4:$BU$7,0)),AQ96)</f>
        <v>0.10895883777239709</v>
      </c>
      <c r="AW96" s="2">
        <f>IF(AR96="",INDEX(BX$4:BX$7,MATCH($O96,$BU$4:$BU$7,0)),AR96)</f>
        <v>0.5447941888619855</v>
      </c>
      <c r="AX96" s="2">
        <f>IF(AS96="",INDEX(BY$4:BY$7,MATCH($O96,$BU$4:$BU$7,0)),AS96)</f>
        <v>0.10895883777239709</v>
      </c>
      <c r="AY96" s="2">
        <f>IF(AT96="",INDEX(BZ$4:BZ$7,MATCH($O96,$BU$4:$BU$7,0)),AT96)</f>
        <v>0</v>
      </c>
      <c r="AZ96" s="2">
        <f>AU96*0.5+AK96*0.5</f>
        <v>0.16673216613894581</v>
      </c>
      <c r="BA96" s="2">
        <f>AV96*0.5+AJ96*0.5</f>
        <v>0.13511128701806668</v>
      </c>
      <c r="BB96" s="2">
        <f>AX96*0.5+AI96*0.5</f>
        <v>5.4479418886198547E-2</v>
      </c>
      <c r="BC96">
        <f>IF(I96="expected",1,0)</f>
        <v>0</v>
      </c>
      <c r="BD96" s="74">
        <f>IF(BC96=1,AZ96/SUMIFS(AZ$3:AZ$622,$BC$3:$BC$622,1,$G$3:$G$622,$G96),0)</f>
        <v>0</v>
      </c>
      <c r="BE96" s="74">
        <f>IF(BC96=1,BA96/SUMIFS(BA$3:BA$622,$BC$3:$BC$622,1,$G$3:$G$622,$G96),0)</f>
        <v>0</v>
      </c>
      <c r="BF96" s="74">
        <f>IF(BC96=1,AW96/SUMIFS(AW$3:AW$622,$BC$3:$BC$622,1,$G$3:$G$622,$G96),0)</f>
        <v>0</v>
      </c>
      <c r="BG96" s="2">
        <f>BB96</f>
        <v>5.4479418886198547E-2</v>
      </c>
      <c r="BH96" s="2">
        <f>AY96</f>
        <v>0</v>
      </c>
      <c r="BI96" s="2">
        <f>MIN(BI$1,BD96)</f>
        <v>0</v>
      </c>
      <c r="BJ96" s="2">
        <f>MIN(BJ$1,BE96)</f>
        <v>0</v>
      </c>
      <c r="BK96" s="2">
        <f>MIN(BK$1,BF96)</f>
        <v>0</v>
      </c>
      <c r="BL96" s="2">
        <f>BG96</f>
        <v>5.4479418886198547E-2</v>
      </c>
      <c r="BM96" s="2">
        <f>MIN($BM$1,BH96)</f>
        <v>0</v>
      </c>
      <c r="BN96" s="2">
        <f>BI96/SUMIFS(BI$3:BI$622,$BC$3:$BC$622,1,$G$3:$G$622,$G96)</f>
        <v>0</v>
      </c>
      <c r="BO96" s="2">
        <f>BJ96/SUMIFS(BJ$3:BJ$622,$BC$3:$BC$622,1,$G$3:$G$622,$G96)</f>
        <v>0</v>
      </c>
      <c r="BP96" s="2">
        <f>BK96/SUMIFS(BK$3:BK$622,$BC$3:$BC$622,1,$G$3:$G$622,$G96)</f>
        <v>0</v>
      </c>
      <c r="BQ96" s="2">
        <f>BL96</f>
        <v>5.4479418886198547E-2</v>
      </c>
      <c r="BR96" s="2">
        <f>BM96</f>
        <v>0</v>
      </c>
    </row>
    <row r="97" spans="1:70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>(12-$AF97)/12*INDEX(BV$9:BV$12,MATCH($AB97,$BU$9:$BU$12,0))+$AF97/12*AG97</f>
        <v>1.55E-2</v>
      </c>
      <c r="AK97" s="85">
        <f>(12-$AF97)/12*INDEX(BW$9:BW$12,MATCH($AB97,$BU$9:$BU$12,0))+$AF97/12*AH97</f>
        <v>0.18187254901960787</v>
      </c>
      <c r="AL97" s="85">
        <f>(12-$AF97)/12*INDEX(BX$9:BX$12,MATCH($AB97,$BU$9:$BU$12,0))+$AF97/12*AI97</f>
        <v>3.1303921568627435E-2</v>
      </c>
      <c r="AM97" s="85">
        <f>IF($BC97=1,AJ97/SUMIFS(AJ$3:AJ$622,$BC$3:$BC$622,1,$G$3:$G$622,$G97),0)</f>
        <v>7.1017970797637893E-3</v>
      </c>
      <c r="AN97" s="85">
        <f>IF($BC97=1,AK97/SUMIFS(AK$3:AK$622,$BC$3:$BC$622,1,$G$3:$G$622,$G97),0)</f>
        <v>6.6337604128318906E-2</v>
      </c>
      <c r="AO97" s="85">
        <f>IF($BC97=1,AL97/SUMIFS(AL$3:AL$622,$BC$3:$BC$622,1,$G$3:$G$622,$G97),0)</f>
        <v>2.3970693086884588E-2</v>
      </c>
      <c r="AP97" s="2">
        <f>IFERROR(R97/$V97*90,"")</f>
        <v>4.0160642570281124E-2</v>
      </c>
      <c r="AQ97" s="2">
        <f>IFERROR(S97/$V97*90,"")</f>
        <v>0</v>
      </c>
      <c r="AR97" s="2">
        <f>IFERROR(W97/$V97*90,"")</f>
        <v>0.12048192771084337</v>
      </c>
      <c r="AS97" s="2">
        <f>IFERROR(X97/$V97*90,"")</f>
        <v>8.0321285140562249E-2</v>
      </c>
      <c r="AT97" s="2">
        <f>IFERROR(Y97/$V97*90,"")</f>
        <v>0</v>
      </c>
      <c r="AU97" s="2">
        <f>IF(AP97="",INDEX(BV$4:BV$7,MATCH(O97,$BU$4:$BU$7,0)),AP97)</f>
        <v>4.0160642570281124E-2</v>
      </c>
      <c r="AV97" s="2">
        <f>IF(AQ97="",INDEX(BW$4:BW$7,MATCH($O97,$BU$4:$BU$7,0)),AQ97)</f>
        <v>0</v>
      </c>
      <c r="AW97" s="2">
        <f>IF(AR97="",INDEX(BX$4:BX$7,MATCH($O97,$BU$4:$BU$7,0)),AR97)</f>
        <v>0.12048192771084337</v>
      </c>
      <c r="AX97" s="2">
        <f>IF(AS97="",INDEX(BY$4:BY$7,MATCH($O97,$BU$4:$BU$7,0)),AS97)</f>
        <v>8.0321285140562249E-2</v>
      </c>
      <c r="AY97" s="2">
        <f>IF(AT97="",INDEX(BZ$4:BZ$7,MATCH($O97,$BU$4:$BU$7,0)),AT97)</f>
        <v>0</v>
      </c>
      <c r="AZ97" s="2">
        <f>AU97*0.5+AK97*0.5</f>
        <v>0.11101659579494449</v>
      </c>
      <c r="BA97" s="2">
        <f>AV97*0.5+AJ97*0.5</f>
        <v>7.7499999999999999E-3</v>
      </c>
      <c r="BB97" s="2">
        <f>AX97*0.5+AI97*0.5</f>
        <v>4.0160642570281124E-2</v>
      </c>
      <c r="BC97">
        <f>IF(I97="expected",1,0)</f>
        <v>1</v>
      </c>
      <c r="BD97" s="74">
        <f>IF(BC97=1,AZ97/SUMIFS(AZ$3:AZ$622,$BC$3:$BC$622,1,$G$3:$G$622,$G97),0)</f>
        <v>4.2714553215124441E-2</v>
      </c>
      <c r="BE97" s="74">
        <f>IF(BC97=1,BA97/SUMIFS(BA$3:BA$622,$BC$3:$BC$622,1,$G$3:$G$622,$G97),0)</f>
        <v>3.7817845007970603E-3</v>
      </c>
      <c r="BF97" s="74">
        <f>IF(BC97=1,AW97/SUMIFS(AW$3:AW$622,$BC$3:$BC$622,1,$G$3:$G$622,$G97),0)</f>
        <v>1.9439857994907401E-2</v>
      </c>
      <c r="BG97" s="2">
        <f>BB97</f>
        <v>4.0160642570281124E-2</v>
      </c>
      <c r="BH97" s="2">
        <f>AY97</f>
        <v>0</v>
      </c>
      <c r="BI97" s="2">
        <f>MIN(BI$1,BD97)</f>
        <v>4.2714553215124441E-2</v>
      </c>
      <c r="BJ97" s="2">
        <f>MIN(BJ$1,BE97)</f>
        <v>3.7817845007970603E-3</v>
      </c>
      <c r="BK97" s="2">
        <f>MIN(BK$1,BF97)</f>
        <v>1.9439857994907401E-2</v>
      </c>
      <c r="BL97" s="2">
        <f>BG97</f>
        <v>4.0160642570281124E-2</v>
      </c>
      <c r="BM97" s="2">
        <f>MIN($BM$1,BH97)</f>
        <v>0</v>
      </c>
      <c r="BN97" s="2">
        <f>BI97/SUMIFS(BI$3:BI$622,$BC$3:$BC$622,1,$G$3:$G$622,$G97)</f>
        <v>4.4151792660105035E-2</v>
      </c>
      <c r="BO97" s="2">
        <f>BJ97/SUMIFS(BJ$3:BJ$622,$BC$3:$BC$622,1,$G$3:$G$622,$G97)</f>
        <v>3.854824802334783E-3</v>
      </c>
      <c r="BP97" s="2">
        <f>BK97/SUMIFS(BK$3:BK$622,$BC$3:$BC$622,1,$G$3:$G$622,$G97)</f>
        <v>1.9439857994907401E-2</v>
      </c>
      <c r="BQ97" s="2">
        <f>BL97</f>
        <v>4.0160642570281124E-2</v>
      </c>
      <c r="BR97" s="2">
        <f>BM97</f>
        <v>0</v>
      </c>
    </row>
    <row r="98" spans="1:70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>(12-$AF98)/12*INDEX(BV$9:BV$12,MATCH($AB98,$BU$9:$BU$12,0))+$AF98/12*AG98</f>
        <v>0.13438644688644691</v>
      </c>
      <c r="AK98" s="85">
        <f>(12-$AF98)/12*INDEX(BW$9:BW$12,MATCH($AB98,$BU$9:$BU$12,0))+$AF98/12*AH98</f>
        <v>0.18708791208791212</v>
      </c>
      <c r="AL98" s="85">
        <f>(12-$AF98)/12*INDEX(BX$9:BX$12,MATCH($AB98,$BU$9:$BU$12,0))+$AF98/12*AI98</f>
        <v>0.19281135531135532</v>
      </c>
      <c r="AM98" s="85">
        <f>IF($BC98=1,AJ98/SUMIFS(AJ$3:AJ$622,$BC$3:$BC$622,1,$G$3:$G$622,$G98),0)</f>
        <v>0</v>
      </c>
      <c r="AN98" s="85">
        <f>IF($BC98=1,AK98/SUMIFS(AK$3:AK$622,$BC$3:$BC$622,1,$G$3:$G$622,$G98),0)</f>
        <v>0</v>
      </c>
      <c r="AO98" s="85">
        <f>IF($BC98=1,AL98/SUMIFS(AL$3:AL$622,$BC$3:$BC$622,1,$G$3:$G$622,$G98),0)</f>
        <v>0</v>
      </c>
      <c r="AP98" s="2" t="str">
        <f>IFERROR(R98/$V98*90,"")</f>
        <v/>
      </c>
      <c r="AQ98" s="2" t="str">
        <f>IFERROR(S98/$V98*90,"")</f>
        <v/>
      </c>
      <c r="AR98" s="2" t="str">
        <f>IFERROR(W98/$V98*90,"")</f>
        <v/>
      </c>
      <c r="AS98" s="2" t="str">
        <f>IFERROR(X98/$V98*90,"")</f>
        <v/>
      </c>
      <c r="AT98" s="2" t="str">
        <f>IFERROR(Y98/$V98*90,"")</f>
        <v/>
      </c>
      <c r="AU98" s="2">
        <f>IF(AP98="",INDEX(BV$4:BV$7,MATCH(O98,$BU$4:$BU$7,0)),AP98)</f>
        <v>3.6000000000000004E-2</v>
      </c>
      <c r="AV98" s="2">
        <f>IF(AQ98="",INDEX(BW$4:BW$7,MATCH($O98,$BU$4:$BU$7,0)),AQ98)</f>
        <v>2.6323486399532026E-2</v>
      </c>
      <c r="AW98" s="2">
        <f>IF(AR98="",INDEX(BX$4:BX$7,MATCH($O98,$BU$4:$BU$7,0)),AR98)</f>
        <v>0.24423337856173674</v>
      </c>
      <c r="AX98" s="2">
        <f>IF(AS98="",INDEX(BY$4:BY$7,MATCH($O98,$BU$4:$BU$7,0)),AS98)</f>
        <v>0.14245014245014245</v>
      </c>
      <c r="AY98" s="2">
        <f>IF(AT98="",INDEX(BZ$4:BZ$7,MATCH($O98,$BU$4:$BU$7,0)),AT98)</f>
        <v>0</v>
      </c>
      <c r="AZ98" s="2">
        <f>AU98*0.5+AK98*0.5</f>
        <v>0.11154395604395606</v>
      </c>
      <c r="BA98" s="2">
        <f>AV98*0.5+AJ98*0.5</f>
        <v>8.0354966642989467E-2</v>
      </c>
      <c r="BB98" s="2">
        <f>AX98*0.5+AI98*0.5</f>
        <v>7.1225071225071226E-2</v>
      </c>
      <c r="BC98">
        <f>IF(I98="expected",1,0)</f>
        <v>0</v>
      </c>
      <c r="BD98" s="74">
        <f>IF(BC98=1,AZ98/SUMIFS(AZ$3:AZ$622,$BC$3:$BC$622,1,$G$3:$G$622,$G98),0)</f>
        <v>0</v>
      </c>
      <c r="BE98" s="74">
        <f>IF(BC98=1,BA98/SUMIFS(BA$3:BA$622,$BC$3:$BC$622,1,$G$3:$G$622,$G98),0)</f>
        <v>0</v>
      </c>
      <c r="BF98" s="74">
        <f>IF(BC98=1,AW98/SUMIFS(AW$3:AW$622,$BC$3:$BC$622,1,$G$3:$G$622,$G98),0)</f>
        <v>0</v>
      </c>
      <c r="BG98" s="2">
        <f>BB98</f>
        <v>7.1225071225071226E-2</v>
      </c>
      <c r="BH98" s="2">
        <f>AY98</f>
        <v>0</v>
      </c>
      <c r="BI98" s="2">
        <f>MIN(BI$1,BD98)</f>
        <v>0</v>
      </c>
      <c r="BJ98" s="2">
        <f>MIN(BJ$1,BE98)</f>
        <v>0</v>
      </c>
      <c r="BK98" s="2">
        <f>MIN(BK$1,BF98)</f>
        <v>0</v>
      </c>
      <c r="BL98" s="2">
        <f>BG98</f>
        <v>7.1225071225071226E-2</v>
      </c>
      <c r="BM98" s="2">
        <f>MIN($BM$1,BH98)</f>
        <v>0</v>
      </c>
      <c r="BN98" s="2">
        <f>BI98/SUMIFS(BI$3:BI$622,$BC$3:$BC$622,1,$G$3:$G$622,$G98)</f>
        <v>0</v>
      </c>
      <c r="BO98" s="2">
        <f>BJ98/SUMIFS(BJ$3:BJ$622,$BC$3:$BC$622,1,$G$3:$G$622,$G98)</f>
        <v>0</v>
      </c>
      <c r="BP98" s="2">
        <f>BK98/SUMIFS(BK$3:BK$622,$BC$3:$BC$622,1,$G$3:$G$622,$G98)</f>
        <v>0</v>
      </c>
      <c r="BQ98" s="2">
        <f>BL98</f>
        <v>7.1225071225071226E-2</v>
      </c>
      <c r="BR98" s="2">
        <f>BM98</f>
        <v>0</v>
      </c>
    </row>
    <row r="99" spans="1:70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>(12-$AF99)/12*INDEX(BV$9:BV$12,MATCH($AB99,$BU$9:$BU$12,0))+$AF99/12*AG99</f>
        <v>0.25084249084249083</v>
      </c>
      <c r="AK99" s="85">
        <f>(12-$AF99)/12*INDEX(BW$9:BW$12,MATCH($AB99,$BU$9:$BU$12,0))+$AF99/12*AH99</f>
        <v>0.43967032967032965</v>
      </c>
      <c r="AL99" s="85">
        <f>(12-$AF99)/12*INDEX(BX$9:BX$12,MATCH($AB99,$BU$9:$BU$12,0))+$AF99/12*AI99</f>
        <v>0.15424908424908423</v>
      </c>
      <c r="AM99" s="85">
        <f>IF($BC99=1,AJ99/SUMIFS(AJ$3:AJ$622,$BC$3:$BC$622,1,$G$3:$G$622,$G99),0)</f>
        <v>0</v>
      </c>
      <c r="AN99" s="85">
        <f>IF($BC99=1,AK99/SUMIFS(AK$3:AK$622,$BC$3:$BC$622,1,$G$3:$G$622,$G99),0)</f>
        <v>0</v>
      </c>
      <c r="AO99" s="85">
        <f>IF($BC99=1,AL99/SUMIFS(AL$3:AL$622,$BC$3:$BC$622,1,$G$3:$G$622,$G99),0)</f>
        <v>0</v>
      </c>
      <c r="AP99" s="2">
        <f>IFERROR(R99/$V99*90,"")</f>
        <v>0</v>
      </c>
      <c r="AQ99" s="2">
        <f>IFERROR(S99/$V99*90,"")</f>
        <v>0</v>
      </c>
      <c r="AR99" s="2">
        <f>IFERROR(W99/$V99*90,"")</f>
        <v>0</v>
      </c>
      <c r="AS99" s="2">
        <f>IFERROR(X99/$V99*90,"")</f>
        <v>0</v>
      </c>
      <c r="AT99" s="2">
        <f>IFERROR(Y99/$V99*90,"")</f>
        <v>0</v>
      </c>
      <c r="AU99" s="2">
        <f>IF(AP99="",INDEX(BV$4:BV$7,MATCH(O99,$BU$4:$BU$7,0)),AP99)</f>
        <v>0</v>
      </c>
      <c r="AV99" s="2">
        <f>IF(AQ99="",INDEX(BW$4:BW$7,MATCH($O99,$BU$4:$BU$7,0)),AQ99)</f>
        <v>0</v>
      </c>
      <c r="AW99" s="2">
        <f>IF(AR99="",INDEX(BX$4:BX$7,MATCH($O99,$BU$4:$BU$7,0)),AR99)</f>
        <v>0</v>
      </c>
      <c r="AX99" s="2">
        <f>IF(AS99="",INDEX(BY$4:BY$7,MATCH($O99,$BU$4:$BU$7,0)),AS99)</f>
        <v>0</v>
      </c>
      <c r="AY99" s="2">
        <f>IF(AT99="",INDEX(BZ$4:BZ$7,MATCH($O99,$BU$4:$BU$7,0)),AT99)</f>
        <v>0</v>
      </c>
      <c r="AZ99" s="2">
        <f>AU99*0.5+AK99*0.5</f>
        <v>0.21983516483516483</v>
      </c>
      <c r="BA99" s="2">
        <f>AV99*0.5+AJ99*0.5</f>
        <v>0.12542124542124541</v>
      </c>
      <c r="BB99" s="2">
        <f>AX99*0.5+AI99*0.5</f>
        <v>0</v>
      </c>
      <c r="BC99">
        <f>IF(I99="expected",1,0)</f>
        <v>0</v>
      </c>
      <c r="BD99" s="74">
        <f>IF(BC99=1,AZ99/SUMIFS(AZ$3:AZ$622,$BC$3:$BC$622,1,$G$3:$G$622,$G99),0)</f>
        <v>0</v>
      </c>
      <c r="BE99" s="74">
        <f>IF(BC99=1,BA99/SUMIFS(BA$3:BA$622,$BC$3:$BC$622,1,$G$3:$G$622,$G99),0)</f>
        <v>0</v>
      </c>
      <c r="BF99" s="74">
        <f>IF(BC99=1,AW99/SUMIFS(AW$3:AW$622,$BC$3:$BC$622,1,$G$3:$G$622,$G99),0)</f>
        <v>0</v>
      </c>
      <c r="BG99" s="2">
        <f>BB99</f>
        <v>0</v>
      </c>
      <c r="BH99" s="2">
        <f>AY99</f>
        <v>0</v>
      </c>
      <c r="BI99" s="2">
        <f>MIN(BI$1,BD99)</f>
        <v>0</v>
      </c>
      <c r="BJ99" s="2">
        <f>MIN(BJ$1,BE99)</f>
        <v>0</v>
      </c>
      <c r="BK99" s="2">
        <f>MIN(BK$1,BF99)</f>
        <v>0</v>
      </c>
      <c r="BL99" s="2">
        <f>BG99</f>
        <v>0</v>
      </c>
      <c r="BM99" s="2">
        <f>MIN($BM$1,BH99)</f>
        <v>0</v>
      </c>
      <c r="BN99" s="2">
        <f>BI99/SUMIFS(BI$3:BI$622,$BC$3:$BC$622,1,$G$3:$G$622,$G99)</f>
        <v>0</v>
      </c>
      <c r="BO99" s="2">
        <f>BJ99/SUMIFS(BJ$3:BJ$622,$BC$3:$BC$622,1,$G$3:$G$622,$G99)</f>
        <v>0</v>
      </c>
      <c r="BP99" s="2">
        <f>BK99/SUMIFS(BK$3:BK$622,$BC$3:$BC$622,1,$G$3:$G$622,$G99)</f>
        <v>0</v>
      </c>
      <c r="BQ99" s="2">
        <f>BL99</f>
        <v>0</v>
      </c>
      <c r="BR99" s="2">
        <f>BM99</f>
        <v>0</v>
      </c>
    </row>
    <row r="100" spans="1:70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>(12-$AF100)/12*INDEX(BV$9:BV$12,MATCH($AB100,$BU$9:$BU$12,0))+$AF100/12*AG100</f>
        <v>0.34417582417582415</v>
      </c>
      <c r="AK100" s="85">
        <f>(12-$AF100)/12*INDEX(BW$9:BW$12,MATCH($AB100,$BU$9:$BU$12,0))+$AF100/12*AH100</f>
        <v>0.14967032967032967</v>
      </c>
      <c r="AL100" s="85">
        <f>(12-$AF100)/12*INDEX(BX$9:BX$12,MATCH($AB100,$BU$9:$BU$12,0))+$AF100/12*AI100</f>
        <v>0.15424908424908423</v>
      </c>
      <c r="AM100" s="85">
        <f>IF($BC100=1,AJ100/SUMIFS(AJ$3:AJ$622,$BC$3:$BC$622,1,$G$3:$G$622,$G100),0)</f>
        <v>0</v>
      </c>
      <c r="AN100" s="85">
        <f>IF($BC100=1,AK100/SUMIFS(AK$3:AK$622,$BC$3:$BC$622,1,$G$3:$G$622,$G100),0)</f>
        <v>0</v>
      </c>
      <c r="AO100" s="85">
        <f>IF($BC100=1,AL100/SUMIFS(AL$3:AL$622,$BC$3:$BC$622,1,$G$3:$G$622,$G100),0)</f>
        <v>0</v>
      </c>
      <c r="AP100" s="2">
        <f>IFERROR(R100/$V100*90,"")</f>
        <v>0.12448132780082988</v>
      </c>
      <c r="AQ100" s="2">
        <f>IFERROR(S100/$V100*90,"")</f>
        <v>0.12448132780082988</v>
      </c>
      <c r="AR100" s="2">
        <f>IFERROR(W100/$V100*90,"")</f>
        <v>0.24896265560165975</v>
      </c>
      <c r="AS100" s="2">
        <f>IFERROR(X100/$V100*90,"")</f>
        <v>0</v>
      </c>
      <c r="AT100" s="2">
        <f>IFERROR(Y100/$V100*90,"")</f>
        <v>0</v>
      </c>
      <c r="AU100" s="2">
        <f>IF(AP100="",INDEX(BV$4:BV$7,MATCH(O100,$BU$4:$BU$7,0)),AP100)</f>
        <v>0.12448132780082988</v>
      </c>
      <c r="AV100" s="2">
        <f>IF(AQ100="",INDEX(BW$4:BW$7,MATCH($O100,$BU$4:$BU$7,0)),AQ100)</f>
        <v>0.12448132780082988</v>
      </c>
      <c r="AW100" s="2">
        <f>IF(AR100="",INDEX(BX$4:BX$7,MATCH($O100,$BU$4:$BU$7,0)),AR100)</f>
        <v>0.24896265560165975</v>
      </c>
      <c r="AX100" s="2">
        <f>IF(AS100="",INDEX(BY$4:BY$7,MATCH($O100,$BU$4:$BU$7,0)),AS100)</f>
        <v>0</v>
      </c>
      <c r="AY100" s="2">
        <f>IF(AT100="",INDEX(BZ$4:BZ$7,MATCH($O100,$BU$4:$BU$7,0)),AT100)</f>
        <v>0</v>
      </c>
      <c r="AZ100" s="2">
        <f>AU100*0.5+AK100*0.5</f>
        <v>0.13707582873557977</v>
      </c>
      <c r="BA100" s="2">
        <f>AV100*0.5+AJ100*0.5</f>
        <v>0.23432857598832701</v>
      </c>
      <c r="BB100" s="2">
        <f>AX100*0.5+AI100*0.5</f>
        <v>0</v>
      </c>
      <c r="BC100">
        <f>IF(I100="expected",1,0)</f>
        <v>0</v>
      </c>
      <c r="BD100" s="74">
        <f>IF(BC100=1,AZ100/SUMIFS(AZ$3:AZ$622,$BC$3:$BC$622,1,$G$3:$G$622,$G100),0)</f>
        <v>0</v>
      </c>
      <c r="BE100" s="74">
        <f>IF(BC100=1,BA100/SUMIFS(BA$3:BA$622,$BC$3:$BC$622,1,$G$3:$G$622,$G100),0)</f>
        <v>0</v>
      </c>
      <c r="BF100" s="74">
        <f>IF(BC100=1,AW100/SUMIFS(AW$3:AW$622,$BC$3:$BC$622,1,$G$3:$G$622,$G100),0)</f>
        <v>0</v>
      </c>
      <c r="BG100" s="2">
        <f>BB100</f>
        <v>0</v>
      </c>
      <c r="BH100" s="2">
        <f>AY100</f>
        <v>0</v>
      </c>
      <c r="BI100" s="2">
        <f>MIN(BI$1,BD100)</f>
        <v>0</v>
      </c>
      <c r="BJ100" s="2">
        <f>MIN(BJ$1,BE100)</f>
        <v>0</v>
      </c>
      <c r="BK100" s="2">
        <f>MIN(BK$1,BF100)</f>
        <v>0</v>
      </c>
      <c r="BL100" s="2">
        <f>BG100</f>
        <v>0</v>
      </c>
      <c r="BM100" s="2">
        <f>MIN($BM$1,BH100)</f>
        <v>0</v>
      </c>
      <c r="BN100" s="2">
        <f>BI100/SUMIFS(BI$3:BI$622,$BC$3:$BC$622,1,$G$3:$G$622,$G100)</f>
        <v>0</v>
      </c>
      <c r="BO100" s="2">
        <f>BJ100/SUMIFS(BJ$3:BJ$622,$BC$3:$BC$622,1,$G$3:$G$622,$G100)</f>
        <v>0</v>
      </c>
      <c r="BP100" s="2">
        <f>BK100/SUMIFS(BK$3:BK$622,$BC$3:$BC$622,1,$G$3:$G$622,$G100)</f>
        <v>0</v>
      </c>
      <c r="BQ100" s="2">
        <f>BL100</f>
        <v>0</v>
      </c>
      <c r="BR100" s="2">
        <f>BM100</f>
        <v>0</v>
      </c>
    </row>
    <row r="101" spans="1:70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>(12-$AF101)/12*INDEX(BV$9:BV$12,MATCH($AB101,$BU$9:$BU$12,0))+$AF101/12*AG101</f>
        <v>0.12094780219780221</v>
      </c>
      <c r="AK101" s="85">
        <f>(12-$AF101)/12*INDEX(BW$9:BW$12,MATCH($AB101,$BU$9:$BU$12,0))+$AF101/12*AH101</f>
        <v>0.16837912087912091</v>
      </c>
      <c r="AL101" s="85">
        <f>(12-$AF101)/12*INDEX(BX$9:BX$12,MATCH($AB101,$BU$9:$BU$12,0))+$AF101/12*AI101</f>
        <v>0.17353021978021979</v>
      </c>
      <c r="AM101" s="85">
        <f>IF($BC101=1,AJ101/SUMIFS(AJ$3:AJ$622,$BC$3:$BC$622,1,$G$3:$G$622,$G101),0)</f>
        <v>5.5415919254980656E-2</v>
      </c>
      <c r="AN101" s="85">
        <f>IF($BC101=1,AK101/SUMIFS(AK$3:AK$622,$BC$3:$BC$622,1,$G$3:$G$622,$G101),0)</f>
        <v>6.1415906493669056E-2</v>
      </c>
      <c r="AO101" s="85">
        <f>IF($BC101=1,AL101/SUMIFS(AL$3:AL$622,$BC$3:$BC$622,1,$G$3:$G$622,$G101),0)</f>
        <v>0.13287918673486707</v>
      </c>
      <c r="AP101" s="2">
        <f>IFERROR(R101/$V101*90,"")</f>
        <v>3.6000000000000004E-2</v>
      </c>
      <c r="AQ101" s="2">
        <f>IFERROR(S101/$V101*90,"")</f>
        <v>0</v>
      </c>
      <c r="AR101" s="2">
        <f>IFERROR(W101/$V101*90,"")</f>
        <v>0.28800000000000003</v>
      </c>
      <c r="AS101" s="2">
        <f>IFERROR(X101/$V101*90,"")</f>
        <v>0.14400000000000002</v>
      </c>
      <c r="AT101" s="2">
        <f>IFERROR(Y101/$V101*90,"")</f>
        <v>0</v>
      </c>
      <c r="AU101" s="2">
        <f>IF(AP101="",INDEX(BV$4:BV$7,MATCH(O101,$BU$4:$BU$7,0)),AP101)</f>
        <v>3.6000000000000004E-2</v>
      </c>
      <c r="AV101" s="2">
        <f>IF(AQ101="",INDEX(BW$4:BW$7,MATCH($O101,$BU$4:$BU$7,0)),AQ101)</f>
        <v>0</v>
      </c>
      <c r="AW101" s="2">
        <f>IF(AR101="",INDEX(BX$4:BX$7,MATCH($O101,$BU$4:$BU$7,0)),AR101)</f>
        <v>0.28800000000000003</v>
      </c>
      <c r="AX101" s="2">
        <f>IF(AS101="",INDEX(BY$4:BY$7,MATCH($O101,$BU$4:$BU$7,0)),AS101)</f>
        <v>0.14400000000000002</v>
      </c>
      <c r="AY101" s="2">
        <f>IF(AT101="",INDEX(BZ$4:BZ$7,MATCH($O101,$BU$4:$BU$7,0)),AT101)</f>
        <v>0</v>
      </c>
      <c r="AZ101" s="2">
        <f>AU101*0.5+AK101*0.5</f>
        <v>0.10218956043956046</v>
      </c>
      <c r="BA101" s="2">
        <f>AV101*0.5+AJ101*0.5</f>
        <v>6.0473901098901106E-2</v>
      </c>
      <c r="BB101" s="2">
        <f>AX101*0.5+AI101*0.5</f>
        <v>7.2000000000000008E-2</v>
      </c>
      <c r="BC101">
        <f>IF(I101="expected",1,0)</f>
        <v>1</v>
      </c>
      <c r="BD101" s="74">
        <f>IF(BC101=1,AZ101/SUMIFS(AZ$3:AZ$622,$BC$3:$BC$622,1,$G$3:$G$622,$G101),0)</f>
        <v>3.9318278372435504E-2</v>
      </c>
      <c r="BE101" s="74">
        <f>IF(BC101=1,BA101/SUMIFS(BA$3:BA$622,$BC$3:$BC$622,1,$G$3:$G$622,$G101),0)</f>
        <v>2.9509582177878517E-2</v>
      </c>
      <c r="BF101" s="74">
        <f>IF(BC101=1,AW101/SUMIFS(AW$3:AW$622,$BC$3:$BC$622,1,$G$3:$G$622,$G101),0)</f>
        <v>4.6469036551026653E-2</v>
      </c>
      <c r="BG101" s="2">
        <f>BB101</f>
        <v>7.2000000000000008E-2</v>
      </c>
      <c r="BH101" s="2">
        <f>AY101</f>
        <v>0</v>
      </c>
      <c r="BI101" s="2">
        <f>MIN(BI$1,BD101)</f>
        <v>3.9318278372435504E-2</v>
      </c>
      <c r="BJ101" s="2">
        <f>MIN(BJ$1,BE101)</f>
        <v>2.9509582177878517E-2</v>
      </c>
      <c r="BK101" s="2">
        <f>MIN(BK$1,BF101)</f>
        <v>4.6469036551026653E-2</v>
      </c>
      <c r="BL101" s="2">
        <f>BG101</f>
        <v>7.2000000000000008E-2</v>
      </c>
      <c r="BM101" s="2">
        <f>MIN($BM$1,BH101)</f>
        <v>0</v>
      </c>
      <c r="BN101" s="2">
        <f>BI101/SUMIFS(BI$3:BI$622,$BC$3:$BC$622,1,$G$3:$G$622,$G101)</f>
        <v>4.0641241539133982E-2</v>
      </c>
      <c r="BO101" s="2">
        <f>BJ101/SUMIFS(BJ$3:BJ$622,$BC$3:$BC$622,1,$G$3:$G$622,$G101)</f>
        <v>3.0079521787094794E-2</v>
      </c>
      <c r="BP101" s="2">
        <f>BK101/SUMIFS(BK$3:BK$622,$BC$3:$BC$622,1,$G$3:$G$622,$G101)</f>
        <v>4.6469036551026653E-2</v>
      </c>
      <c r="BQ101" s="2">
        <f>BL101</f>
        <v>7.2000000000000008E-2</v>
      </c>
      <c r="BR101" s="2">
        <f>BM101</f>
        <v>0</v>
      </c>
    </row>
    <row r="102" spans="1:70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>(12-$AF102)/12*INDEX(BV$9:BV$12,MATCH($AB102,$BU$9:$BU$12,0))+$AF102/12*AG102</f>
        <v>0.20349056603773588</v>
      </c>
      <c r="AK102" s="85">
        <f>(12-$AF102)/12*INDEX(BW$9:BW$12,MATCH($AB102,$BU$9:$BU$12,0))+$AF102/12*AH102</f>
        <v>0.56603773584905637</v>
      </c>
      <c r="AL102" s="85">
        <f>(12-$AF102)/12*INDEX(BX$9:BX$12,MATCH($AB102,$BU$9:$BU$12,0))+$AF102/12*AI102</f>
        <v>0.17613207547169812</v>
      </c>
      <c r="AM102" s="85">
        <f>IF($BC102=1,AJ102/SUMIFS(AJ$3:AJ$622,$BC$3:$BC$622,1,$G$3:$G$622,$G102),0)</f>
        <v>0</v>
      </c>
      <c r="AN102" s="85">
        <f>IF($BC102=1,AK102/SUMIFS(AK$3:AK$622,$BC$3:$BC$622,1,$G$3:$G$622,$G102),0)</f>
        <v>0</v>
      </c>
      <c r="AO102" s="85">
        <f>IF($BC102=1,AL102/SUMIFS(AL$3:AL$622,$BC$3:$BC$622,1,$G$3:$G$622,$G102),0)</f>
        <v>0</v>
      </c>
      <c r="AP102" s="2">
        <f>IFERROR(R102/$V102*90,"")</f>
        <v>0.17175572519083968</v>
      </c>
      <c r="AQ102" s="2">
        <f>IFERROR(S102/$V102*90,"")</f>
        <v>0.17175572519083968</v>
      </c>
      <c r="AR102" s="2">
        <f>IFERROR(W102/$V102*90,"")</f>
        <v>0.79007633587786263</v>
      </c>
      <c r="AS102" s="2">
        <f>IFERROR(X102/$V102*90,"")</f>
        <v>6.8702290076335881E-2</v>
      </c>
      <c r="AT102" s="2">
        <f>IFERROR(Y102/$V102*90,"")</f>
        <v>0</v>
      </c>
      <c r="AU102" s="2">
        <f>IF(AP102="",INDEX(BV$4:BV$7,MATCH(O102,$BU$4:$BU$7,0)),AP102)</f>
        <v>0.17175572519083968</v>
      </c>
      <c r="AV102" s="2">
        <f>IF(AQ102="",INDEX(BW$4:BW$7,MATCH($O102,$BU$4:$BU$7,0)),AQ102)</f>
        <v>0.17175572519083968</v>
      </c>
      <c r="AW102" s="2">
        <f>IF(AR102="",INDEX(BX$4:BX$7,MATCH($O102,$BU$4:$BU$7,0)),AR102)</f>
        <v>0.79007633587786263</v>
      </c>
      <c r="AX102" s="2">
        <f>IF(AS102="",INDEX(BY$4:BY$7,MATCH($O102,$BU$4:$BU$7,0)),AS102)</f>
        <v>6.8702290076335881E-2</v>
      </c>
      <c r="AY102" s="2">
        <f>IF(AT102="",INDEX(BZ$4:BZ$7,MATCH($O102,$BU$4:$BU$7,0)),AT102)</f>
        <v>0</v>
      </c>
      <c r="AZ102" s="2">
        <f>AU102*0.5+AK102*0.5</f>
        <v>0.36889673051994804</v>
      </c>
      <c r="BA102" s="2">
        <f>AV102*0.5+AJ102*0.5</f>
        <v>0.18762314561428778</v>
      </c>
      <c r="BB102" s="2">
        <f>AX102*0.5+AI102*0.5</f>
        <v>3.4351145038167941E-2</v>
      </c>
      <c r="BC102">
        <f>IF(I102="expected",1,0)</f>
        <v>0</v>
      </c>
      <c r="BD102" s="74">
        <f>IF(BC102=1,AZ102/SUMIFS(AZ$3:AZ$622,$BC$3:$BC$622,1,$G$3:$G$622,$G102),0)</f>
        <v>0</v>
      </c>
      <c r="BE102" s="74">
        <f>IF(BC102=1,BA102/SUMIFS(BA$3:BA$622,$BC$3:$BC$622,1,$G$3:$G$622,$G102),0)</f>
        <v>0</v>
      </c>
      <c r="BF102" s="74">
        <f>IF(BC102=1,AW102/SUMIFS(AW$3:AW$622,$BC$3:$BC$622,1,$G$3:$G$622,$G102),0)</f>
        <v>0</v>
      </c>
      <c r="BG102" s="2">
        <f>BB102</f>
        <v>3.4351145038167941E-2</v>
      </c>
      <c r="BH102" s="2">
        <f>AY102</f>
        <v>0</v>
      </c>
      <c r="BI102" s="2">
        <f>MIN(BI$1,BD102)</f>
        <v>0</v>
      </c>
      <c r="BJ102" s="2">
        <f>MIN(BJ$1,BE102)</f>
        <v>0</v>
      </c>
      <c r="BK102" s="2">
        <f>MIN(BK$1,BF102)</f>
        <v>0</v>
      </c>
      <c r="BL102" s="2">
        <f>BG102</f>
        <v>3.4351145038167941E-2</v>
      </c>
      <c r="BM102" s="2">
        <f>MIN($BM$1,BH102)</f>
        <v>0</v>
      </c>
      <c r="BN102" s="2">
        <f>BI102/SUMIFS(BI$3:BI$622,$BC$3:$BC$622,1,$G$3:$G$622,$G102)</f>
        <v>0</v>
      </c>
      <c r="BO102" s="2">
        <f>BJ102/SUMIFS(BJ$3:BJ$622,$BC$3:$BC$622,1,$G$3:$G$622,$G102)</f>
        <v>0</v>
      </c>
      <c r="BP102" s="2">
        <f>BK102/SUMIFS(BK$3:BK$622,$BC$3:$BC$622,1,$G$3:$G$622,$G102)</f>
        <v>0</v>
      </c>
      <c r="BQ102" s="2">
        <f>BL102</f>
        <v>3.4351145038167941E-2</v>
      </c>
      <c r="BR102" s="2">
        <f>BM102</f>
        <v>0</v>
      </c>
    </row>
    <row r="103" spans="1:70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>(12-$AF103)/12*INDEX(BV$9:BV$12,MATCH($AB103,$BU$9:$BU$12,0))+$AF103/12*AG103</f>
        <v>8.5249999999999992E-2</v>
      </c>
      <c r="AK103" s="85">
        <f>(12-$AF103)/12*INDEX(BW$9:BW$12,MATCH($AB103,$BU$9:$BU$12,0))+$AF103/12*AH103</f>
        <v>8.3632352941176491E-2</v>
      </c>
      <c r="AL103" s="85">
        <f>(12-$AF103)/12*INDEX(BX$9:BX$12,MATCH($AB103,$BU$9:$BU$12,0))+$AF103/12*AI103</f>
        <v>0.17217156862745089</v>
      </c>
      <c r="AM103" s="85">
        <f>IF($BC103=1,AJ103/SUMIFS(AJ$3:AJ$622,$BC$3:$BC$622,1,$G$3:$G$622,$G103),0)</f>
        <v>0</v>
      </c>
      <c r="AN103" s="85">
        <f>IF($BC103=1,AK103/SUMIFS(AK$3:AK$622,$BC$3:$BC$622,1,$G$3:$G$622,$G103),0)</f>
        <v>0</v>
      </c>
      <c r="AO103" s="85">
        <f>IF($BC103=1,AL103/SUMIFS(AL$3:AL$622,$BC$3:$BC$622,1,$G$3:$G$622,$G103),0)</f>
        <v>0</v>
      </c>
      <c r="AP103" s="2">
        <f>IFERROR(R103/$V103*90,"")</f>
        <v>0</v>
      </c>
      <c r="AQ103" s="2">
        <f>IFERROR(S103/$V103*90,"")</f>
        <v>5.0704225352112678E-2</v>
      </c>
      <c r="AR103" s="2">
        <f>IFERROR(W103/$V103*90,"")</f>
        <v>0.25352112676056338</v>
      </c>
      <c r="AS103" s="2">
        <f>IFERROR(X103/$V103*90,"")</f>
        <v>0.10140845070422536</v>
      </c>
      <c r="AT103" s="2">
        <f>IFERROR(Y103/$V103*90,"")</f>
        <v>0</v>
      </c>
      <c r="AU103" s="2">
        <f>IF(AP103="",INDEX(BV$4:BV$7,MATCH(O103,$BU$4:$BU$7,0)),AP103)</f>
        <v>0</v>
      </c>
      <c r="AV103" s="2">
        <f>IF(AQ103="",INDEX(BW$4:BW$7,MATCH($O103,$BU$4:$BU$7,0)),AQ103)</f>
        <v>5.0704225352112678E-2</v>
      </c>
      <c r="AW103" s="2">
        <f>IF(AR103="",INDEX(BX$4:BX$7,MATCH($O103,$BU$4:$BU$7,0)),AR103)</f>
        <v>0.25352112676056338</v>
      </c>
      <c r="AX103" s="2">
        <f>IF(AS103="",INDEX(BY$4:BY$7,MATCH($O103,$BU$4:$BU$7,0)),AS103)</f>
        <v>0.10140845070422536</v>
      </c>
      <c r="AY103" s="2">
        <f>IF(AT103="",INDEX(BZ$4:BZ$7,MATCH($O103,$BU$4:$BU$7,0)),AT103)</f>
        <v>0</v>
      </c>
      <c r="AZ103" s="2">
        <f>AU103*0.5+AK103*0.5</f>
        <v>4.1816176470588245E-2</v>
      </c>
      <c r="BA103" s="2">
        <f>AV103*0.5+AJ103*0.5</f>
        <v>6.7977112676056328E-2</v>
      </c>
      <c r="BB103" s="2">
        <f>AX103*0.5+AI103*0.5</f>
        <v>5.0704225352112678E-2</v>
      </c>
      <c r="BC103">
        <f>IF(I103="expected",1,0)</f>
        <v>0</v>
      </c>
      <c r="BD103" s="74">
        <f>IF(BC103=1,AZ103/SUMIFS(AZ$3:AZ$622,$BC$3:$BC$622,1,$G$3:$G$622,$G103),0)</f>
        <v>0</v>
      </c>
      <c r="BE103" s="74">
        <f>IF(BC103=1,BA103/SUMIFS(BA$3:BA$622,$BC$3:$BC$622,1,$G$3:$G$622,$G103),0)</f>
        <v>0</v>
      </c>
      <c r="BF103" s="74">
        <f>IF(BC103=1,AW103/SUMIFS(AW$3:AW$622,$BC$3:$BC$622,1,$G$3:$G$622,$G103),0)</f>
        <v>0</v>
      </c>
      <c r="BG103" s="2">
        <f>BB103</f>
        <v>5.0704225352112678E-2</v>
      </c>
      <c r="BH103" s="2">
        <f>AY103</f>
        <v>0</v>
      </c>
      <c r="BI103" s="2">
        <f>MIN(BI$1,BD103)</f>
        <v>0</v>
      </c>
      <c r="BJ103" s="2">
        <f>MIN(BJ$1,BE103)</f>
        <v>0</v>
      </c>
      <c r="BK103" s="2">
        <f>MIN(BK$1,BF103)</f>
        <v>0</v>
      </c>
      <c r="BL103" s="2">
        <f>BG103</f>
        <v>5.0704225352112678E-2</v>
      </c>
      <c r="BM103" s="2">
        <f>MIN($BM$1,BH103)</f>
        <v>0</v>
      </c>
      <c r="BN103" s="2">
        <f>BI103/SUMIFS(BI$3:BI$622,$BC$3:$BC$622,1,$G$3:$G$622,$G103)</f>
        <v>0</v>
      </c>
      <c r="BO103" s="2">
        <f>BJ103/SUMIFS(BJ$3:BJ$622,$BC$3:$BC$622,1,$G$3:$G$622,$G103)</f>
        <v>0</v>
      </c>
      <c r="BP103" s="2">
        <f>BK103/SUMIFS(BK$3:BK$622,$BC$3:$BC$622,1,$G$3:$G$622,$G103)</f>
        <v>0</v>
      </c>
      <c r="BQ103" s="2">
        <f>BL103</f>
        <v>5.0704225352112678E-2</v>
      </c>
      <c r="BR103" s="2">
        <f>BM103</f>
        <v>0</v>
      </c>
    </row>
    <row r="104" spans="1:70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>(12-$AF104)/12*INDEX(BV$9:BV$12,MATCH($AB104,$BU$9:$BU$12,0))+$AF104/12*AG104</f>
        <v>8.0631868131868137E-2</v>
      </c>
      <c r="AK104" s="85">
        <f>(12-$AF104)/12*INDEX(BW$9:BW$12,MATCH($AB104,$BU$9:$BU$12,0))+$AF104/12*AH104</f>
        <v>0.11225274725274727</v>
      </c>
      <c r="AL104" s="85">
        <f>(12-$AF104)/12*INDEX(BX$9:BX$12,MATCH($AB104,$BU$9:$BU$12,0))+$AF104/12*AI104</f>
        <v>0.54068681318681322</v>
      </c>
      <c r="AM104" s="85">
        <f>IF($BC104=1,AJ104/SUMIFS(AJ$3:AJ$622,$BC$3:$BC$622,1,$G$3:$G$622,$G104),0)</f>
        <v>0</v>
      </c>
      <c r="AN104" s="85">
        <f>IF($BC104=1,AK104/SUMIFS(AK$3:AK$622,$BC$3:$BC$622,1,$G$3:$G$622,$G104),0)</f>
        <v>0</v>
      </c>
      <c r="AO104" s="85">
        <f>IF($BC104=1,AL104/SUMIFS(AL$3:AL$622,$BC$3:$BC$622,1,$G$3:$G$622,$G104),0)</f>
        <v>0</v>
      </c>
      <c r="AP104" s="2">
        <f>IFERROR(R104/$V104*90,"")</f>
        <v>2.9791459781529295E-2</v>
      </c>
      <c r="AQ104" s="2">
        <f>IFERROR(S104/$V104*90,"")</f>
        <v>2.9791459781529295E-2</v>
      </c>
      <c r="AR104" s="2">
        <f>IFERROR(W104/$V104*90,"")</f>
        <v>8.9374379344587876E-2</v>
      </c>
      <c r="AS104" s="2">
        <f>IFERROR(X104/$V104*90,"")</f>
        <v>0.23833167825223436</v>
      </c>
      <c r="AT104" s="2">
        <f>IFERROR(Y104/$V104*90,"")</f>
        <v>2.9791459781529295E-2</v>
      </c>
      <c r="AU104" s="2">
        <f>IF(AP104="",INDEX(BV$4:BV$7,MATCH(O104,$BU$4:$BU$7,0)),AP104)</f>
        <v>2.9791459781529295E-2</v>
      </c>
      <c r="AV104" s="2">
        <f>IF(AQ104="",INDEX(BW$4:BW$7,MATCH($O104,$BU$4:$BU$7,0)),AQ104)</f>
        <v>2.9791459781529295E-2</v>
      </c>
      <c r="AW104" s="2">
        <f>IF(AR104="",INDEX(BX$4:BX$7,MATCH($O104,$BU$4:$BU$7,0)),AR104)</f>
        <v>8.9374379344587876E-2</v>
      </c>
      <c r="AX104" s="2">
        <f>IF(AS104="",INDEX(BY$4:BY$7,MATCH($O104,$BU$4:$BU$7,0)),AS104)</f>
        <v>0.23833167825223436</v>
      </c>
      <c r="AY104" s="2">
        <f>IF(AT104="",INDEX(BZ$4:BZ$7,MATCH($O104,$BU$4:$BU$7,0)),AT104)</f>
        <v>2.9791459781529295E-2</v>
      </c>
      <c r="AZ104" s="2">
        <f>AU104*0.5+AK104*0.5</f>
        <v>7.102210351713828E-2</v>
      </c>
      <c r="BA104" s="2">
        <f>AV104*0.5+AJ104*0.5</f>
        <v>5.5211663956698714E-2</v>
      </c>
      <c r="BB104" s="2">
        <f>AX104*0.5+AI104*0.5</f>
        <v>0.54416583912611716</v>
      </c>
      <c r="BC104">
        <f>IF(I104="expected",1,0)</f>
        <v>0</v>
      </c>
      <c r="BD104" s="74">
        <f>IF(BC104=1,AZ104/SUMIFS(AZ$3:AZ$622,$BC$3:$BC$622,1,$G$3:$G$622,$G104),0)</f>
        <v>0</v>
      </c>
      <c r="BE104" s="74">
        <f>IF(BC104=1,BA104/SUMIFS(BA$3:BA$622,$BC$3:$BC$622,1,$G$3:$G$622,$G104),0)</f>
        <v>0</v>
      </c>
      <c r="BF104" s="74">
        <f>IF(BC104=1,AW104/SUMIFS(AW$3:AW$622,$BC$3:$BC$622,1,$G$3:$G$622,$G104),0)</f>
        <v>0</v>
      </c>
      <c r="BG104" s="2">
        <f>BB104</f>
        <v>0.54416583912611716</v>
      </c>
      <c r="BH104" s="2">
        <f>AY104</f>
        <v>2.9791459781529295E-2</v>
      </c>
      <c r="BI104" s="2">
        <f>MIN(BI$1,BD104)</f>
        <v>0</v>
      </c>
      <c r="BJ104" s="2">
        <f>MIN(BJ$1,BE104)</f>
        <v>0</v>
      </c>
      <c r="BK104" s="2">
        <f>MIN(BK$1,BF104)</f>
        <v>0</v>
      </c>
      <c r="BL104" s="2">
        <f>BG104</f>
        <v>0.54416583912611716</v>
      </c>
      <c r="BM104" s="2">
        <f>MIN($BM$1,BH104)</f>
        <v>2.9791459781529295E-2</v>
      </c>
      <c r="BN104" s="2">
        <f>BI104/SUMIFS(BI$3:BI$622,$BC$3:$BC$622,1,$G$3:$G$622,$G104)</f>
        <v>0</v>
      </c>
      <c r="BO104" s="2">
        <f>BJ104/SUMIFS(BJ$3:BJ$622,$BC$3:$BC$622,1,$G$3:$G$622,$G104)</f>
        <v>0</v>
      </c>
      <c r="BP104" s="2">
        <f>BK104/SUMIFS(BK$3:BK$622,$BC$3:$BC$622,1,$G$3:$G$622,$G104)</f>
        <v>0</v>
      </c>
      <c r="BQ104" s="2">
        <f>BL104</f>
        <v>0.54416583912611716</v>
      </c>
      <c r="BR104" s="2">
        <f>BM104</f>
        <v>2.9791459781529295E-2</v>
      </c>
    </row>
    <row r="105" spans="1:70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>(12-$AF105)/12*INDEX(BV$9:BV$12,MATCH($AB105,$BU$9:$BU$12,0))+$AF105/12*AG105</f>
        <v>0.16957547169811324</v>
      </c>
      <c r="AK105" s="85">
        <f>(12-$AF105)/12*INDEX(BW$9:BW$12,MATCH($AB105,$BU$9:$BU$12,0))+$AF105/12*AH105</f>
        <v>0.47169811320754701</v>
      </c>
      <c r="AL105" s="85">
        <f>(12-$AF105)/12*INDEX(BX$9:BX$12,MATCH($AB105,$BU$9:$BU$12,0))+$AF105/12*AI105</f>
        <v>0.14677672955974844</v>
      </c>
      <c r="AM105" s="85">
        <f>IF($BC105=1,AJ105/SUMIFS(AJ$3:AJ$622,$BC$3:$BC$622,1,$G$3:$G$622,$G105),0)</f>
        <v>9.0585138543662416E-2</v>
      </c>
      <c r="AN105" s="85">
        <f>IF($BC105=1,AK105/SUMIFS(AK$3:AK$622,$BC$3:$BC$622,1,$G$3:$G$622,$G105),0)</f>
        <v>0.14487509379956051</v>
      </c>
      <c r="AO105" s="85">
        <f>IF($BC105=1,AL105/SUMIFS(AL$3:AL$622,$BC$3:$BC$622,1,$G$3:$G$622,$G105),0)</f>
        <v>0.10237995280238767</v>
      </c>
      <c r="AP105" s="2">
        <f>IFERROR(R105/$V105*90,"")</f>
        <v>7.4318744838976047E-2</v>
      </c>
      <c r="AQ105" s="2">
        <f>IFERROR(S105/$V105*90,"")</f>
        <v>0.22295623451692814</v>
      </c>
      <c r="AR105" s="2">
        <f>IFERROR(W105/$V105*90,"")</f>
        <v>0.44591246903385628</v>
      </c>
      <c r="AS105" s="2">
        <f>IFERROR(X105/$V105*90,"")</f>
        <v>0.22295623451692814</v>
      </c>
      <c r="AT105" s="2">
        <f>IFERROR(Y105/$V105*90,"")</f>
        <v>0</v>
      </c>
      <c r="AU105" s="2">
        <f>IF(AP105="",INDEX(BV$4:BV$7,MATCH(O105,$BU$4:$BU$7,0)),AP105)</f>
        <v>7.4318744838976047E-2</v>
      </c>
      <c r="AV105" s="2">
        <f>IF(AQ105="",INDEX(BW$4:BW$7,MATCH($O105,$BU$4:$BU$7,0)),AQ105)</f>
        <v>0.22295623451692814</v>
      </c>
      <c r="AW105" s="2">
        <f>IF(AR105="",INDEX(BX$4:BX$7,MATCH($O105,$BU$4:$BU$7,0)),AR105)</f>
        <v>0.44591246903385628</v>
      </c>
      <c r="AX105" s="2">
        <f>IF(AS105="",INDEX(BY$4:BY$7,MATCH($O105,$BU$4:$BU$7,0)),AS105)</f>
        <v>0.22295623451692814</v>
      </c>
      <c r="AY105" s="2">
        <f>IF(AT105="",INDEX(BZ$4:BZ$7,MATCH($O105,$BU$4:$BU$7,0)),AT105)</f>
        <v>0</v>
      </c>
      <c r="AZ105" s="2">
        <f>AU105*0.5+AK105*0.5</f>
        <v>0.2730084290232615</v>
      </c>
      <c r="BA105" s="2">
        <f>AV105*0.5+AJ105*0.5</f>
        <v>0.1962658531075207</v>
      </c>
      <c r="BB105" s="2">
        <f>AX105*0.5+AI105*0.5</f>
        <v>0.11147811725846407</v>
      </c>
      <c r="BC105">
        <f>IF(I105="expected",1,0)</f>
        <v>1</v>
      </c>
      <c r="BD105" s="74">
        <f>IF(BC105=1,AZ105/SUMIFS(AZ$3:AZ$622,$BC$3:$BC$622,1,$G$3:$G$622,$G105),0)</f>
        <v>0.12271581507355515</v>
      </c>
      <c r="BE105" s="74">
        <f>IF(BC105=1,BA105/SUMIFS(BA$3:BA$622,$BC$3:$BC$622,1,$G$3:$G$622,$G105),0)</f>
        <v>0.14994571526496614</v>
      </c>
      <c r="BF105" s="74">
        <f>IF(BC105=1,AW105/SUMIFS(AW$3:AW$622,$BC$3:$BC$622,1,$G$3:$G$622,$G105),0)</f>
        <v>0.11556150871304093</v>
      </c>
      <c r="BG105" s="2">
        <f>BB105</f>
        <v>0.11147811725846407</v>
      </c>
      <c r="BH105" s="2">
        <f>AY105</f>
        <v>0</v>
      </c>
      <c r="BI105" s="2">
        <f>MIN(BI$1,BD105)</f>
        <v>0.12271581507355515</v>
      </c>
      <c r="BJ105" s="2">
        <f>MIN(BJ$1,BE105)</f>
        <v>0.14994571526496614</v>
      </c>
      <c r="BK105" s="2">
        <f>MIN(BK$1,BF105)</f>
        <v>0.11556150871304093</v>
      </c>
      <c r="BL105" s="2">
        <f>BG105</f>
        <v>0.11147811725846407</v>
      </c>
      <c r="BM105" s="2">
        <f>MIN($BM$1,BH105)</f>
        <v>0</v>
      </c>
      <c r="BN105" s="2">
        <f>BI105/SUMIFS(BI$3:BI$622,$BC$3:$BC$622,1,$G$3:$G$622,$G105)</f>
        <v>0.12574254351356648</v>
      </c>
      <c r="BO105" s="2">
        <f>BJ105/SUMIFS(BJ$3:BJ$622,$BC$3:$BC$622,1,$G$3:$G$622,$G105)</f>
        <v>0.17080865697166325</v>
      </c>
      <c r="BP105" s="2">
        <f>BK105/SUMIFS(BK$3:BK$622,$BC$3:$BC$622,1,$G$3:$G$622,$G105)</f>
        <v>0.13156162417528167</v>
      </c>
      <c r="BQ105" s="2">
        <f>BL105</f>
        <v>0.11147811725846407</v>
      </c>
      <c r="BR105" s="2">
        <f>BM105</f>
        <v>0</v>
      </c>
    </row>
    <row r="106" spans="1:70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>(12-$AF106)/12*INDEX(BV$9:BV$12,MATCH($AB106,$BU$9:$BU$12,0))+$AF106/12*AG106</f>
        <v>9.4070512820512833E-2</v>
      </c>
      <c r="AK106" s="85">
        <f>(12-$AF106)/12*INDEX(BW$9:BW$12,MATCH($AB106,$BU$9:$BU$12,0))+$AF106/12*AH106</f>
        <v>0.13096153846153849</v>
      </c>
      <c r="AL106" s="85">
        <f>(12-$AF106)/12*INDEX(BX$9:BX$12,MATCH($AB106,$BU$9:$BU$12,0))+$AF106/12*AI106</f>
        <v>0.13496794871794873</v>
      </c>
      <c r="AM106" s="85">
        <f>IF($BC106=1,AJ106/SUMIFS(AJ$3:AJ$622,$BC$3:$BC$622,1,$G$3:$G$622,$G106),0)</f>
        <v>5.0251314953672861E-2</v>
      </c>
      <c r="AN106" s="85">
        <f>IF($BC106=1,AK106/SUMIFS(AK$3:AK$622,$BC$3:$BC$622,1,$G$3:$G$622,$G106),0)</f>
        <v>4.0222898157750313E-2</v>
      </c>
      <c r="AO106" s="85">
        <f>IF($BC106=1,AL106/SUMIFS(AL$3:AL$622,$BC$3:$BC$622,1,$G$3:$G$622,$G106),0)</f>
        <v>9.4143072004842357E-2</v>
      </c>
      <c r="AP106" s="2">
        <f>IFERROR(R106/$V106*90,"")</f>
        <v>0</v>
      </c>
      <c r="AQ106" s="2">
        <f>IFERROR(S106/$V106*90,"")</f>
        <v>0</v>
      </c>
      <c r="AR106" s="2">
        <f>IFERROR(W106/$V106*90,"")</f>
        <v>0</v>
      </c>
      <c r="AS106" s="2">
        <f>IFERROR(X106/$V106*90,"")</f>
        <v>0.4</v>
      </c>
      <c r="AT106" s="2">
        <f>IFERROR(Y106/$V106*90,"")</f>
        <v>0</v>
      </c>
      <c r="AU106" s="2">
        <f>IF(AP106="",INDEX(BV$4:BV$7,MATCH(O106,$BU$4:$BU$7,0)),AP106)</f>
        <v>0</v>
      </c>
      <c r="AV106" s="2">
        <f>IF(AQ106="",INDEX(BW$4:BW$7,MATCH($O106,$BU$4:$BU$7,0)),AQ106)</f>
        <v>0</v>
      </c>
      <c r="AW106" s="2">
        <f>IF(AR106="",INDEX(BX$4:BX$7,MATCH($O106,$BU$4:$BU$7,0)),AR106)</f>
        <v>0</v>
      </c>
      <c r="AX106" s="2">
        <f>IF(AS106="",INDEX(BY$4:BY$7,MATCH($O106,$BU$4:$BU$7,0)),AS106)</f>
        <v>0.4</v>
      </c>
      <c r="AY106" s="2">
        <f>IF(AT106="",INDEX(BZ$4:BZ$7,MATCH($O106,$BU$4:$BU$7,0)),AT106)</f>
        <v>0</v>
      </c>
      <c r="AZ106" s="2">
        <f>AU106*0.5+AK106*0.5</f>
        <v>6.5480769230769245E-2</v>
      </c>
      <c r="BA106" s="2">
        <f>AV106*0.5+AJ106*0.5</f>
        <v>4.7035256410256417E-2</v>
      </c>
      <c r="BB106" s="2">
        <f>AX106*0.5+AI106*0.5</f>
        <v>0.2</v>
      </c>
      <c r="BC106">
        <f>IF(I106="expected",1,0)</f>
        <v>1</v>
      </c>
      <c r="BD106" s="74">
        <f>IF(BC106=1,AZ106/SUMIFS(AZ$3:AZ$622,$BC$3:$BC$622,1,$G$3:$G$622,$G106),0)</f>
        <v>2.9433252286553236E-2</v>
      </c>
      <c r="BE106" s="74">
        <f>IF(BC106=1,BA106/SUMIFS(BA$3:BA$622,$BC$3:$BC$622,1,$G$3:$G$622,$G106),0)</f>
        <v>3.5934601222981304E-2</v>
      </c>
      <c r="BF106" s="74">
        <f>IF(BC106=1,AW106/SUMIFS(AW$3:AW$622,$BC$3:$BC$622,1,$G$3:$G$622,$G106),0)</f>
        <v>0</v>
      </c>
      <c r="BG106" s="2">
        <f>BB106</f>
        <v>0.2</v>
      </c>
      <c r="BH106" s="2">
        <f>AY106</f>
        <v>0</v>
      </c>
      <c r="BI106" s="2">
        <f>MIN(BI$1,BD106)</f>
        <v>2.9433252286553236E-2</v>
      </c>
      <c r="BJ106" s="2">
        <f>MIN(BJ$1,BE106)</f>
        <v>3.5934601222981304E-2</v>
      </c>
      <c r="BK106" s="2">
        <f>MIN(BK$1,BF106)</f>
        <v>0</v>
      </c>
      <c r="BL106" s="2">
        <f>BG106</f>
        <v>0.2</v>
      </c>
      <c r="BM106" s="2">
        <f>MIN($BM$1,BH106)</f>
        <v>0</v>
      </c>
      <c r="BN106" s="2">
        <f>BI106/SUMIFS(BI$3:BI$622,$BC$3:$BC$622,1,$G$3:$G$622,$G106)</f>
        <v>3.0159209749528498E-2</v>
      </c>
      <c r="BO106" s="2">
        <f>BJ106/SUMIFS(BJ$3:BJ$622,$BC$3:$BC$622,1,$G$3:$G$622,$G106)</f>
        <v>4.0934420585899967E-2</v>
      </c>
      <c r="BP106" s="2">
        <f>BK106/SUMIFS(BK$3:BK$622,$BC$3:$BC$622,1,$G$3:$G$622,$G106)</f>
        <v>0</v>
      </c>
      <c r="BQ106" s="2">
        <f>BL106</f>
        <v>0.2</v>
      </c>
      <c r="BR106" s="2">
        <f>BM106</f>
        <v>0</v>
      </c>
    </row>
    <row r="107" spans="1:70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>(12-$AF107)/12*INDEX(BV$9:BV$12,MATCH($AB107,$BU$9:$BU$12,0))+$AF107/12*AG107</f>
        <v>0</v>
      </c>
      <c r="AK107" s="85">
        <f>(12-$AF107)/12*INDEX(BW$9:BW$12,MATCH($AB107,$BU$9:$BU$12,0))+$AF107/12*AH107</f>
        <v>0</v>
      </c>
      <c r="AL107" s="85">
        <f>(12-$AF107)/12*INDEX(BX$9:BX$12,MATCH($AB107,$BU$9:$BU$12,0))+$AF107/12*AI107</f>
        <v>0</v>
      </c>
      <c r="AM107" s="85">
        <f>IF($BC107=1,AJ107/SUMIFS(AJ$3:AJ$622,$BC$3:$BC$622,1,$G$3:$G$622,$G107),0)</f>
        <v>0</v>
      </c>
      <c r="AN107" s="85">
        <f>IF($BC107=1,AK107/SUMIFS(AK$3:AK$622,$BC$3:$BC$622,1,$G$3:$G$622,$G107),0)</f>
        <v>0</v>
      </c>
      <c r="AO107" s="85">
        <f>IF($BC107=1,AL107/SUMIFS(AL$3:AL$622,$BC$3:$BC$622,1,$G$3:$G$622,$G107),0)</f>
        <v>0</v>
      </c>
      <c r="AP107" s="2">
        <f>IFERROR(R107/$V107*90,"")</f>
        <v>0</v>
      </c>
      <c r="AQ107" s="2">
        <f>IFERROR(S107/$V107*90,"")</f>
        <v>0</v>
      </c>
      <c r="AR107" s="2">
        <f>IFERROR(W107/$V107*90,"")</f>
        <v>0</v>
      </c>
      <c r="AS107" s="2">
        <f>IFERROR(X107/$V107*90,"")</f>
        <v>3.0303030303030304E-2</v>
      </c>
      <c r="AT107" s="2">
        <f>IFERROR(Y107/$V107*90,"")</f>
        <v>0</v>
      </c>
      <c r="AU107" s="2">
        <f>IF(AP107="",INDEX(BV$4:BV$7,MATCH(O107,$BU$4:$BU$7,0)),AP107)</f>
        <v>0</v>
      </c>
      <c r="AV107" s="2">
        <f>IF(AQ107="",INDEX(BW$4:BW$7,MATCH($O107,$BU$4:$BU$7,0)),AQ107)</f>
        <v>0</v>
      </c>
      <c r="AW107" s="2">
        <f>IF(AR107="",INDEX(BX$4:BX$7,MATCH($O107,$BU$4:$BU$7,0)),AR107)</f>
        <v>0</v>
      </c>
      <c r="AX107" s="2">
        <f>IF(AS107="",INDEX(BY$4:BY$7,MATCH($O107,$BU$4:$BU$7,0)),AS107)</f>
        <v>3.0303030303030304E-2</v>
      </c>
      <c r="AY107" s="2">
        <f>IF(AT107="",INDEX(BZ$4:BZ$7,MATCH($O107,$BU$4:$BU$7,0)),AT107)</f>
        <v>0</v>
      </c>
      <c r="AZ107" s="2">
        <f>AU107*0.5+AK107*0.5</f>
        <v>0</v>
      </c>
      <c r="BA107" s="2">
        <f>AV107*0.5+AJ107*0.5</f>
        <v>0</v>
      </c>
      <c r="BB107" s="2">
        <f>AX107*0.5+AI107*0.5</f>
        <v>1.5151515151515152E-2</v>
      </c>
      <c r="BC107">
        <f>IF(I107="expected",1,0)</f>
        <v>1</v>
      </c>
      <c r="BD107" s="74">
        <f>IF(BC107=1,AZ107/SUMIFS(AZ$3:AZ$622,$BC$3:$BC$622,1,$G$3:$G$622,$G107),0)</f>
        <v>0</v>
      </c>
      <c r="BE107" s="74">
        <f>IF(BC107=1,BA107/SUMIFS(BA$3:BA$622,$BC$3:$BC$622,1,$G$3:$G$622,$G107),0)</f>
        <v>0</v>
      </c>
      <c r="BF107" s="74">
        <f>IF(BC107=1,AW107/SUMIFS(AW$3:AW$622,$BC$3:$BC$622,1,$G$3:$G$622,$G107),0)</f>
        <v>0</v>
      </c>
      <c r="BG107" s="2">
        <f>BB107</f>
        <v>1.5151515151515152E-2</v>
      </c>
      <c r="BH107" s="2">
        <f>AY107</f>
        <v>0</v>
      </c>
      <c r="BI107" s="2">
        <f>MIN(BI$1,BD107)</f>
        <v>0</v>
      </c>
      <c r="BJ107" s="2">
        <f>MIN(BJ$1,BE107)</f>
        <v>0</v>
      </c>
      <c r="BK107" s="2">
        <f>MIN(BK$1,BF107)</f>
        <v>0</v>
      </c>
      <c r="BL107" s="2">
        <f>BG107</f>
        <v>1.5151515151515152E-2</v>
      </c>
      <c r="BM107" s="2">
        <f>MIN($BM$1,BH107)</f>
        <v>0</v>
      </c>
      <c r="BN107" s="2">
        <f>BI107/SUMIFS(BI$3:BI$622,$BC$3:$BC$622,1,$G$3:$G$622,$G107)</f>
        <v>0</v>
      </c>
      <c r="BO107" s="2">
        <f>BJ107/SUMIFS(BJ$3:BJ$622,$BC$3:$BC$622,1,$G$3:$G$622,$G107)</f>
        <v>0</v>
      </c>
      <c r="BP107" s="2">
        <f>BK107/SUMIFS(BK$3:BK$622,$BC$3:$BC$622,1,$G$3:$G$622,$G107)</f>
        <v>0</v>
      </c>
      <c r="BQ107" s="2">
        <f>BL107</f>
        <v>1.5151515151515152E-2</v>
      </c>
      <c r="BR107" s="2">
        <f>BM107</f>
        <v>0</v>
      </c>
    </row>
    <row r="108" spans="1:70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>(12-$AF108)/12*INDEX(BV$9:BV$12,MATCH($AB108,$BU$9:$BU$12,0))+$AF108/12*AG108</f>
        <v>0.23149999999999998</v>
      </c>
      <c r="AK108" s="85">
        <f>(12-$AF108)/12*INDEX(BW$9:BW$12,MATCH($AB108,$BU$9:$BU$12,0))+$AF108/12*AH108</f>
        <v>0.14061764705882354</v>
      </c>
      <c r="AL108" s="85">
        <f>(12-$AF108)/12*INDEX(BX$9:BX$12,MATCH($AB108,$BU$9:$BU$12,0))+$AF108/12*AI108</f>
        <v>9.3911764705882306E-2</v>
      </c>
      <c r="AM108" s="85">
        <f>IF($BC108=1,AJ108/SUMIFS(AJ$3:AJ$622,$BC$3:$BC$622,1,$G$3:$G$622,$G108),0)</f>
        <v>0</v>
      </c>
      <c r="AN108" s="85">
        <f>IF($BC108=1,AK108/SUMIFS(AK$3:AK$622,$BC$3:$BC$622,1,$G$3:$G$622,$G108),0)</f>
        <v>0</v>
      </c>
      <c r="AO108" s="85">
        <f>IF($BC108=1,AL108/SUMIFS(AL$3:AL$622,$BC$3:$BC$622,1,$G$3:$G$622,$G108),0)</f>
        <v>0</v>
      </c>
      <c r="AP108" s="2">
        <f>IFERROR(R108/$V108*90,"")</f>
        <v>5.8823529411764705E-2</v>
      </c>
      <c r="AQ108" s="2">
        <f>IFERROR(S108/$V108*90,"")</f>
        <v>2.9411764705882353E-2</v>
      </c>
      <c r="AR108" s="2">
        <f>IFERROR(W108/$V108*90,"")</f>
        <v>0.23529411764705882</v>
      </c>
      <c r="AS108" s="2">
        <f>IFERROR(X108/$V108*90,"")</f>
        <v>5.8823529411764705E-2</v>
      </c>
      <c r="AT108" s="2">
        <f>IFERROR(Y108/$V108*90,"")</f>
        <v>0</v>
      </c>
      <c r="AU108" s="2">
        <f>IF(AP108="",INDEX(BV$4:BV$7,MATCH(O108,$BU$4:$BU$7,0)),AP108)</f>
        <v>5.8823529411764705E-2</v>
      </c>
      <c r="AV108" s="2">
        <f>IF(AQ108="",INDEX(BW$4:BW$7,MATCH($O108,$BU$4:$BU$7,0)),AQ108)</f>
        <v>2.9411764705882353E-2</v>
      </c>
      <c r="AW108" s="2">
        <f>IF(AR108="",INDEX(BX$4:BX$7,MATCH($O108,$BU$4:$BU$7,0)),AR108)</f>
        <v>0.23529411764705882</v>
      </c>
      <c r="AX108" s="2">
        <f>IF(AS108="",INDEX(BY$4:BY$7,MATCH($O108,$BU$4:$BU$7,0)),AS108)</f>
        <v>5.8823529411764705E-2</v>
      </c>
      <c r="AY108" s="2">
        <f>IF(AT108="",INDEX(BZ$4:BZ$7,MATCH($O108,$BU$4:$BU$7,0)),AT108)</f>
        <v>0</v>
      </c>
      <c r="AZ108" s="2">
        <f>AU108*0.5+AK108*0.5</f>
        <v>9.9720588235294116E-2</v>
      </c>
      <c r="BA108" s="2">
        <f>AV108*0.5+AJ108*0.5</f>
        <v>0.13045588235294117</v>
      </c>
      <c r="BB108" s="2">
        <f>AX108*0.5+AI108*0.5</f>
        <v>2.9411764705882353E-2</v>
      </c>
      <c r="BC108">
        <f>IF(I108="expected",1,0)</f>
        <v>0</v>
      </c>
      <c r="BD108" s="74">
        <f>IF(BC108=1,AZ108/SUMIFS(AZ$3:AZ$622,$BC$3:$BC$622,1,$G$3:$G$622,$G108),0)</f>
        <v>0</v>
      </c>
      <c r="BE108" s="74">
        <f>IF(BC108=1,BA108/SUMIFS(BA$3:BA$622,$BC$3:$BC$622,1,$G$3:$G$622,$G108),0)</f>
        <v>0</v>
      </c>
      <c r="BF108" s="74">
        <f>IF(BC108=1,AW108/SUMIFS(AW$3:AW$622,$BC$3:$BC$622,1,$G$3:$G$622,$G108),0)</f>
        <v>0</v>
      </c>
      <c r="BG108" s="2">
        <f>BB108</f>
        <v>2.9411764705882353E-2</v>
      </c>
      <c r="BH108" s="2">
        <f>AY108</f>
        <v>0</v>
      </c>
      <c r="BI108" s="2">
        <f>MIN(BI$1,BD108)</f>
        <v>0</v>
      </c>
      <c r="BJ108" s="2">
        <f>MIN(BJ$1,BE108)</f>
        <v>0</v>
      </c>
      <c r="BK108" s="2">
        <f>MIN(BK$1,BF108)</f>
        <v>0</v>
      </c>
      <c r="BL108" s="2">
        <f>BG108</f>
        <v>2.9411764705882353E-2</v>
      </c>
      <c r="BM108" s="2">
        <f>MIN($BM$1,BH108)</f>
        <v>0</v>
      </c>
      <c r="BN108" s="2">
        <f>BI108/SUMIFS(BI$3:BI$622,$BC$3:$BC$622,1,$G$3:$G$622,$G108)</f>
        <v>0</v>
      </c>
      <c r="BO108" s="2">
        <f>BJ108/SUMIFS(BJ$3:BJ$622,$BC$3:$BC$622,1,$G$3:$G$622,$G108)</f>
        <v>0</v>
      </c>
      <c r="BP108" s="2">
        <f>BK108/SUMIFS(BK$3:BK$622,$BC$3:$BC$622,1,$G$3:$G$622,$G108)</f>
        <v>0</v>
      </c>
      <c r="BQ108" s="2">
        <f>BL108</f>
        <v>2.9411764705882353E-2</v>
      </c>
      <c r="BR108" s="2">
        <f>BM108</f>
        <v>0</v>
      </c>
    </row>
    <row r="109" spans="1:70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>(12-$AF109)/12*INDEX(BV$9:BV$12,MATCH($AB109,$BU$9:$BU$12,0))+$AF109/12*AG109</f>
        <v>0.16126373626373627</v>
      </c>
      <c r="AK109" s="85">
        <f>(12-$AF109)/12*INDEX(BW$9:BW$12,MATCH($AB109,$BU$9:$BU$12,0))+$AF109/12*AH109</f>
        <v>0.22450549450549454</v>
      </c>
      <c r="AL109" s="85">
        <f>(12-$AF109)/12*INDEX(BX$9:BX$12,MATCH($AB109,$BU$9:$BU$12,0))+$AF109/12*AI109</f>
        <v>0.23137362637362638</v>
      </c>
      <c r="AM109" s="85">
        <f>IF($BC109=1,AJ109/SUMIFS(AJ$3:AJ$622,$BC$3:$BC$622,1,$G$3:$G$622,$G109),0)</f>
        <v>0</v>
      </c>
      <c r="AN109" s="85">
        <f>IF($BC109=1,AK109/SUMIFS(AK$3:AK$622,$BC$3:$BC$622,1,$G$3:$G$622,$G109),0)</f>
        <v>0</v>
      </c>
      <c r="AO109" s="85">
        <f>IF($BC109=1,AL109/SUMIFS(AL$3:AL$622,$BC$3:$BC$622,1,$G$3:$G$622,$G109),0)</f>
        <v>0</v>
      </c>
      <c r="AP109" s="2">
        <f>IFERROR(R109/$V109*90,"")</f>
        <v>0.20532319391634982</v>
      </c>
      <c r="AQ109" s="2">
        <f>IFERROR(S109/$V109*90,"")</f>
        <v>0.17110266159695817</v>
      </c>
      <c r="AR109" s="2">
        <f>IFERROR(W109/$V109*90,"")</f>
        <v>0.58174904942965777</v>
      </c>
      <c r="AS109" s="2">
        <f>IFERROR(X109/$V109*90,"")</f>
        <v>0.30798479087452474</v>
      </c>
      <c r="AT109" s="2">
        <f>IFERROR(Y109/$V109*90,"")</f>
        <v>0</v>
      </c>
      <c r="AU109" s="2">
        <f>IF(AP109="",INDEX(BV$4:BV$7,MATCH(O109,$BU$4:$BU$7,0)),AP109)</f>
        <v>0.20532319391634982</v>
      </c>
      <c r="AV109" s="2">
        <f>IF(AQ109="",INDEX(BW$4:BW$7,MATCH($O109,$BU$4:$BU$7,0)),AQ109)</f>
        <v>0.17110266159695817</v>
      </c>
      <c r="AW109" s="2">
        <f>IF(AR109="",INDEX(BX$4:BX$7,MATCH($O109,$BU$4:$BU$7,0)),AR109)</f>
        <v>0.58174904942965777</v>
      </c>
      <c r="AX109" s="2">
        <f>IF(AS109="",INDEX(BY$4:BY$7,MATCH($O109,$BU$4:$BU$7,0)),AS109)</f>
        <v>0.30798479087452474</v>
      </c>
      <c r="AY109" s="2">
        <f>IF(AT109="",INDEX(BZ$4:BZ$7,MATCH($O109,$BU$4:$BU$7,0)),AT109)</f>
        <v>0</v>
      </c>
      <c r="AZ109" s="2">
        <f>AU109*0.5+AK109*0.5</f>
        <v>0.21491434421092218</v>
      </c>
      <c r="BA109" s="2">
        <f>AV109*0.5+AJ109*0.5</f>
        <v>0.16618319893034722</v>
      </c>
      <c r="BB109" s="2">
        <f>AX109*0.5+AI109*0.5</f>
        <v>0.15399239543726237</v>
      </c>
      <c r="BC109">
        <f>IF(I109="expected",1,0)</f>
        <v>0</v>
      </c>
      <c r="BD109" s="74">
        <f>IF(BC109=1,AZ109/SUMIFS(AZ$3:AZ$622,$BC$3:$BC$622,1,$G$3:$G$622,$G109),0)</f>
        <v>0</v>
      </c>
      <c r="BE109" s="74">
        <f>IF(BC109=1,BA109/SUMIFS(BA$3:BA$622,$BC$3:$BC$622,1,$G$3:$G$622,$G109),0)</f>
        <v>0</v>
      </c>
      <c r="BF109" s="74">
        <f>IF(BC109=1,AW109/SUMIFS(AW$3:AW$622,$BC$3:$BC$622,1,$G$3:$G$622,$G109),0)</f>
        <v>0</v>
      </c>
      <c r="BG109" s="2">
        <f>BB109</f>
        <v>0.15399239543726237</v>
      </c>
      <c r="BH109" s="2">
        <f>AY109</f>
        <v>0</v>
      </c>
      <c r="BI109" s="2">
        <f>MIN(BI$1,BD109)</f>
        <v>0</v>
      </c>
      <c r="BJ109" s="2">
        <f>MIN(BJ$1,BE109)</f>
        <v>0</v>
      </c>
      <c r="BK109" s="2">
        <f>MIN(BK$1,BF109)</f>
        <v>0</v>
      </c>
      <c r="BL109" s="2">
        <f>BG109</f>
        <v>0.15399239543726237</v>
      </c>
      <c r="BM109" s="2">
        <f>MIN($BM$1,BH109)</f>
        <v>0</v>
      </c>
      <c r="BN109" s="2">
        <f>BI109/SUMIFS(BI$3:BI$622,$BC$3:$BC$622,1,$G$3:$G$622,$G109)</f>
        <v>0</v>
      </c>
      <c r="BO109" s="2">
        <f>BJ109/SUMIFS(BJ$3:BJ$622,$BC$3:$BC$622,1,$G$3:$G$622,$G109)</f>
        <v>0</v>
      </c>
      <c r="BP109" s="2">
        <f>BK109/SUMIFS(BK$3:BK$622,$BC$3:$BC$622,1,$G$3:$G$622,$G109)</f>
        <v>0</v>
      </c>
      <c r="BQ109" s="2">
        <f>BL109</f>
        <v>0.15399239543726237</v>
      </c>
      <c r="BR109" s="2">
        <f>BM109</f>
        <v>0</v>
      </c>
    </row>
    <row r="110" spans="1:70" x14ac:dyDescent="0.3">
      <c r="A110" s="93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>(12-$AF110)/12*INDEX(BV$9:BV$12,MATCH($AB110,$BU$9:$BU$12,0))+$AF110/12*AG110</f>
        <v>0</v>
      </c>
      <c r="AK110" s="85">
        <f>(12-$AF110)/12*INDEX(BW$9:BW$12,MATCH($AB110,$BU$9:$BU$12,0))+$AF110/12*AH110</f>
        <v>0</v>
      </c>
      <c r="AL110" s="85">
        <f>(12-$AF110)/12*INDEX(BX$9:BX$12,MATCH($AB110,$BU$9:$BU$12,0))+$AF110/12*AI110</f>
        <v>0</v>
      </c>
      <c r="AM110" s="85">
        <f>IF($BC110=1,AJ110/SUMIFS(AJ$3:AJ$622,$BC$3:$BC$622,1,$G$3:$G$622,$G110),0)</f>
        <v>0</v>
      </c>
      <c r="AN110" s="85">
        <f>IF($BC110=1,AK110/SUMIFS(AK$3:AK$622,$BC$3:$BC$622,1,$G$3:$G$622,$G110),0)</f>
        <v>0</v>
      </c>
      <c r="AO110" s="85">
        <f>IF($BC110=1,AL110/SUMIFS(AL$3:AL$622,$BC$3:$BC$622,1,$G$3:$G$622,$G110),0)</f>
        <v>0</v>
      </c>
      <c r="AP110" s="2">
        <f>IFERROR(R110/$V110*90,"")</f>
        <v>0</v>
      </c>
      <c r="AQ110" s="2">
        <f>IFERROR(S110/$V110*90,"")</f>
        <v>0</v>
      </c>
      <c r="AR110" s="2">
        <f>IFERROR(W110/$V110*90,"")</f>
        <v>0</v>
      </c>
      <c r="AS110" s="2">
        <f>IFERROR(X110/$V110*90,"")</f>
        <v>0.24</v>
      </c>
      <c r="AT110" s="2">
        <f>IFERROR(Y110/$V110*90,"")</f>
        <v>0</v>
      </c>
      <c r="AU110" s="2">
        <f>IF(AP110="",INDEX(BV$4:BV$7,MATCH(O110,$BU$4:$BU$7,0)),AP110)</f>
        <v>0</v>
      </c>
      <c r="AV110" s="2">
        <f>IF(AQ110="",INDEX(BW$4:BW$7,MATCH($O110,$BU$4:$BU$7,0)),AQ110)</f>
        <v>0</v>
      </c>
      <c r="AW110" s="2">
        <f>IF(AR110="",INDEX(BX$4:BX$7,MATCH($O110,$BU$4:$BU$7,0)),AR110)</f>
        <v>0</v>
      </c>
      <c r="AX110" s="2">
        <f>IF(AS110="",INDEX(BY$4:BY$7,MATCH($O110,$BU$4:$BU$7,0)),AS110)</f>
        <v>0.24</v>
      </c>
      <c r="AY110" s="2">
        <f>IF(AT110="",INDEX(BZ$4:BZ$7,MATCH($O110,$BU$4:$BU$7,0)),AT110)</f>
        <v>0</v>
      </c>
      <c r="AZ110" s="2">
        <f>AU110*0.5+AK110*0.5</f>
        <v>0</v>
      </c>
      <c r="BA110" s="2">
        <f>AV110*0.5+AJ110*0.5</f>
        <v>0</v>
      </c>
      <c r="BB110" s="2">
        <f>AX110*0.5+AI110*0.5</f>
        <v>0.12</v>
      </c>
      <c r="BC110">
        <f>IF(I110="expected",1,0)</f>
        <v>0</v>
      </c>
      <c r="BD110" s="74">
        <f>IF(BC110=1,AZ110/SUMIFS(AZ$3:AZ$622,$BC$3:$BC$622,1,$G$3:$G$622,$G110),0)</f>
        <v>0</v>
      </c>
      <c r="BE110" s="74">
        <f>IF(BC110=1,BA110/SUMIFS(BA$3:BA$622,$BC$3:$BC$622,1,$G$3:$G$622,$G110),0)</f>
        <v>0</v>
      </c>
      <c r="BF110" s="74">
        <f>IF(BC110=1,AW110/SUMIFS(AW$3:AW$622,$BC$3:$BC$622,1,$G$3:$G$622,$G110),0)</f>
        <v>0</v>
      </c>
      <c r="BG110" s="2">
        <f>BB110</f>
        <v>0.12</v>
      </c>
      <c r="BH110" s="2">
        <f>AY110</f>
        <v>0</v>
      </c>
      <c r="BI110" s="2">
        <f>MIN(BI$1,BD110)</f>
        <v>0</v>
      </c>
      <c r="BJ110" s="2">
        <f>MIN(BJ$1,BE110)</f>
        <v>0</v>
      </c>
      <c r="BK110" s="2">
        <f>MIN(BK$1,BF110)</f>
        <v>0</v>
      </c>
      <c r="BL110" s="2">
        <f>BG110</f>
        <v>0.12</v>
      </c>
      <c r="BM110" s="2">
        <f>MIN($BM$1,BH110)</f>
        <v>0</v>
      </c>
      <c r="BN110" s="2">
        <f>BI110/SUMIFS(BI$3:BI$622,$BC$3:$BC$622,1,$G$3:$G$622,$G110)</f>
        <v>0</v>
      </c>
      <c r="BO110" s="2">
        <f>BJ110/SUMIFS(BJ$3:BJ$622,$BC$3:$BC$622,1,$G$3:$G$622,$G110)</f>
        <v>0</v>
      </c>
      <c r="BP110" s="2">
        <f>BK110/SUMIFS(BK$3:BK$622,$BC$3:$BC$622,1,$G$3:$G$622,$G110)</f>
        <v>0</v>
      </c>
      <c r="BQ110" s="2">
        <f>BL110</f>
        <v>0.12</v>
      </c>
      <c r="BR110" s="2">
        <f>BM110</f>
        <v>0</v>
      </c>
    </row>
    <row r="111" spans="1:70" x14ac:dyDescent="0.3">
      <c r="A111" s="93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>(12-$AF111)/12*INDEX(BV$9:BV$12,MATCH($AB111,$BU$9:$BU$12,0))+$AF111/12*AG111</f>
        <v>8.5249999999999992E-2</v>
      </c>
      <c r="AK111" s="85">
        <f>(12-$AF111)/12*INDEX(BW$9:BW$12,MATCH($AB111,$BU$9:$BU$12,0))+$AF111/12*AH111</f>
        <v>8.3632352941176491E-2</v>
      </c>
      <c r="AL111" s="85">
        <f>(12-$AF111)/12*INDEX(BX$9:BX$12,MATCH($AB111,$BU$9:$BU$12,0))+$AF111/12*AI111</f>
        <v>0.25550490196078424</v>
      </c>
      <c r="AM111" s="85">
        <f>IF($BC111=1,AJ111/SUMIFS(AJ$3:AJ$622,$BC$3:$BC$622,1,$G$3:$G$622,$G111),0)</f>
        <v>4.370284532204044E-2</v>
      </c>
      <c r="AN111" s="85">
        <f>IF($BC111=1,AK111/SUMIFS(AK$3:AK$622,$BC$3:$BC$622,1,$G$3:$G$622,$G111),0)</f>
        <v>2.3004559516211224E-2</v>
      </c>
      <c r="AO111" s="85">
        <f>IF($BC111=1,AL111/SUMIFS(AL$3:AL$622,$BC$3:$BC$622,1,$G$3:$G$622,$G111),0)</f>
        <v>0.14763693961743934</v>
      </c>
      <c r="AP111" s="2">
        <f>IFERROR(R111/$V111*90,"")</f>
        <v>3.3898305084745763E-2</v>
      </c>
      <c r="AQ111" s="2">
        <f>IFERROR(S111/$V111*90,"")</f>
        <v>0.16949152542372881</v>
      </c>
      <c r="AR111" s="2">
        <f>IFERROR(W111/$V111*90,"")</f>
        <v>0.20338983050847459</v>
      </c>
      <c r="AS111" s="2">
        <f>IFERROR(X111/$V111*90,"")</f>
        <v>0.2711864406779661</v>
      </c>
      <c r="AT111" s="2">
        <f>IFERROR(Y111/$V111*90,"")</f>
        <v>0</v>
      </c>
      <c r="AU111" s="2">
        <f>IF(AP111="",INDEX(BV$4:BV$7,MATCH(O111,$BU$4:$BU$7,0)),AP111)</f>
        <v>3.3898305084745763E-2</v>
      </c>
      <c r="AV111" s="2">
        <f>IF(AQ111="",INDEX(BW$4:BW$7,MATCH($O111,$BU$4:$BU$7,0)),AQ111)</f>
        <v>0.16949152542372881</v>
      </c>
      <c r="AW111" s="2">
        <f>IF(AR111="",INDEX(BX$4:BX$7,MATCH($O111,$BU$4:$BU$7,0)),AR111)</f>
        <v>0.20338983050847459</v>
      </c>
      <c r="AX111" s="2">
        <f>IF(AS111="",INDEX(BY$4:BY$7,MATCH($O111,$BU$4:$BU$7,0)),AS111)</f>
        <v>0.2711864406779661</v>
      </c>
      <c r="AY111" s="2">
        <f>IF(AT111="",INDEX(BZ$4:BZ$7,MATCH($O111,$BU$4:$BU$7,0)),AT111)</f>
        <v>0</v>
      </c>
      <c r="AZ111" s="2">
        <f>AU111*0.5+AK111*0.5</f>
        <v>5.8765329012961123E-2</v>
      </c>
      <c r="BA111" s="2">
        <f>AV111*0.5+AJ111*0.5</f>
        <v>0.1273707627118644</v>
      </c>
      <c r="BB111" s="2">
        <f>AX111*0.5+AI111*0.5</f>
        <v>0.63559322033898302</v>
      </c>
      <c r="BC111">
        <f>IF(I111="expected",1,0)</f>
        <v>1</v>
      </c>
      <c r="BD111" s="74">
        <f>IF(BC111=1,AZ111/SUMIFS(AZ$3:AZ$622,$BC$3:$BC$622,1,$G$3:$G$622,$G111),0)</f>
        <v>2.1241548050918886E-2</v>
      </c>
      <c r="BE111" s="74">
        <f>IF(BC111=1,BA111/SUMIFS(BA$3:BA$622,$BC$3:$BC$622,1,$G$3:$G$622,$G111),0)</f>
        <v>7.2140636390250215E-2</v>
      </c>
      <c r="BF111" s="74">
        <f>IF(BC111=1,AW111/SUMIFS(AW$3:AW$622,$BC$3:$BC$622,1,$G$3:$G$622,$G111),0)</f>
        <v>3.7694890317737137E-2</v>
      </c>
      <c r="BG111" s="2">
        <f>BB111</f>
        <v>0.63559322033898302</v>
      </c>
      <c r="BH111" s="2">
        <f>AY111</f>
        <v>0</v>
      </c>
      <c r="BI111" s="2">
        <f>MIN(BI$1,BD111)</f>
        <v>2.1241548050918886E-2</v>
      </c>
      <c r="BJ111" s="2">
        <f>MIN(BJ$1,BE111)</f>
        <v>7.2140636390250215E-2</v>
      </c>
      <c r="BK111" s="2">
        <f>MIN(BK$1,BF111)</f>
        <v>3.7694890317737137E-2</v>
      </c>
      <c r="BL111" s="2">
        <f>BG111</f>
        <v>0.63559322033898302</v>
      </c>
      <c r="BM111" s="2">
        <f>MIN($BM$1,BH111)</f>
        <v>0</v>
      </c>
      <c r="BN111" s="2">
        <f>BI111/SUMIFS(BI$3:BI$622,$BC$3:$BC$622,1,$G$3:$G$622,$G111)</f>
        <v>2.2372712674920154E-2</v>
      </c>
      <c r="BO111" s="2">
        <f>BJ111/SUMIFS(BJ$3:BJ$622,$BC$3:$BC$622,1,$G$3:$G$622,$G111)</f>
        <v>7.2140636390250215E-2</v>
      </c>
      <c r="BP111" s="2">
        <f>BK111/SUMIFS(BK$3:BK$622,$BC$3:$BC$622,1,$G$3:$G$622,$G111)</f>
        <v>3.7694890317737144E-2</v>
      </c>
      <c r="BQ111" s="2">
        <f>BL111</f>
        <v>0.63559322033898302</v>
      </c>
      <c r="BR111" s="2">
        <f>BM111</f>
        <v>0</v>
      </c>
    </row>
    <row r="112" spans="1:70" x14ac:dyDescent="0.3">
      <c r="A112" s="93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>(12-$AF112)/12*INDEX(BV$9:BV$12,MATCH($AB112,$BU$9:$BU$12,0))+$AF112/12*AG112</f>
        <v>3.1E-2</v>
      </c>
      <c r="AK112" s="85">
        <f>(12-$AF112)/12*INDEX(BW$9:BW$12,MATCH($AB112,$BU$9:$BU$12,0))+$AF112/12*AH112</f>
        <v>3.041176470588236E-2</v>
      </c>
      <c r="AL112" s="85">
        <f>(12-$AF112)/12*INDEX(BX$9:BX$12,MATCH($AB112,$BU$9:$BU$12,0))+$AF112/12*AI112</f>
        <v>6.260784313725487E-2</v>
      </c>
      <c r="AM112" s="85">
        <f>IF($BC112=1,AJ112/SUMIFS(AJ$3:AJ$622,$BC$3:$BC$622,1,$G$3:$G$622,$G112),0)</f>
        <v>0</v>
      </c>
      <c r="AN112" s="85">
        <f>IF($BC112=1,AK112/SUMIFS(AK$3:AK$622,$BC$3:$BC$622,1,$G$3:$G$622,$G112),0)</f>
        <v>0</v>
      </c>
      <c r="AO112" s="85">
        <f>IF($BC112=1,AL112/SUMIFS(AL$3:AL$622,$BC$3:$BC$622,1,$G$3:$G$622,$G112),0)</f>
        <v>0</v>
      </c>
      <c r="AP112" s="2">
        <f>IFERROR(R112/$V112*90,"")</f>
        <v>5.905511811023622E-2</v>
      </c>
      <c r="AQ112" s="2">
        <f>IFERROR(S112/$V112*90,"")</f>
        <v>2.952755905511811E-2</v>
      </c>
      <c r="AR112" s="2">
        <f>IFERROR(W112/$V112*90,"")</f>
        <v>0.29527559055118108</v>
      </c>
      <c r="AS112" s="2">
        <f>IFERROR(X112/$V112*90,"")</f>
        <v>0.32480314960629919</v>
      </c>
      <c r="AT112" s="2">
        <f>IFERROR(Y112/$V112*90,"")</f>
        <v>0</v>
      </c>
      <c r="AU112" s="2">
        <f>IF(AP112="",INDEX(BV$4:BV$7,MATCH(O112,$BU$4:$BU$7,0)),AP112)</f>
        <v>5.905511811023622E-2</v>
      </c>
      <c r="AV112" s="2">
        <f>IF(AQ112="",INDEX(BW$4:BW$7,MATCH($O112,$BU$4:$BU$7,0)),AQ112)</f>
        <v>2.952755905511811E-2</v>
      </c>
      <c r="AW112" s="2">
        <f>IF(AR112="",INDEX(BX$4:BX$7,MATCH($O112,$BU$4:$BU$7,0)),AR112)</f>
        <v>0.29527559055118108</v>
      </c>
      <c r="AX112" s="2">
        <f>IF(AS112="",INDEX(BY$4:BY$7,MATCH($O112,$BU$4:$BU$7,0)),AS112)</f>
        <v>0.32480314960629919</v>
      </c>
      <c r="AY112" s="2">
        <f>IF(AT112="",INDEX(BZ$4:BZ$7,MATCH($O112,$BU$4:$BU$7,0)),AT112)</f>
        <v>0</v>
      </c>
      <c r="AZ112" s="2">
        <f>AU112*0.5+AK112*0.5</f>
        <v>4.4733441408059293E-2</v>
      </c>
      <c r="BA112" s="2">
        <f>AV112*0.5+AJ112*0.5</f>
        <v>3.0263779527559057E-2</v>
      </c>
      <c r="BB112" s="2">
        <f>AX112*0.5+AI112*0.5</f>
        <v>0.1624015748031496</v>
      </c>
      <c r="BC112">
        <f>IF(I112="expected",1,0)</f>
        <v>0</v>
      </c>
      <c r="BD112" s="74">
        <f>IF(BC112=1,AZ112/SUMIFS(AZ$3:AZ$622,$BC$3:$BC$622,1,$G$3:$G$622,$G112),0)</f>
        <v>0</v>
      </c>
      <c r="BE112" s="74">
        <f>IF(BC112=1,BA112/SUMIFS(BA$3:BA$622,$BC$3:$BC$622,1,$G$3:$G$622,$G112),0)</f>
        <v>0</v>
      </c>
      <c r="BF112" s="74">
        <f>IF(BC112=1,AW112/SUMIFS(AW$3:AW$622,$BC$3:$BC$622,1,$G$3:$G$622,$G112),0)</f>
        <v>0</v>
      </c>
      <c r="BG112" s="2">
        <f>BB112</f>
        <v>0.1624015748031496</v>
      </c>
      <c r="BH112" s="2">
        <f>AY112</f>
        <v>0</v>
      </c>
      <c r="BI112" s="2">
        <f>MIN(BI$1,BD112)</f>
        <v>0</v>
      </c>
      <c r="BJ112" s="2">
        <f>MIN(BJ$1,BE112)</f>
        <v>0</v>
      </c>
      <c r="BK112" s="2">
        <f>MIN(BK$1,BF112)</f>
        <v>0</v>
      </c>
      <c r="BL112" s="2">
        <f>BG112</f>
        <v>0.1624015748031496</v>
      </c>
      <c r="BM112" s="2">
        <f>MIN($BM$1,BH112)</f>
        <v>0</v>
      </c>
      <c r="BN112" s="2">
        <f>BI112/SUMIFS(BI$3:BI$622,$BC$3:$BC$622,1,$G$3:$G$622,$G112)</f>
        <v>0</v>
      </c>
      <c r="BO112" s="2">
        <f>BJ112/SUMIFS(BJ$3:BJ$622,$BC$3:$BC$622,1,$G$3:$G$622,$G112)</f>
        <v>0</v>
      </c>
      <c r="BP112" s="2">
        <f>BK112/SUMIFS(BK$3:BK$622,$BC$3:$BC$622,1,$G$3:$G$622,$G112)</f>
        <v>0</v>
      </c>
      <c r="BQ112" s="2">
        <f>BL112</f>
        <v>0.1624015748031496</v>
      </c>
      <c r="BR112" s="2">
        <f>BM112</f>
        <v>0</v>
      </c>
    </row>
    <row r="113" spans="1:70" x14ac:dyDescent="0.3">
      <c r="A113" s="93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>(12-$AF113)/12*INDEX(BV$9:BV$12,MATCH($AB113,$BU$9:$BU$12,0))+$AF113/12*AG113</f>
        <v>0.30425000000000002</v>
      </c>
      <c r="AK113" s="85">
        <f>(12-$AF113)/12*INDEX(BW$9:BW$12,MATCH($AB113,$BU$9:$BU$12,0))+$AF113/12*AH113</f>
        <v>5.3220588235294131E-2</v>
      </c>
      <c r="AL113" s="85">
        <f>(12-$AF113)/12*INDEX(BX$9:BX$12,MATCH($AB113,$BU$9:$BU$12,0))+$AF113/12*AI113</f>
        <v>0.10956372549019604</v>
      </c>
      <c r="AM113" s="85">
        <f>IF($BC113=1,AJ113/SUMIFS(AJ$3:AJ$622,$BC$3:$BC$622,1,$G$3:$G$622,$G113),0)</f>
        <v>0</v>
      </c>
      <c r="AN113" s="85">
        <f>IF($BC113=1,AK113/SUMIFS(AK$3:AK$622,$BC$3:$BC$622,1,$G$3:$G$622,$G113),0)</f>
        <v>0</v>
      </c>
      <c r="AO113" s="85">
        <f>IF($BC113=1,AL113/SUMIFS(AL$3:AL$622,$BC$3:$BC$622,1,$G$3:$G$622,$G113),0)</f>
        <v>0</v>
      </c>
      <c r="AP113" s="2">
        <f>IFERROR(R113/$V113*90,"")</f>
        <v>0.11790393013100436</v>
      </c>
      <c r="AQ113" s="2">
        <f>IFERROR(S113/$V113*90,"")</f>
        <v>0.1965065502183406</v>
      </c>
      <c r="AR113" s="2">
        <f>IFERROR(W113/$V113*90,"")</f>
        <v>0.3930131004366812</v>
      </c>
      <c r="AS113" s="2">
        <f>IFERROR(X113/$V113*90,"")</f>
        <v>0.11790393013100436</v>
      </c>
      <c r="AT113" s="2">
        <f>IFERROR(Y113/$V113*90,"")</f>
        <v>0</v>
      </c>
      <c r="AU113" s="2">
        <f>IF(AP113="",INDEX(BV$4:BV$7,MATCH(O113,$BU$4:$BU$7,0)),AP113)</f>
        <v>0.11790393013100436</v>
      </c>
      <c r="AV113" s="2">
        <f>IF(AQ113="",INDEX(BW$4:BW$7,MATCH($O113,$BU$4:$BU$7,0)),AQ113)</f>
        <v>0.1965065502183406</v>
      </c>
      <c r="AW113" s="2">
        <f>IF(AR113="",INDEX(BX$4:BX$7,MATCH($O113,$BU$4:$BU$7,0)),AR113)</f>
        <v>0.3930131004366812</v>
      </c>
      <c r="AX113" s="2">
        <f>IF(AS113="",INDEX(BY$4:BY$7,MATCH($O113,$BU$4:$BU$7,0)),AS113)</f>
        <v>0.11790393013100436</v>
      </c>
      <c r="AY113" s="2">
        <f>IF(AT113="",INDEX(BZ$4:BZ$7,MATCH($O113,$BU$4:$BU$7,0)),AT113)</f>
        <v>0</v>
      </c>
      <c r="AZ113" s="2">
        <f>AU113*0.5+AK113*0.5</f>
        <v>8.5562259183149247E-2</v>
      </c>
      <c r="BA113" s="2">
        <f>AV113*0.5+AJ113*0.5</f>
        <v>0.25037827510917032</v>
      </c>
      <c r="BB113" s="2">
        <f>AX113*0.5+AI113*0.5</f>
        <v>5.8951965065502182E-2</v>
      </c>
      <c r="BC113">
        <f>IF(I113="expected",1,0)</f>
        <v>0</v>
      </c>
      <c r="BD113" s="74">
        <f>IF(BC113=1,AZ113/SUMIFS(AZ$3:AZ$622,$BC$3:$BC$622,1,$G$3:$G$622,$G113),0)</f>
        <v>0</v>
      </c>
      <c r="BE113" s="74">
        <f>IF(BC113=1,BA113/SUMIFS(BA$3:BA$622,$BC$3:$BC$622,1,$G$3:$G$622,$G113),0)</f>
        <v>0</v>
      </c>
      <c r="BF113" s="74">
        <f>IF(BC113=1,AW113/SUMIFS(AW$3:AW$622,$BC$3:$BC$622,1,$G$3:$G$622,$G113),0)</f>
        <v>0</v>
      </c>
      <c r="BG113" s="2">
        <f>BB113</f>
        <v>5.8951965065502182E-2</v>
      </c>
      <c r="BH113" s="2">
        <f>AY113</f>
        <v>0</v>
      </c>
      <c r="BI113" s="2">
        <f>MIN(BI$1,BD113)</f>
        <v>0</v>
      </c>
      <c r="BJ113" s="2">
        <f>MIN(BJ$1,BE113)</f>
        <v>0</v>
      </c>
      <c r="BK113" s="2">
        <f>MIN(BK$1,BF113)</f>
        <v>0</v>
      </c>
      <c r="BL113" s="2">
        <f>BG113</f>
        <v>5.8951965065502182E-2</v>
      </c>
      <c r="BM113" s="2">
        <f>MIN($BM$1,BH113)</f>
        <v>0</v>
      </c>
      <c r="BN113" s="2">
        <f>BI113/SUMIFS(BI$3:BI$622,$BC$3:$BC$622,1,$G$3:$G$622,$G113)</f>
        <v>0</v>
      </c>
      <c r="BO113" s="2">
        <f>BJ113/SUMIFS(BJ$3:BJ$622,$BC$3:$BC$622,1,$G$3:$G$622,$G113)</f>
        <v>0</v>
      </c>
      <c r="BP113" s="2">
        <f>BK113/SUMIFS(BK$3:BK$622,$BC$3:$BC$622,1,$G$3:$G$622,$G113)</f>
        <v>0</v>
      </c>
      <c r="BQ113" s="2">
        <f>BL113</f>
        <v>5.8951965065502182E-2</v>
      </c>
      <c r="BR113" s="2">
        <f>BM113</f>
        <v>0</v>
      </c>
    </row>
    <row r="114" spans="1:70" x14ac:dyDescent="0.3">
      <c r="A114" s="93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>(12-$AF114)/12*INDEX(BV$9:BV$12,MATCH($AB114,$BU$9:$BU$12,0))+$AF114/12*AG114</f>
        <v>6.9750000000000006E-2</v>
      </c>
      <c r="AK114" s="85">
        <f>(12-$AF114)/12*INDEX(BW$9:BW$12,MATCH($AB114,$BU$9:$BU$12,0))+$AF114/12*AH114</f>
        <v>6.8426470588235311E-2</v>
      </c>
      <c r="AL114" s="85">
        <f>(12-$AF114)/12*INDEX(BX$9:BX$12,MATCH($AB114,$BU$9:$BU$12,0))+$AF114/12*AI114</f>
        <v>0.14086764705882346</v>
      </c>
      <c r="AM114" s="85">
        <f>IF($BC114=1,AJ114/SUMIFS(AJ$3:AJ$622,$BC$3:$BC$622,1,$G$3:$G$622,$G114),0)</f>
        <v>0</v>
      </c>
      <c r="AN114" s="85">
        <f>IF($BC114=1,AK114/SUMIFS(AK$3:AK$622,$BC$3:$BC$622,1,$G$3:$G$622,$G114),0)</f>
        <v>0</v>
      </c>
      <c r="AO114" s="85">
        <f>IF($BC114=1,AL114/SUMIFS(AL$3:AL$622,$BC$3:$BC$622,1,$G$3:$G$622,$G114),0)</f>
        <v>0</v>
      </c>
      <c r="AP114" s="2">
        <f>IFERROR(R114/$V114*90,"")</f>
        <v>0</v>
      </c>
      <c r="AQ114" s="2">
        <f>IFERROR(S114/$V114*90,"")</f>
        <v>0.21800565199838515</v>
      </c>
      <c r="AR114" s="2">
        <f>IFERROR(W114/$V114*90,"")</f>
        <v>3.6334275333064187E-2</v>
      </c>
      <c r="AS114" s="2">
        <f>IFERROR(X114/$V114*90,"")</f>
        <v>0</v>
      </c>
      <c r="AT114" s="2">
        <f>IFERROR(Y114/$V114*90,"")</f>
        <v>0</v>
      </c>
      <c r="AU114" s="2">
        <f>IF(AP114="",INDEX(BV$4:BV$7,MATCH(O114,$BU$4:$BU$7,0)),AP114)</f>
        <v>0</v>
      </c>
      <c r="AV114" s="2">
        <f>IF(AQ114="",INDEX(BW$4:BW$7,MATCH($O114,$BU$4:$BU$7,0)),AQ114)</f>
        <v>0.21800565199838515</v>
      </c>
      <c r="AW114" s="2">
        <f>IF(AR114="",INDEX(BX$4:BX$7,MATCH($O114,$BU$4:$BU$7,0)),AR114)</f>
        <v>3.6334275333064187E-2</v>
      </c>
      <c r="AX114" s="2">
        <f>IF(AS114="",INDEX(BY$4:BY$7,MATCH($O114,$BU$4:$BU$7,0)),AS114)</f>
        <v>0</v>
      </c>
      <c r="AY114" s="2">
        <f>IF(AT114="",INDEX(BZ$4:BZ$7,MATCH($O114,$BU$4:$BU$7,0)),AT114)</f>
        <v>0</v>
      </c>
      <c r="AZ114" s="2">
        <f>AU114*0.5+AK114*0.5</f>
        <v>3.4213235294117655E-2</v>
      </c>
      <c r="BA114" s="2">
        <f>AV114*0.5+AJ114*0.5</f>
        <v>0.14387782599919258</v>
      </c>
      <c r="BB114" s="2">
        <f>AX114*0.5+AI114*0.5</f>
        <v>0</v>
      </c>
      <c r="BC114">
        <f>IF(I114="expected",1,0)</f>
        <v>0</v>
      </c>
      <c r="BD114" s="74">
        <f>IF(BC114=1,AZ114/SUMIFS(AZ$3:AZ$622,$BC$3:$BC$622,1,$G$3:$G$622,$G114),0)</f>
        <v>0</v>
      </c>
      <c r="BE114" s="74">
        <f>IF(BC114=1,BA114/SUMIFS(BA$3:BA$622,$BC$3:$BC$622,1,$G$3:$G$622,$G114),0)</f>
        <v>0</v>
      </c>
      <c r="BF114" s="74">
        <f>IF(BC114=1,AW114/SUMIFS(AW$3:AW$622,$BC$3:$BC$622,1,$G$3:$G$622,$G114),0)</f>
        <v>0</v>
      </c>
      <c r="BG114" s="2">
        <f>BB114</f>
        <v>0</v>
      </c>
      <c r="BH114" s="2">
        <f>AY114</f>
        <v>0</v>
      </c>
      <c r="BI114" s="2">
        <f>MIN(BI$1,BD114)</f>
        <v>0</v>
      </c>
      <c r="BJ114" s="2">
        <f>MIN(BJ$1,BE114)</f>
        <v>0</v>
      </c>
      <c r="BK114" s="2">
        <f>MIN(BK$1,BF114)</f>
        <v>0</v>
      </c>
      <c r="BL114" s="2">
        <f>BG114</f>
        <v>0</v>
      </c>
      <c r="BM114" s="2">
        <f>MIN($BM$1,BH114)</f>
        <v>0</v>
      </c>
      <c r="BN114" s="2">
        <f>BI114/SUMIFS(BI$3:BI$622,$BC$3:$BC$622,1,$G$3:$G$622,$G114)</f>
        <v>0</v>
      </c>
      <c r="BO114" s="2">
        <f>BJ114/SUMIFS(BJ$3:BJ$622,$BC$3:$BC$622,1,$G$3:$G$622,$G114)</f>
        <v>0</v>
      </c>
      <c r="BP114" s="2">
        <f>BK114/SUMIFS(BK$3:BK$622,$BC$3:$BC$622,1,$G$3:$G$622,$G114)</f>
        <v>0</v>
      </c>
      <c r="BQ114" s="2">
        <f>BL114</f>
        <v>0</v>
      </c>
      <c r="BR114" s="2">
        <f>BM114</f>
        <v>0</v>
      </c>
    </row>
    <row r="115" spans="1:70" x14ac:dyDescent="0.3">
      <c r="A115" s="93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>(12-$AF115)/12*INDEX(BV$9:BV$12,MATCH($AB115,$BU$9:$BU$12,0))+$AF115/12*AG115</f>
        <v>0.16126373626373627</v>
      </c>
      <c r="AK115" s="85">
        <f>(12-$AF115)/12*INDEX(BW$9:BW$12,MATCH($AB115,$BU$9:$BU$12,0))+$AF115/12*AH115</f>
        <v>0.22450549450549454</v>
      </c>
      <c r="AL115" s="85">
        <f>(12-$AF115)/12*INDEX(BX$9:BX$12,MATCH($AB115,$BU$9:$BU$12,0))+$AF115/12*AI115</f>
        <v>0.23137362637362638</v>
      </c>
      <c r="AM115" s="85">
        <f>IF($BC115=1,AJ115/SUMIFS(AJ$3:AJ$622,$BC$3:$BC$622,1,$G$3:$G$622,$G115),0)</f>
        <v>0</v>
      </c>
      <c r="AN115" s="85">
        <f>IF($BC115=1,AK115/SUMIFS(AK$3:AK$622,$BC$3:$BC$622,1,$G$3:$G$622,$G115),0)</f>
        <v>0</v>
      </c>
      <c r="AO115" s="85">
        <f>IF($BC115=1,AL115/SUMIFS(AL$3:AL$622,$BC$3:$BC$622,1,$G$3:$G$622,$G115),0)</f>
        <v>0</v>
      </c>
      <c r="AP115" s="2">
        <f>IFERROR(R115/$V115*90,"")</f>
        <v>5.2910052910052907E-2</v>
      </c>
      <c r="AQ115" s="2">
        <f>IFERROR(S115/$V115*90,"")</f>
        <v>0.15873015873015872</v>
      </c>
      <c r="AR115" s="2">
        <f>IFERROR(W115/$V115*90,"")</f>
        <v>0.42328042328042326</v>
      </c>
      <c r="AS115" s="2">
        <f>IFERROR(X115/$V115*90,"")</f>
        <v>0.21164021164021163</v>
      </c>
      <c r="AT115" s="2">
        <f>IFERROR(Y115/$V115*90,"")</f>
        <v>5.2910052910052907E-2</v>
      </c>
      <c r="AU115" s="2">
        <f>IF(AP115="",INDEX(BV$4:BV$7,MATCH(O115,$BU$4:$BU$7,0)),AP115)</f>
        <v>5.2910052910052907E-2</v>
      </c>
      <c r="AV115" s="2">
        <f>IF(AQ115="",INDEX(BW$4:BW$7,MATCH($O115,$BU$4:$BU$7,0)),AQ115)</f>
        <v>0.15873015873015872</v>
      </c>
      <c r="AW115" s="2">
        <f>IF(AR115="",INDEX(BX$4:BX$7,MATCH($O115,$BU$4:$BU$7,0)),AR115)</f>
        <v>0.42328042328042326</v>
      </c>
      <c r="AX115" s="2">
        <f>IF(AS115="",INDEX(BY$4:BY$7,MATCH($O115,$BU$4:$BU$7,0)),AS115)</f>
        <v>0.21164021164021163</v>
      </c>
      <c r="AY115" s="2">
        <f>IF(AT115="",INDEX(BZ$4:BZ$7,MATCH($O115,$BU$4:$BU$7,0)),AT115)</f>
        <v>5.2910052910052907E-2</v>
      </c>
      <c r="AZ115" s="2">
        <f>AU115*0.5+AK115*0.5</f>
        <v>0.13870777370777371</v>
      </c>
      <c r="BA115" s="2">
        <f>AV115*0.5+AJ115*0.5</f>
        <v>0.15999694749694748</v>
      </c>
      <c r="BB115" s="2">
        <f>AX115*0.5+AI115*0.5</f>
        <v>0.10582010582010581</v>
      </c>
      <c r="BC115">
        <f>IF(I115="expected",1,0)</f>
        <v>0</v>
      </c>
      <c r="BD115" s="74">
        <f>IF(BC115=1,AZ115/SUMIFS(AZ$3:AZ$622,$BC$3:$BC$622,1,$G$3:$G$622,$G115),0)</f>
        <v>0</v>
      </c>
      <c r="BE115" s="74">
        <f>IF(BC115=1,BA115/SUMIFS(BA$3:BA$622,$BC$3:$BC$622,1,$G$3:$G$622,$G115),0)</f>
        <v>0</v>
      </c>
      <c r="BF115" s="74">
        <f>IF(BC115=1,AW115/SUMIFS(AW$3:AW$622,$BC$3:$BC$622,1,$G$3:$G$622,$G115),0)</f>
        <v>0</v>
      </c>
      <c r="BG115" s="2">
        <f>BB115</f>
        <v>0.10582010582010581</v>
      </c>
      <c r="BH115" s="2">
        <f>AY115</f>
        <v>5.2910052910052907E-2</v>
      </c>
      <c r="BI115" s="2">
        <f>MIN(BI$1,BD115)</f>
        <v>0</v>
      </c>
      <c r="BJ115" s="2">
        <f>MIN(BJ$1,BE115)</f>
        <v>0</v>
      </c>
      <c r="BK115" s="2">
        <f>MIN(BK$1,BF115)</f>
        <v>0</v>
      </c>
      <c r="BL115" s="2">
        <f>BG115</f>
        <v>0.10582010582010581</v>
      </c>
      <c r="BM115" s="2">
        <f>MIN($BM$1,BH115)</f>
        <v>5.2910052910052907E-2</v>
      </c>
      <c r="BN115" s="2">
        <f>BI115/SUMIFS(BI$3:BI$622,$BC$3:$BC$622,1,$G$3:$G$622,$G115)</f>
        <v>0</v>
      </c>
      <c r="BO115" s="2">
        <f>BJ115/SUMIFS(BJ$3:BJ$622,$BC$3:$BC$622,1,$G$3:$G$622,$G115)</f>
        <v>0</v>
      </c>
      <c r="BP115" s="2">
        <f>BK115/SUMIFS(BK$3:BK$622,$BC$3:$BC$622,1,$G$3:$G$622,$G115)</f>
        <v>0</v>
      </c>
      <c r="BQ115" s="2">
        <f>BL115</f>
        <v>0.10582010582010581</v>
      </c>
      <c r="BR115" s="2">
        <f>BM115</f>
        <v>5.2910052910052907E-2</v>
      </c>
    </row>
    <row r="116" spans="1:70" x14ac:dyDescent="0.3">
      <c r="A116" s="93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>(12-$AF116)/12*INDEX(BV$9:BV$12,MATCH($AB116,$BU$9:$BU$12,0))+$AF116/12*AG116</f>
        <v>8.0631868131868137E-2</v>
      </c>
      <c r="AK116" s="85">
        <f>(12-$AF116)/12*INDEX(BW$9:BW$12,MATCH($AB116,$BU$9:$BU$12,0))+$AF116/12*AH116</f>
        <v>0.11225274725274727</v>
      </c>
      <c r="AL116" s="85">
        <f>(12-$AF116)/12*INDEX(BX$9:BX$12,MATCH($AB116,$BU$9:$BU$12,0))+$AF116/12*AI116</f>
        <v>0.11568681318681319</v>
      </c>
      <c r="AM116" s="85">
        <f>IF($BC116=1,AJ116/SUMIFS(AJ$3:AJ$622,$BC$3:$BC$622,1,$G$3:$G$622,$G116),0)</f>
        <v>4.1335390744799951E-2</v>
      </c>
      <c r="AN116" s="85">
        <f>IF($BC116=1,AK116/SUMIFS(AK$3:AK$622,$BC$3:$BC$622,1,$G$3:$G$622,$G116),0)</f>
        <v>3.0877105739812682E-2</v>
      </c>
      <c r="AO116" s="85">
        <f>IF($BC116=1,AL116/SUMIFS(AL$3:AL$622,$BC$3:$BC$622,1,$G$3:$G$622,$G116),0)</f>
        <v>6.6846651167643614E-2</v>
      </c>
      <c r="AP116" s="2">
        <f>IFERROR(R116/$V116*90,"")</f>
        <v>6.2521708926710662E-2</v>
      </c>
      <c r="AQ116" s="2">
        <f>IFERROR(S116/$V116*90,"")</f>
        <v>3.1260854463355331E-2</v>
      </c>
      <c r="AR116" s="2">
        <f>IFERROR(W116/$V116*90,"")</f>
        <v>0.25008683570684265</v>
      </c>
      <c r="AS116" s="2">
        <f>IFERROR(X116/$V116*90,"")</f>
        <v>6.2521708926710662E-2</v>
      </c>
      <c r="AT116" s="2">
        <f>IFERROR(Y116/$V116*90,"")</f>
        <v>0</v>
      </c>
      <c r="AU116" s="2">
        <f>IF(AP116="",INDEX(BV$4:BV$7,MATCH(O116,$BU$4:$BU$7,0)),AP116)</f>
        <v>6.2521708926710662E-2</v>
      </c>
      <c r="AV116" s="2">
        <f>IF(AQ116="",INDEX(BW$4:BW$7,MATCH($O116,$BU$4:$BU$7,0)),AQ116)</f>
        <v>3.1260854463355331E-2</v>
      </c>
      <c r="AW116" s="2">
        <f>IF(AR116="",INDEX(BX$4:BX$7,MATCH($O116,$BU$4:$BU$7,0)),AR116)</f>
        <v>0.25008683570684265</v>
      </c>
      <c r="AX116" s="2">
        <f>IF(AS116="",INDEX(BY$4:BY$7,MATCH($O116,$BU$4:$BU$7,0)),AS116)</f>
        <v>6.2521708926710662E-2</v>
      </c>
      <c r="AY116" s="2">
        <f>IF(AT116="",INDEX(BZ$4:BZ$7,MATCH($O116,$BU$4:$BU$7,0)),AT116)</f>
        <v>0</v>
      </c>
      <c r="AZ116" s="2">
        <f>AU116*0.5+AK116*0.5</f>
        <v>8.7387228089728958E-2</v>
      </c>
      <c r="BA116" s="2">
        <f>AV116*0.5+AJ116*0.5</f>
        <v>5.5946361297611734E-2</v>
      </c>
      <c r="BB116" s="2">
        <f>AX116*0.5+AI116*0.5</f>
        <v>3.1260854463355331E-2</v>
      </c>
      <c r="BC116">
        <f>IF(I116="expected",1,0)</f>
        <v>1</v>
      </c>
      <c r="BD116" s="74">
        <f>IF(BC116=1,AZ116/SUMIFS(AZ$3:AZ$622,$BC$3:$BC$622,1,$G$3:$G$622,$G116),0)</f>
        <v>3.1587332797799517E-2</v>
      </c>
      <c r="BE116" s="74">
        <f>IF(BC116=1,BA116/SUMIFS(BA$3:BA$622,$BC$3:$BC$622,1,$G$3:$G$622,$G116),0)</f>
        <v>3.1687068694553934E-2</v>
      </c>
      <c r="BF116" s="74">
        <f>IF(BC116=1,AW116/SUMIFS(AW$3:AW$622,$BC$3:$BC$622,1,$G$3:$G$622,$G116),0)</f>
        <v>4.634939622257362E-2</v>
      </c>
      <c r="BG116" s="2">
        <f>BB116</f>
        <v>3.1260854463355331E-2</v>
      </c>
      <c r="BH116" s="2">
        <f>AY116</f>
        <v>0</v>
      </c>
      <c r="BI116" s="2">
        <f>MIN(BI$1,BD116)</f>
        <v>3.1587332797799517E-2</v>
      </c>
      <c r="BJ116" s="2">
        <f>MIN(BJ$1,BE116)</f>
        <v>3.1687068694553934E-2</v>
      </c>
      <c r="BK116" s="2">
        <f>MIN(BK$1,BF116)</f>
        <v>4.634939622257362E-2</v>
      </c>
      <c r="BL116" s="2">
        <f>BG116</f>
        <v>3.1260854463355331E-2</v>
      </c>
      <c r="BM116" s="2">
        <f>MIN($BM$1,BH116)</f>
        <v>0</v>
      </c>
      <c r="BN116" s="2">
        <f>BI116/SUMIFS(BI$3:BI$622,$BC$3:$BC$622,1,$G$3:$G$622,$G116)</f>
        <v>3.3269435879070948E-2</v>
      </c>
      <c r="BO116" s="2">
        <f>BJ116/SUMIFS(BJ$3:BJ$622,$BC$3:$BC$622,1,$G$3:$G$622,$G116)</f>
        <v>3.1687068694553934E-2</v>
      </c>
      <c r="BP116" s="2">
        <f>BK116/SUMIFS(BK$3:BK$622,$BC$3:$BC$622,1,$G$3:$G$622,$G116)</f>
        <v>4.6349396222573627E-2</v>
      </c>
      <c r="BQ116" s="2">
        <f>BL116</f>
        <v>3.1260854463355331E-2</v>
      </c>
      <c r="BR116" s="2">
        <f>BM116</f>
        <v>0</v>
      </c>
    </row>
    <row r="117" spans="1:70" x14ac:dyDescent="0.3">
      <c r="A117" s="93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>(12-$AF117)/12*INDEX(BV$9:BV$12,MATCH($AB117,$BU$9:$BU$12,0))+$AF117/12*AG117</f>
        <v>6.2E-2</v>
      </c>
      <c r="AK117" s="85">
        <f>(12-$AF117)/12*INDEX(BW$9:BW$12,MATCH($AB117,$BU$9:$BU$12,0))+$AF117/12*AH117</f>
        <v>6.0823529411764721E-2</v>
      </c>
      <c r="AL117" s="85">
        <f>(12-$AF117)/12*INDEX(BX$9:BX$12,MATCH($AB117,$BU$9:$BU$12,0))+$AF117/12*AI117</f>
        <v>0.12521568627450974</v>
      </c>
      <c r="AM117" s="85">
        <f>IF($BC117=1,AJ117/SUMIFS(AJ$3:AJ$622,$BC$3:$BC$622,1,$G$3:$G$622,$G117),0)</f>
        <v>5.2368997056134604E-2</v>
      </c>
      <c r="AN117" s="85">
        <f>IF($BC117=1,AK117/SUMIFS(AK$3:AK$622,$BC$3:$BC$622,1,$G$3:$G$622,$G117),0)</f>
        <v>2.4889660659145833E-2</v>
      </c>
      <c r="AO117" s="85">
        <f>IF($BC117=1,AL117/SUMIFS(AL$3:AL$622,$BC$3:$BC$622,1,$G$3:$G$622,$G117),0)</f>
        <v>9.8459312470917257E-2</v>
      </c>
      <c r="AP117" s="2">
        <f>IFERROR(R117/$V117*90,"")</f>
        <v>7.8192875760208516E-2</v>
      </c>
      <c r="AQ117" s="2">
        <f>IFERROR(S117/$V117*90,"")</f>
        <v>0.11728931364031278</v>
      </c>
      <c r="AR117" s="2">
        <f>IFERROR(W117/$V117*90,"")</f>
        <v>0.43006081668114687</v>
      </c>
      <c r="AS117" s="2">
        <f>IFERROR(X117/$V117*90,"")</f>
        <v>0.19548218940052131</v>
      </c>
      <c r="AT117" s="2">
        <f>IFERROR(Y117/$V117*90,"")</f>
        <v>3.9096437880104258E-2</v>
      </c>
      <c r="AU117" s="2">
        <f>IF(AP117="",INDEX(BV$4:BV$7,MATCH(O117,$BU$4:$BU$7,0)),AP117)</f>
        <v>7.8192875760208516E-2</v>
      </c>
      <c r="AV117" s="2">
        <f>IF(AQ117="",INDEX(BW$4:BW$7,MATCH($O117,$BU$4:$BU$7,0)),AQ117)</f>
        <v>0.11728931364031278</v>
      </c>
      <c r="AW117" s="2">
        <f>IF(AR117="",INDEX(BX$4:BX$7,MATCH($O117,$BU$4:$BU$7,0)),AR117)</f>
        <v>0.43006081668114687</v>
      </c>
      <c r="AX117" s="2">
        <f>IF(AS117="",INDEX(BY$4:BY$7,MATCH($O117,$BU$4:$BU$7,0)),AS117)</f>
        <v>0.19548218940052131</v>
      </c>
      <c r="AY117" s="2">
        <f>IF(AT117="",INDEX(BZ$4:BZ$7,MATCH($O117,$BU$4:$BU$7,0)),AT117)</f>
        <v>3.9096437880104258E-2</v>
      </c>
      <c r="AZ117" s="2">
        <f>AU117*0.5+AK117*0.5</f>
        <v>6.9508202585986611E-2</v>
      </c>
      <c r="BA117" s="2">
        <f>AV117*0.5+AJ117*0.5</f>
        <v>8.964465682015639E-2</v>
      </c>
      <c r="BB117" s="2">
        <f>AX117*0.5+AI117*0.5</f>
        <v>9.7741094700260656E-2</v>
      </c>
      <c r="BC117">
        <f>IF(I117="expected",1,0)</f>
        <v>1</v>
      </c>
      <c r="BD117" s="74">
        <f>IF(BC117=1,AZ117/SUMIFS(AZ$3:AZ$622,$BC$3:$BC$622,1,$G$3:$G$622,$G117),0)</f>
        <v>2.6142947460482562E-2</v>
      </c>
      <c r="BE117" s="74">
        <f>IF(BC117=1,BA117/SUMIFS(BA$3:BA$622,$BC$3:$BC$622,1,$G$3:$G$622,$G117),0)</f>
        <v>8.2367060314415499E-2</v>
      </c>
      <c r="BF117" s="74">
        <f>IF(BC117=1,AW117/SUMIFS(AW$3:AW$622,$BC$3:$BC$622,1,$G$3:$G$622,$G117),0)</f>
        <v>5.6492849037275257E-2</v>
      </c>
      <c r="BG117" s="2">
        <f>BB117</f>
        <v>9.7741094700260656E-2</v>
      </c>
      <c r="BH117" s="2">
        <f>AY117</f>
        <v>3.9096437880104258E-2</v>
      </c>
      <c r="BI117" s="2">
        <f>MIN(BI$1,BD117)</f>
        <v>2.6142947460482562E-2</v>
      </c>
      <c r="BJ117" s="2">
        <f>MIN(BJ$1,BE117)</f>
        <v>8.2367060314415499E-2</v>
      </c>
      <c r="BK117" s="2">
        <f>MIN(BK$1,BF117)</f>
        <v>5.6492849037275257E-2</v>
      </c>
      <c r="BL117" s="2">
        <f>BG117</f>
        <v>9.7741094700260656E-2</v>
      </c>
      <c r="BM117" s="2">
        <f>MIN($BM$1,BH117)</f>
        <v>3.9096437880104258E-2</v>
      </c>
      <c r="BN117" s="2">
        <f>BI117/SUMIFS(BI$3:BI$622,$BC$3:$BC$622,1,$G$3:$G$622,$G117)</f>
        <v>2.9166385852396764E-2</v>
      </c>
      <c r="BO117" s="2">
        <f>BJ117/SUMIFS(BJ$3:BJ$622,$BC$3:$BC$622,1,$G$3:$G$622,$G117)</f>
        <v>8.2367060314415513E-2</v>
      </c>
      <c r="BP117" s="2">
        <f>BK117/SUMIFS(BK$3:BK$622,$BC$3:$BC$622,1,$G$3:$G$622,$G117)</f>
        <v>5.6492849037275271E-2</v>
      </c>
      <c r="BQ117" s="2">
        <f>BL117</f>
        <v>9.7741094700260656E-2</v>
      </c>
      <c r="BR117" s="2">
        <f>BM117</f>
        <v>3.9096437880104258E-2</v>
      </c>
    </row>
    <row r="118" spans="1:70" x14ac:dyDescent="0.3">
      <c r="A118" s="93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>(12-$AF118)/12*INDEX(BV$9:BV$12,MATCH($AB118,$BU$9:$BU$12,0))+$AF118/12*AG118</f>
        <v>9.2999999999999999E-2</v>
      </c>
      <c r="AK118" s="85">
        <f>(12-$AF118)/12*INDEX(BW$9:BW$12,MATCH($AB118,$BU$9:$BU$12,0))+$AF118/12*AH118</f>
        <v>9.1235294117647081E-2</v>
      </c>
      <c r="AL118" s="85">
        <f>(12-$AF118)/12*INDEX(BX$9:BX$12,MATCH($AB118,$BU$9:$BU$12,0))+$AF118/12*AI118</f>
        <v>0.18782352941176461</v>
      </c>
      <c r="AM118" s="85">
        <f>IF($BC118=1,AJ118/SUMIFS(AJ$3:AJ$622,$BC$3:$BC$622,1,$G$3:$G$622,$G118),0)</f>
        <v>0</v>
      </c>
      <c r="AN118" s="85">
        <f>IF($BC118=1,AK118/SUMIFS(AK$3:AK$622,$BC$3:$BC$622,1,$G$3:$G$622,$G118),0)</f>
        <v>0</v>
      </c>
      <c r="AO118" s="85">
        <f>IF($BC118=1,AL118/SUMIFS(AL$3:AL$622,$BC$3:$BC$622,1,$G$3:$G$622,$G118),0)</f>
        <v>0</v>
      </c>
      <c r="AP118" s="2">
        <f>IFERROR(R118/$V118*90,"")</f>
        <v>3.0120481927710843E-2</v>
      </c>
      <c r="AQ118" s="2">
        <f>IFERROR(S118/$V118*90,"")</f>
        <v>3.0120481927710843E-2</v>
      </c>
      <c r="AR118" s="2">
        <f>IFERROR(W118/$V118*90,"")</f>
        <v>0.33132530120481923</v>
      </c>
      <c r="AS118" s="2">
        <f>IFERROR(X118/$V118*90,"")</f>
        <v>0.1506024096385542</v>
      </c>
      <c r="AT118" s="2">
        <f>IFERROR(Y118/$V118*90,"")</f>
        <v>0</v>
      </c>
      <c r="AU118" s="2">
        <f>IF(AP118="",INDEX(BV$4:BV$7,MATCH(O118,$BU$4:$BU$7,0)),AP118)</f>
        <v>3.0120481927710843E-2</v>
      </c>
      <c r="AV118" s="2">
        <f>IF(AQ118="",INDEX(BW$4:BW$7,MATCH($O118,$BU$4:$BU$7,0)),AQ118)</f>
        <v>3.0120481927710843E-2</v>
      </c>
      <c r="AW118" s="2">
        <f>IF(AR118="",INDEX(BX$4:BX$7,MATCH($O118,$BU$4:$BU$7,0)),AR118)</f>
        <v>0.33132530120481923</v>
      </c>
      <c r="AX118" s="2">
        <f>IF(AS118="",INDEX(BY$4:BY$7,MATCH($O118,$BU$4:$BU$7,0)),AS118)</f>
        <v>0.1506024096385542</v>
      </c>
      <c r="AY118" s="2">
        <f>IF(AT118="",INDEX(BZ$4:BZ$7,MATCH($O118,$BU$4:$BU$7,0)),AT118)</f>
        <v>0</v>
      </c>
      <c r="AZ118" s="2">
        <f>AU118*0.5+AK118*0.5</f>
        <v>6.0677888022678962E-2</v>
      </c>
      <c r="BA118" s="2">
        <f>AV118*0.5+AJ118*0.5</f>
        <v>6.1560240963855421E-2</v>
      </c>
      <c r="BB118" s="2">
        <f>AX118*0.5+AI118*0.5</f>
        <v>7.5301204819277101E-2</v>
      </c>
      <c r="BC118">
        <f>IF(I118="expected",1,0)</f>
        <v>0</v>
      </c>
      <c r="BD118" s="74">
        <f>IF(BC118=1,AZ118/SUMIFS(AZ$3:AZ$622,$BC$3:$BC$622,1,$G$3:$G$622,$G118),0)</f>
        <v>0</v>
      </c>
      <c r="BE118" s="74">
        <f>IF(BC118=1,BA118/SUMIFS(BA$3:BA$622,$BC$3:$BC$622,1,$G$3:$G$622,$G118),0)</f>
        <v>0</v>
      </c>
      <c r="BF118" s="74">
        <f>IF(BC118=1,AW118/SUMIFS(AW$3:AW$622,$BC$3:$BC$622,1,$G$3:$G$622,$G118),0)</f>
        <v>0</v>
      </c>
      <c r="BG118" s="2">
        <f>BB118</f>
        <v>7.5301204819277101E-2</v>
      </c>
      <c r="BH118" s="2">
        <f>AY118</f>
        <v>0</v>
      </c>
      <c r="BI118" s="2">
        <f>MIN(BI$1,BD118)</f>
        <v>0</v>
      </c>
      <c r="BJ118" s="2">
        <f>MIN(BJ$1,BE118)</f>
        <v>0</v>
      </c>
      <c r="BK118" s="2">
        <f>MIN(BK$1,BF118)</f>
        <v>0</v>
      </c>
      <c r="BL118" s="2">
        <f>BG118</f>
        <v>7.5301204819277101E-2</v>
      </c>
      <c r="BM118" s="2">
        <f>MIN($BM$1,BH118)</f>
        <v>0</v>
      </c>
      <c r="BN118" s="2">
        <f>BI118/SUMIFS(BI$3:BI$622,$BC$3:$BC$622,1,$G$3:$G$622,$G118)</f>
        <v>0</v>
      </c>
      <c r="BO118" s="2">
        <f>BJ118/SUMIFS(BJ$3:BJ$622,$BC$3:$BC$622,1,$G$3:$G$622,$G118)</f>
        <v>0</v>
      </c>
      <c r="BP118" s="2">
        <f>BK118/SUMIFS(BK$3:BK$622,$BC$3:$BC$622,1,$G$3:$G$622,$G118)</f>
        <v>0</v>
      </c>
      <c r="BQ118" s="2">
        <f>BL118</f>
        <v>7.5301204819277101E-2</v>
      </c>
      <c r="BR118" s="2">
        <f>BM118</f>
        <v>0</v>
      </c>
    </row>
    <row r="119" spans="1:70" x14ac:dyDescent="0.3">
      <c r="A119" s="93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>(12-$AF119)/12*INDEX(BV$9:BV$12,MATCH($AB119,$BU$9:$BU$12,0))+$AF119/12*AG119</f>
        <v>0.11870283018867928</v>
      </c>
      <c r="AK119" s="85">
        <f>(12-$AF119)/12*INDEX(BW$9:BW$12,MATCH($AB119,$BU$9:$BU$12,0))+$AF119/12*AH119</f>
        <v>0.84268867924528301</v>
      </c>
      <c r="AL119" s="85">
        <f>(12-$AF119)/12*INDEX(BX$9:BX$12,MATCH($AB119,$BU$9:$BU$12,0))+$AF119/12*AI119</f>
        <v>0.10274371069182391</v>
      </c>
      <c r="AM119" s="85">
        <f>IF($BC119=1,AJ119/SUMIFS(AJ$3:AJ$622,$BC$3:$BC$622,1,$G$3:$G$622,$G119),0)</f>
        <v>0</v>
      </c>
      <c r="AN119" s="85">
        <f>IF($BC119=1,AK119/SUMIFS(AK$3:AK$622,$BC$3:$BC$622,1,$G$3:$G$622,$G119),0)</f>
        <v>0</v>
      </c>
      <c r="AO119" s="85">
        <f>IF($BC119=1,AL119/SUMIFS(AL$3:AL$622,$BC$3:$BC$622,1,$G$3:$G$622,$G119),0)</f>
        <v>0</v>
      </c>
      <c r="AP119" s="2">
        <f>IFERROR(R119/$V119*90,"")</f>
        <v>0.19590770570309099</v>
      </c>
      <c r="AQ119" s="2">
        <f>IFERROR(S119/$V119*90,"")</f>
        <v>0.19590770570309099</v>
      </c>
      <c r="AR119" s="2">
        <f>IFERROR(W119/$V119*90,"")</f>
        <v>0.58772311710927294</v>
      </c>
      <c r="AS119" s="2">
        <f>IFERROR(X119/$V119*90,"")</f>
        <v>0.11754462342185459</v>
      </c>
      <c r="AT119" s="2">
        <f>IFERROR(Y119/$V119*90,"")</f>
        <v>3.9181541140618198E-2</v>
      </c>
      <c r="AU119" s="2">
        <f>IF(AP119="",INDEX(BV$4:BV$7,MATCH(O119,$BU$4:$BU$7,0)),AP119)</f>
        <v>0.19590770570309099</v>
      </c>
      <c r="AV119" s="2">
        <f>IF(AQ119="",INDEX(BW$4:BW$7,MATCH($O119,$BU$4:$BU$7,0)),AQ119)</f>
        <v>0.19590770570309099</v>
      </c>
      <c r="AW119" s="2">
        <f>IF(AR119="",INDEX(BX$4:BX$7,MATCH($O119,$BU$4:$BU$7,0)),AR119)</f>
        <v>0.58772311710927294</v>
      </c>
      <c r="AX119" s="2">
        <f>IF(AS119="",INDEX(BY$4:BY$7,MATCH($O119,$BU$4:$BU$7,0)),AS119)</f>
        <v>0.11754462342185459</v>
      </c>
      <c r="AY119" s="2">
        <f>IF(AT119="",INDEX(BZ$4:BZ$7,MATCH($O119,$BU$4:$BU$7,0)),AT119)</f>
        <v>3.9181541140618198E-2</v>
      </c>
      <c r="AZ119" s="2">
        <f>AU119*0.5+AK119*0.5</f>
        <v>0.51929819247418696</v>
      </c>
      <c r="BA119" s="2">
        <f>AV119*0.5+AJ119*0.5</f>
        <v>0.15730526794588512</v>
      </c>
      <c r="BB119" s="2">
        <f>AX119*0.5+AI119*0.5</f>
        <v>5.8772311710927297E-2</v>
      </c>
      <c r="BC119">
        <f>IF(I119="expected",1,0)</f>
        <v>0</v>
      </c>
      <c r="BD119" s="74">
        <f>IF(BC119=1,AZ119/SUMIFS(AZ$3:AZ$622,$BC$3:$BC$622,1,$G$3:$G$622,$G119),0)</f>
        <v>0</v>
      </c>
      <c r="BE119" s="74">
        <f>IF(BC119=1,BA119/SUMIFS(BA$3:BA$622,$BC$3:$BC$622,1,$G$3:$G$622,$G119),0)</f>
        <v>0</v>
      </c>
      <c r="BF119" s="74">
        <f>IF(BC119=1,AW119/SUMIFS(AW$3:AW$622,$BC$3:$BC$622,1,$G$3:$G$622,$G119),0)</f>
        <v>0</v>
      </c>
      <c r="BG119" s="2">
        <f>BB119</f>
        <v>5.8772311710927297E-2</v>
      </c>
      <c r="BH119" s="2">
        <f>AY119</f>
        <v>3.9181541140618198E-2</v>
      </c>
      <c r="BI119" s="2">
        <f>MIN(BI$1,BD119)</f>
        <v>0</v>
      </c>
      <c r="BJ119" s="2">
        <f>MIN(BJ$1,BE119)</f>
        <v>0</v>
      </c>
      <c r="BK119" s="2">
        <f>MIN(BK$1,BF119)</f>
        <v>0</v>
      </c>
      <c r="BL119" s="2">
        <f>BG119</f>
        <v>5.8772311710927297E-2</v>
      </c>
      <c r="BM119" s="2">
        <f>MIN($BM$1,BH119)</f>
        <v>3.9181541140618198E-2</v>
      </c>
      <c r="BN119" s="2">
        <f>BI119/SUMIFS(BI$3:BI$622,$BC$3:$BC$622,1,$G$3:$G$622,$G119)</f>
        <v>0</v>
      </c>
      <c r="BO119" s="2">
        <f>BJ119/SUMIFS(BJ$3:BJ$622,$BC$3:$BC$622,1,$G$3:$G$622,$G119)</f>
        <v>0</v>
      </c>
      <c r="BP119" s="2">
        <f>BK119/SUMIFS(BK$3:BK$622,$BC$3:$BC$622,1,$G$3:$G$622,$G119)</f>
        <v>0</v>
      </c>
      <c r="BQ119" s="2">
        <f>BL119</f>
        <v>5.8772311710927297E-2</v>
      </c>
      <c r="BR119" s="2">
        <f>BM119</f>
        <v>3.9181541140618198E-2</v>
      </c>
    </row>
    <row r="120" spans="1:70" x14ac:dyDescent="0.3">
      <c r="A120" s="93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>(12-$AF120)/12*INDEX(BV$9:BV$12,MATCH($AB120,$BU$9:$BU$12,0))+$AF120/12*AG120</f>
        <v>0.20349056603773588</v>
      </c>
      <c r="AK120" s="85">
        <f>(12-$AF120)/12*INDEX(BW$9:BW$12,MATCH($AB120,$BU$9:$BU$12,0))+$AF120/12*AH120</f>
        <v>0.56603773584905637</v>
      </c>
      <c r="AL120" s="85">
        <f>(12-$AF120)/12*INDEX(BX$9:BX$12,MATCH($AB120,$BU$9:$BU$12,0))+$AF120/12*AI120</f>
        <v>0.17613207547169812</v>
      </c>
      <c r="AM120" s="85">
        <f>IF($BC120=1,AJ120/SUMIFS(AJ$3:AJ$622,$BC$3:$BC$622,1,$G$3:$G$622,$G120),0)</f>
        <v>0</v>
      </c>
      <c r="AN120" s="85">
        <f>IF($BC120=1,AK120/SUMIFS(AK$3:AK$622,$BC$3:$BC$622,1,$G$3:$G$622,$G120),0)</f>
        <v>0</v>
      </c>
      <c r="AO120" s="85">
        <f>IF($BC120=1,AL120/SUMIFS(AL$3:AL$622,$BC$3:$BC$622,1,$G$3:$G$622,$G120),0)</f>
        <v>0</v>
      </c>
      <c r="AP120" s="2">
        <f>IFERROR(R120/$V120*90,"")</f>
        <v>0</v>
      </c>
      <c r="AQ120" s="2">
        <f>IFERROR(S120/$V120*90,"")</f>
        <v>0</v>
      </c>
      <c r="AR120" s="2">
        <f>IFERROR(W120/$V120*90,"")</f>
        <v>0</v>
      </c>
      <c r="AS120" s="2">
        <f>IFERROR(X120/$V120*90,"")</f>
        <v>0.12278308321964529</v>
      </c>
      <c r="AT120" s="2">
        <f>IFERROR(Y120/$V120*90,"")</f>
        <v>4.0927694406548427E-2</v>
      </c>
      <c r="AU120" s="2">
        <f>IF(AP120="",INDEX(BV$4:BV$7,MATCH(O120,$BU$4:$BU$7,0)),AP120)</f>
        <v>0</v>
      </c>
      <c r="AV120" s="2">
        <f>IF(AQ120="",INDEX(BW$4:BW$7,MATCH($O120,$BU$4:$BU$7,0)),AQ120)</f>
        <v>0</v>
      </c>
      <c r="AW120" s="2">
        <f>IF(AR120="",INDEX(BX$4:BX$7,MATCH($O120,$BU$4:$BU$7,0)),AR120)</f>
        <v>0</v>
      </c>
      <c r="AX120" s="2">
        <f>IF(AS120="",INDEX(BY$4:BY$7,MATCH($O120,$BU$4:$BU$7,0)),AS120)</f>
        <v>0.12278308321964529</v>
      </c>
      <c r="AY120" s="2">
        <f>IF(AT120="",INDEX(BZ$4:BZ$7,MATCH($O120,$BU$4:$BU$7,0)),AT120)</f>
        <v>4.0927694406548427E-2</v>
      </c>
      <c r="AZ120" s="2">
        <f>AU120*0.5+AK120*0.5</f>
        <v>0.28301886792452818</v>
      </c>
      <c r="BA120" s="2">
        <f>AV120*0.5+AJ120*0.5</f>
        <v>0.10174528301886794</v>
      </c>
      <c r="BB120" s="2">
        <f>AX120*0.5+AI120*0.5</f>
        <v>6.1391541609822645E-2</v>
      </c>
      <c r="BC120">
        <f>IF(I120="expected",1,0)</f>
        <v>0</v>
      </c>
      <c r="BD120" s="74">
        <f>IF(BC120=1,AZ120/SUMIFS(AZ$3:AZ$622,$BC$3:$BC$622,1,$G$3:$G$622,$G120),0)</f>
        <v>0</v>
      </c>
      <c r="BE120" s="74">
        <f>IF(BC120=1,BA120/SUMIFS(BA$3:BA$622,$BC$3:$BC$622,1,$G$3:$G$622,$G120),0)</f>
        <v>0</v>
      </c>
      <c r="BF120" s="74">
        <f>IF(BC120=1,AW120/SUMIFS(AW$3:AW$622,$BC$3:$BC$622,1,$G$3:$G$622,$G120),0)</f>
        <v>0</v>
      </c>
      <c r="BG120" s="2">
        <f>BB120</f>
        <v>6.1391541609822645E-2</v>
      </c>
      <c r="BH120" s="2">
        <f>AY120</f>
        <v>4.0927694406548427E-2</v>
      </c>
      <c r="BI120" s="2">
        <f>MIN(BI$1,BD120)</f>
        <v>0</v>
      </c>
      <c r="BJ120" s="2">
        <f>MIN(BJ$1,BE120)</f>
        <v>0</v>
      </c>
      <c r="BK120" s="2">
        <f>MIN(BK$1,BF120)</f>
        <v>0</v>
      </c>
      <c r="BL120" s="2">
        <f>BG120</f>
        <v>6.1391541609822645E-2</v>
      </c>
      <c r="BM120" s="2">
        <f>MIN($BM$1,BH120)</f>
        <v>4.0927694406548427E-2</v>
      </c>
      <c r="BN120" s="2">
        <f>BI120/SUMIFS(BI$3:BI$622,$BC$3:$BC$622,1,$G$3:$G$622,$G120)</f>
        <v>0</v>
      </c>
      <c r="BO120" s="2">
        <f>BJ120/SUMIFS(BJ$3:BJ$622,$BC$3:$BC$622,1,$G$3:$G$622,$G120)</f>
        <v>0</v>
      </c>
      <c r="BP120" s="2">
        <f>BK120/SUMIFS(BK$3:BK$622,$BC$3:$BC$622,1,$G$3:$G$622,$G120)</f>
        <v>0</v>
      </c>
      <c r="BQ120" s="2">
        <f>BL120</f>
        <v>6.1391541609822645E-2</v>
      </c>
      <c r="BR120" s="2">
        <f>BM120</f>
        <v>4.0927694406548427E-2</v>
      </c>
    </row>
    <row r="121" spans="1:70" x14ac:dyDescent="0.3">
      <c r="A121" s="93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>(12-$AF121)/12*INDEX(BV$9:BV$12,MATCH($AB121,$BU$9:$BU$12,0))+$AF121/12*AG121</f>
        <v>0.17563186813186815</v>
      </c>
      <c r="AK121" s="85">
        <f>(12-$AF121)/12*INDEX(BW$9:BW$12,MATCH($AB121,$BU$9:$BU$12,0))+$AF121/12*AH121</f>
        <v>0.11225274725274727</v>
      </c>
      <c r="AL121" s="85">
        <f>(12-$AF121)/12*INDEX(BX$9:BX$12,MATCH($AB121,$BU$9:$BU$12,0))+$AF121/12*AI121</f>
        <v>0.2106868131868132</v>
      </c>
      <c r="AM121" s="85">
        <f>IF($BC121=1,AJ121/SUMIFS(AJ$3:AJ$622,$BC$3:$BC$622,1,$G$3:$G$622,$G121),0)</f>
        <v>0.14834943201872944</v>
      </c>
      <c r="AN121" s="85">
        <f>IF($BC121=1,AK121/SUMIFS(AK$3:AK$622,$BC$3:$BC$622,1,$G$3:$G$622,$G121),0)</f>
        <v>4.5935065166365217E-2</v>
      </c>
      <c r="AO121" s="85">
        <f>IF($BC121=1,AL121/SUMIFS(AL$3:AL$622,$BC$3:$BC$622,1,$G$3:$G$622,$G121),0)</f>
        <v>0.16566677379050632</v>
      </c>
      <c r="AP121" s="2">
        <f>IFERROR(R121/$V121*90,"")</f>
        <v>0.34482758620689652</v>
      </c>
      <c r="AQ121" s="2">
        <f>IFERROR(S121/$V121*90,"")</f>
        <v>0</v>
      </c>
      <c r="AR121" s="2">
        <f>IFERROR(W121/$V121*90,"")</f>
        <v>0.34482758620689652</v>
      </c>
      <c r="AS121" s="2">
        <f>IFERROR(X121/$V121*90,"")</f>
        <v>0</v>
      </c>
      <c r="AT121" s="2">
        <f>IFERROR(Y121/$V121*90,"")</f>
        <v>0</v>
      </c>
      <c r="AU121" s="2">
        <f>IF(AP121="",INDEX(BV$4:BV$7,MATCH(O121,$BU$4:$BU$7,0)),AP121)</f>
        <v>0.34482758620689652</v>
      </c>
      <c r="AV121" s="2">
        <f>IF(AQ121="",INDEX(BW$4:BW$7,MATCH($O121,$BU$4:$BU$7,0)),AQ121)</f>
        <v>0</v>
      </c>
      <c r="AW121" s="2">
        <f>IF(AR121="",INDEX(BX$4:BX$7,MATCH($O121,$BU$4:$BU$7,0)),AR121)</f>
        <v>0.34482758620689652</v>
      </c>
      <c r="AX121" s="2">
        <f>IF(AS121="",INDEX(BY$4:BY$7,MATCH($O121,$BU$4:$BU$7,0)),AS121)</f>
        <v>0</v>
      </c>
      <c r="AY121" s="2">
        <f>IF(AT121="",INDEX(BZ$4:BZ$7,MATCH($O121,$BU$4:$BU$7,0)),AT121)</f>
        <v>0</v>
      </c>
      <c r="AZ121" s="2">
        <f>AU121*0.5+AK121*0.5</f>
        <v>0.22854016672982189</v>
      </c>
      <c r="BA121" s="2">
        <f>AV121*0.5+AJ121*0.5</f>
        <v>8.7815934065934076E-2</v>
      </c>
      <c r="BB121" s="2">
        <f>AX121*0.5+AI121*0.5</f>
        <v>9.5000000000000001E-2</v>
      </c>
      <c r="BC121">
        <f>IF(I121="expected",1,0)</f>
        <v>1</v>
      </c>
      <c r="BD121" s="74">
        <f>IF(BC121=1,AZ121/SUMIFS(AZ$3:AZ$622,$BC$3:$BC$622,1,$G$3:$G$622,$G121),0)</f>
        <v>8.5956956864716952E-2</v>
      </c>
      <c r="BE121" s="74">
        <f>IF(BC121=1,BA121/SUMIFS(BA$3:BA$622,$BC$3:$BC$622,1,$G$3:$G$622,$G121),0)</f>
        <v>8.0686798235911961E-2</v>
      </c>
      <c r="BF121" s="74">
        <f>IF(BC121=1,AW121/SUMIFS(AW$3:AW$622,$BC$3:$BC$622,1,$G$3:$G$622,$G121),0)</f>
        <v>4.5296599959528949E-2</v>
      </c>
      <c r="BG121" s="2">
        <f>BB121</f>
        <v>9.5000000000000001E-2</v>
      </c>
      <c r="BH121" s="2">
        <f>AY121</f>
        <v>0</v>
      </c>
      <c r="BI121" s="2">
        <f>MIN(BI$1,BD121)</f>
        <v>8.5956956864716952E-2</v>
      </c>
      <c r="BJ121" s="2">
        <f>MIN(BJ$1,BE121)</f>
        <v>8.0686798235911961E-2</v>
      </c>
      <c r="BK121" s="2">
        <f>MIN(BK$1,BF121)</f>
        <v>4.5296599959528949E-2</v>
      </c>
      <c r="BL121" s="2">
        <f>BG121</f>
        <v>9.5000000000000001E-2</v>
      </c>
      <c r="BM121" s="2">
        <f>MIN($BM$1,BH121)</f>
        <v>0</v>
      </c>
      <c r="BN121" s="2">
        <f>BI121/SUMIFS(BI$3:BI$622,$BC$3:$BC$622,1,$G$3:$G$622,$G121)</f>
        <v>9.5897900357402269E-2</v>
      </c>
      <c r="BO121" s="2">
        <f>BJ121/SUMIFS(BJ$3:BJ$622,$BC$3:$BC$622,1,$G$3:$G$622,$G121)</f>
        <v>8.0686798235911975E-2</v>
      </c>
      <c r="BP121" s="2">
        <f>BK121/SUMIFS(BK$3:BK$622,$BC$3:$BC$622,1,$G$3:$G$622,$G121)</f>
        <v>4.5296599959528956E-2</v>
      </c>
      <c r="BQ121" s="2">
        <f>BL121</f>
        <v>9.5000000000000001E-2</v>
      </c>
      <c r="BR121" s="2">
        <f>BM121</f>
        <v>0</v>
      </c>
    </row>
    <row r="122" spans="1:70" x14ac:dyDescent="0.3">
      <c r="A122" s="93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>(12-$AF122)/12*INDEX(BV$9:BV$12,MATCH($AB122,$BU$9:$BU$12,0))+$AF122/12*AG122</f>
        <v>0.20791666666666667</v>
      </c>
      <c r="AK122" s="85">
        <f>(12-$AF122)/12*INDEX(BW$9:BW$12,MATCH($AB122,$BU$9:$BU$12,0))+$AF122/12*AH122</f>
        <v>3.801470588235295E-2</v>
      </c>
      <c r="AL122" s="85">
        <f>(12-$AF122)/12*INDEX(BX$9:BX$12,MATCH($AB122,$BU$9:$BU$12,0))+$AF122/12*AI122</f>
        <v>7.8259803921568588E-2</v>
      </c>
      <c r="AM122" s="85">
        <f>IF($BC122=1,AJ122/SUMIFS(AJ$3:AJ$622,$BC$3:$BC$622,1,$G$3:$G$622,$G122),0)</f>
        <v>0.17561915007399978</v>
      </c>
      <c r="AN122" s="85">
        <f>IF($BC122=1,AK122/SUMIFS(AK$3:AK$622,$BC$3:$BC$622,1,$G$3:$G$622,$G122),0)</f>
        <v>1.5556037911966145E-2</v>
      </c>
      <c r="AO122" s="85">
        <f>IF($BC122=1,AL122/SUMIFS(AL$3:AL$622,$BC$3:$BC$622,1,$G$3:$G$622,$G122),0)</f>
        <v>6.153707029432328E-2</v>
      </c>
      <c r="AP122" s="2">
        <f>IFERROR(R122/$V122*90,"")</f>
        <v>0.20252025202520252</v>
      </c>
      <c r="AQ122" s="2">
        <f>IFERROR(S122/$V122*90,"")</f>
        <v>0.40504050405040504</v>
      </c>
      <c r="AR122" s="2">
        <f>IFERROR(W122/$V122*90,"")</f>
        <v>0.60756075607560756</v>
      </c>
      <c r="AS122" s="2">
        <f>IFERROR(X122/$V122*90,"")</f>
        <v>4.0504050405040501E-2</v>
      </c>
      <c r="AT122" s="2">
        <f>IFERROR(Y122/$V122*90,"")</f>
        <v>0</v>
      </c>
      <c r="AU122" s="2">
        <f>IF(AP122="",INDEX(BV$4:BV$7,MATCH(O122,$BU$4:$BU$7,0)),AP122)</f>
        <v>0.20252025202520252</v>
      </c>
      <c r="AV122" s="2">
        <f>IF(AQ122="",INDEX(BW$4:BW$7,MATCH($O122,$BU$4:$BU$7,0)),AQ122)</f>
        <v>0.40504050405040504</v>
      </c>
      <c r="AW122" s="2">
        <f>IF(AR122="",INDEX(BX$4:BX$7,MATCH($O122,$BU$4:$BU$7,0)),AR122)</f>
        <v>0.60756075607560756</v>
      </c>
      <c r="AX122" s="2">
        <f>IF(AS122="",INDEX(BY$4:BY$7,MATCH($O122,$BU$4:$BU$7,0)),AS122)</f>
        <v>4.0504050405040501E-2</v>
      </c>
      <c r="AY122" s="2">
        <f>IF(AT122="",INDEX(BZ$4:BZ$7,MATCH($O122,$BU$4:$BU$7,0)),AT122)</f>
        <v>0</v>
      </c>
      <c r="AZ122" s="2">
        <f>AU122*0.5+AK122*0.5</f>
        <v>0.12026747895377773</v>
      </c>
      <c r="BA122" s="2">
        <f>AV122*0.5+AJ122*0.5</f>
        <v>0.30647858535853584</v>
      </c>
      <c r="BB122" s="2">
        <f>AX122*0.5+AI122*0.5</f>
        <v>2.025202520252025E-2</v>
      </c>
      <c r="BC122">
        <f>IF(I122="expected",1,0)</f>
        <v>1</v>
      </c>
      <c r="BD122" s="74">
        <f>IF(BC122=1,AZ122/SUMIFS(AZ$3:AZ$622,$BC$3:$BC$622,1,$G$3:$G$622,$G122),0)</f>
        <v>4.5234177644052444E-2</v>
      </c>
      <c r="BE122" s="74">
        <f>IF(BC122=1,BA122/SUMIFS(BA$3:BA$622,$BC$3:$BC$622,1,$G$3:$G$622,$G122),0)</f>
        <v>0.28159782212058471</v>
      </c>
      <c r="BF122" s="74">
        <f>IF(BC122=1,AW122/SUMIFS(AW$3:AW$622,$BC$3:$BC$622,1,$G$3:$G$622,$G122),0)</f>
        <v>7.9809265905290666E-2</v>
      </c>
      <c r="BG122" s="2">
        <f>BB122</f>
        <v>2.025202520252025E-2</v>
      </c>
      <c r="BH122" s="2">
        <f>AY122</f>
        <v>0</v>
      </c>
      <c r="BI122" s="2">
        <f>MIN(BI$1,BD122)</f>
        <v>4.5234177644052444E-2</v>
      </c>
      <c r="BJ122" s="2">
        <f>MIN(BJ$1,BE122)</f>
        <v>0.28159782212058471</v>
      </c>
      <c r="BK122" s="2">
        <f>MIN(BK$1,BF122)</f>
        <v>7.9809265905290666E-2</v>
      </c>
      <c r="BL122" s="2">
        <f>BG122</f>
        <v>2.025202520252025E-2</v>
      </c>
      <c r="BM122" s="2">
        <f>MIN($BM$1,BH122)</f>
        <v>0</v>
      </c>
      <c r="BN122" s="2">
        <f>BI122/SUMIFS(BI$3:BI$622,$BC$3:$BC$622,1,$G$3:$G$622,$G122)</f>
        <v>5.0465521566631359E-2</v>
      </c>
      <c r="BO122" s="2">
        <f>BJ122/SUMIFS(BJ$3:BJ$622,$BC$3:$BC$622,1,$G$3:$G$622,$G122)</f>
        <v>0.28159782212058476</v>
      </c>
      <c r="BP122" s="2">
        <f>BK122/SUMIFS(BK$3:BK$622,$BC$3:$BC$622,1,$G$3:$G$622,$G122)</f>
        <v>7.980926590529068E-2</v>
      </c>
      <c r="BQ122" s="2">
        <f>BL122</f>
        <v>2.025202520252025E-2</v>
      </c>
      <c r="BR122" s="2">
        <f>BM122</f>
        <v>0</v>
      </c>
    </row>
    <row r="123" spans="1:70" x14ac:dyDescent="0.3">
      <c r="A123" s="93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>(12-$AF123)/12*INDEX(BV$9:BV$12,MATCH($AB123,$BU$9:$BU$12,0))+$AF123/12*AG123</f>
        <v>0.20349056603773588</v>
      </c>
      <c r="AK123" s="85">
        <f>(12-$AF123)/12*INDEX(BW$9:BW$12,MATCH($AB123,$BU$9:$BU$12,0))+$AF123/12*AH123</f>
        <v>0.56603773584905637</v>
      </c>
      <c r="AL123" s="85">
        <f>(12-$AF123)/12*INDEX(BX$9:BX$12,MATCH($AB123,$BU$9:$BU$12,0))+$AF123/12*AI123</f>
        <v>0.17613207547169812</v>
      </c>
      <c r="AM123" s="85">
        <f>IF($BC123=1,AJ123/SUMIFS(AJ$3:AJ$622,$BC$3:$BC$622,1,$G$3:$G$622,$G123),0)</f>
        <v>0</v>
      </c>
      <c r="AN123" s="85">
        <f>IF($BC123=1,AK123/SUMIFS(AK$3:AK$622,$BC$3:$BC$622,1,$G$3:$G$622,$G123),0)</f>
        <v>0</v>
      </c>
      <c r="AO123" s="85">
        <f>IF($BC123=1,AL123/SUMIFS(AL$3:AL$622,$BC$3:$BC$622,1,$G$3:$G$622,$G123),0)</f>
        <v>0</v>
      </c>
      <c r="AP123" s="2">
        <f>IFERROR(R123/$V123*90,"")</f>
        <v>0.9097472924187725</v>
      </c>
      <c r="AQ123" s="2">
        <f>IFERROR(S123/$V123*90,"")</f>
        <v>0.16245487364620939</v>
      </c>
      <c r="AR123" s="2">
        <f>IFERROR(W123/$V123*90,"")</f>
        <v>2.0144404332129962</v>
      </c>
      <c r="AS123" s="2">
        <f>IFERROR(X123/$V123*90,"")</f>
        <v>3.2490974729241874E-2</v>
      </c>
      <c r="AT123" s="2">
        <f>IFERROR(Y123/$V123*90,"")</f>
        <v>0</v>
      </c>
      <c r="AU123" s="2">
        <f>IF(AP123="",INDEX(BV$4:BV$7,MATCH(O123,$BU$4:$BU$7,0)),AP123)</f>
        <v>0.9097472924187725</v>
      </c>
      <c r="AV123" s="2">
        <f>IF(AQ123="",INDEX(BW$4:BW$7,MATCH($O123,$BU$4:$BU$7,0)),AQ123)</f>
        <v>0.16245487364620939</v>
      </c>
      <c r="AW123" s="2">
        <f>IF(AR123="",INDEX(BX$4:BX$7,MATCH($O123,$BU$4:$BU$7,0)),AR123)</f>
        <v>2.0144404332129962</v>
      </c>
      <c r="AX123" s="2">
        <f>IF(AS123="",INDEX(BY$4:BY$7,MATCH($O123,$BU$4:$BU$7,0)),AS123)</f>
        <v>3.2490974729241874E-2</v>
      </c>
      <c r="AY123" s="2">
        <f>IF(AT123="",INDEX(BZ$4:BZ$7,MATCH($O123,$BU$4:$BU$7,0)),AT123)</f>
        <v>0</v>
      </c>
      <c r="AZ123" s="2">
        <f>AU123*0.5+AK123*0.5</f>
        <v>0.73789251413391443</v>
      </c>
      <c r="BA123" s="2">
        <f>AV123*0.5+AJ123*0.5</f>
        <v>0.18297271984197264</v>
      </c>
      <c r="BB123" s="2">
        <f>AX123*0.5+AI123*0.5</f>
        <v>1.6245487364620937E-2</v>
      </c>
      <c r="BC123">
        <f>IF(I123="expected",1,0)</f>
        <v>0</v>
      </c>
      <c r="BD123" s="74">
        <f>IF(BC123=1,AZ123/SUMIFS(AZ$3:AZ$622,$BC$3:$BC$622,1,$G$3:$G$622,$G123),0)</f>
        <v>0</v>
      </c>
      <c r="BE123" s="74">
        <f>IF(BC123=1,BA123/SUMIFS(BA$3:BA$622,$BC$3:$BC$622,1,$G$3:$G$622,$G123),0)</f>
        <v>0</v>
      </c>
      <c r="BF123" s="74">
        <f>IF(BC123=1,AW123/SUMIFS(AW$3:AW$622,$BC$3:$BC$622,1,$G$3:$G$622,$G123),0)</f>
        <v>0</v>
      </c>
      <c r="BG123" s="2">
        <f>BB123</f>
        <v>1.6245487364620937E-2</v>
      </c>
      <c r="BH123" s="2">
        <f>AY123</f>
        <v>0</v>
      </c>
      <c r="BI123" s="2">
        <f>MIN(BI$1,BD123)</f>
        <v>0</v>
      </c>
      <c r="BJ123" s="2">
        <f>MIN(BJ$1,BE123)</f>
        <v>0</v>
      </c>
      <c r="BK123" s="2">
        <f>MIN(BK$1,BF123)</f>
        <v>0</v>
      </c>
      <c r="BL123" s="2">
        <f>BG123</f>
        <v>1.6245487364620937E-2</v>
      </c>
      <c r="BM123" s="2">
        <f>MIN($BM$1,BH123)</f>
        <v>0</v>
      </c>
      <c r="BN123" s="2">
        <f>BI123/SUMIFS(BI$3:BI$622,$BC$3:$BC$622,1,$G$3:$G$622,$G123)</f>
        <v>0</v>
      </c>
      <c r="BO123" s="2">
        <f>BJ123/SUMIFS(BJ$3:BJ$622,$BC$3:$BC$622,1,$G$3:$G$622,$G123)</f>
        <v>0</v>
      </c>
      <c r="BP123" s="2">
        <f>BK123/SUMIFS(BK$3:BK$622,$BC$3:$BC$622,1,$G$3:$G$622,$G123)</f>
        <v>0</v>
      </c>
      <c r="BQ123" s="2">
        <f>BL123</f>
        <v>1.6245487364620937E-2</v>
      </c>
      <c r="BR123" s="2">
        <f>BM123</f>
        <v>0</v>
      </c>
    </row>
    <row r="124" spans="1:70" x14ac:dyDescent="0.3">
      <c r="A124" s="93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>(12-$AF124)/12*INDEX(BV$9:BV$12,MATCH($AB124,$BU$9:$BU$12,0))+$AF124/12*AG124</f>
        <v>0</v>
      </c>
      <c r="AK124" s="85">
        <f>(12-$AF124)/12*INDEX(BW$9:BW$12,MATCH($AB124,$BU$9:$BU$12,0))+$AF124/12*AH124</f>
        <v>0</v>
      </c>
      <c r="AL124" s="85">
        <f>(12-$AF124)/12*INDEX(BX$9:BX$12,MATCH($AB124,$BU$9:$BU$12,0))+$AF124/12*AI124</f>
        <v>0</v>
      </c>
      <c r="AM124" s="85">
        <f>IF($BC124=1,AJ124/SUMIFS(AJ$3:AJ$622,$BC$3:$BC$622,1,$G$3:$G$622,$G124),0)</f>
        <v>0</v>
      </c>
      <c r="AN124" s="85">
        <f>IF($BC124=1,AK124/SUMIFS(AK$3:AK$622,$BC$3:$BC$622,1,$G$3:$G$622,$G124),0)</f>
        <v>0</v>
      </c>
      <c r="AO124" s="85">
        <f>IF($BC124=1,AL124/SUMIFS(AL$3:AL$622,$BC$3:$BC$622,1,$G$3:$G$622,$G124),0)</f>
        <v>0</v>
      </c>
      <c r="AP124" s="2">
        <f>IFERROR(R124/$V124*90,"")</f>
        <v>0</v>
      </c>
      <c r="AQ124" s="2">
        <f>IFERROR(S124/$V124*90,"")</f>
        <v>0</v>
      </c>
      <c r="AR124" s="2">
        <f>IFERROR(W124/$V124*90,"")</f>
        <v>0</v>
      </c>
      <c r="AS124" s="2">
        <f>IFERROR(X124/$V124*90,"")</f>
        <v>0</v>
      </c>
      <c r="AT124" s="2">
        <f>IFERROR(Y124/$V124*90,"")</f>
        <v>0</v>
      </c>
      <c r="AU124" s="2">
        <f>IF(AP124="",INDEX(BV$4:BV$7,MATCH(O124,$BU$4:$BU$7,0)),AP124)</f>
        <v>0</v>
      </c>
      <c r="AV124" s="2">
        <f>IF(AQ124="",INDEX(BW$4:BW$7,MATCH($O124,$BU$4:$BU$7,0)),AQ124)</f>
        <v>0</v>
      </c>
      <c r="AW124" s="2">
        <f>IF(AR124="",INDEX(BX$4:BX$7,MATCH($O124,$BU$4:$BU$7,0)),AR124)</f>
        <v>0</v>
      </c>
      <c r="AX124" s="2">
        <f>IF(AS124="",INDEX(BY$4:BY$7,MATCH($O124,$BU$4:$BU$7,0)),AS124)</f>
        <v>0</v>
      </c>
      <c r="AY124" s="2">
        <f>IF(AT124="",INDEX(BZ$4:BZ$7,MATCH($O124,$BU$4:$BU$7,0)),AT124)</f>
        <v>0</v>
      </c>
      <c r="AZ124" s="2">
        <f>AU124*0.5+AK124*0.5</f>
        <v>0</v>
      </c>
      <c r="BA124" s="2">
        <f>AV124*0.5+AJ124*0.5</f>
        <v>0</v>
      </c>
      <c r="BB124" s="2">
        <f>AX124*0.5+AI124*0.5</f>
        <v>0</v>
      </c>
      <c r="BC124">
        <f>IF(I124="expected",1,0)</f>
        <v>0</v>
      </c>
      <c r="BD124" s="74">
        <f>IF(BC124=1,AZ124/SUMIFS(AZ$3:AZ$622,$BC$3:$BC$622,1,$G$3:$G$622,$G124),0)</f>
        <v>0</v>
      </c>
      <c r="BE124" s="74">
        <f>IF(BC124=1,BA124/SUMIFS(BA$3:BA$622,$BC$3:$BC$622,1,$G$3:$G$622,$G124),0)</f>
        <v>0</v>
      </c>
      <c r="BF124" s="74">
        <f>IF(BC124=1,AW124/SUMIFS(AW$3:AW$622,$BC$3:$BC$622,1,$G$3:$G$622,$G124),0)</f>
        <v>0</v>
      </c>
      <c r="BG124" s="2">
        <f>BB124</f>
        <v>0</v>
      </c>
      <c r="BH124" s="2">
        <f>AY124</f>
        <v>0</v>
      </c>
      <c r="BI124" s="2">
        <f>MIN(BI$1,BD124)</f>
        <v>0</v>
      </c>
      <c r="BJ124" s="2">
        <f>MIN(BJ$1,BE124)</f>
        <v>0</v>
      </c>
      <c r="BK124" s="2">
        <f>MIN(BK$1,BF124)</f>
        <v>0</v>
      </c>
      <c r="BL124" s="2">
        <f>BG124</f>
        <v>0</v>
      </c>
      <c r="BM124" s="2">
        <f>MIN($BM$1,BH124)</f>
        <v>0</v>
      </c>
      <c r="BN124" s="2">
        <f>BI124/SUMIFS(BI$3:BI$622,$BC$3:$BC$622,1,$G$3:$G$622,$G124)</f>
        <v>0</v>
      </c>
      <c r="BO124" s="2">
        <f>BJ124/SUMIFS(BJ$3:BJ$622,$BC$3:$BC$622,1,$G$3:$G$622,$G124)</f>
        <v>0</v>
      </c>
      <c r="BP124" s="2">
        <f>BK124/SUMIFS(BK$3:BK$622,$BC$3:$BC$622,1,$G$3:$G$622,$G124)</f>
        <v>0</v>
      </c>
      <c r="BQ124" s="2">
        <f>BL124</f>
        <v>0</v>
      </c>
      <c r="BR124" s="2">
        <f>BM124</f>
        <v>0</v>
      </c>
    </row>
    <row r="125" spans="1:70" x14ac:dyDescent="0.3">
      <c r="A125" s="93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>(12-$AF125)/12*INDEX(BV$9:BV$12,MATCH($AB125,$BU$9:$BU$12,0))+$AF125/12*AG125</f>
        <v>3.875E-2</v>
      </c>
      <c r="AK125" s="85">
        <f>(12-$AF125)/12*INDEX(BW$9:BW$12,MATCH($AB125,$BU$9:$BU$12,0))+$AF125/12*AH125</f>
        <v>3.801470588235295E-2</v>
      </c>
      <c r="AL125" s="85">
        <f>(12-$AF125)/12*INDEX(BX$9:BX$12,MATCH($AB125,$BU$9:$BU$12,0))+$AF125/12*AI125</f>
        <v>0.42242647058823524</v>
      </c>
      <c r="AM125" s="85">
        <f>IF($BC125=1,AJ125/SUMIFS(AJ$3:AJ$622,$BC$3:$BC$622,1,$G$3:$G$622,$G125),0)</f>
        <v>0</v>
      </c>
      <c r="AN125" s="85">
        <f>IF($BC125=1,AK125/SUMIFS(AK$3:AK$622,$BC$3:$BC$622,1,$G$3:$G$622,$G125),0)</f>
        <v>0</v>
      </c>
      <c r="AO125" s="85">
        <f>IF($BC125=1,AL125/SUMIFS(AL$3:AL$622,$BC$3:$BC$622,1,$G$3:$G$622,$G125),0)</f>
        <v>0</v>
      </c>
      <c r="AP125" s="2">
        <f>IFERROR(R125/$V125*90,"")</f>
        <v>4.1077133728890915E-2</v>
      </c>
      <c r="AQ125" s="2">
        <f>IFERROR(S125/$V125*90,"")</f>
        <v>8.2154267457781829E-2</v>
      </c>
      <c r="AR125" s="2">
        <f>IFERROR(W125/$V125*90,"")</f>
        <v>0.20538566864445459</v>
      </c>
      <c r="AS125" s="2">
        <f>IFERROR(X125/$V125*90,"")</f>
        <v>0.20538566864445459</v>
      </c>
      <c r="AT125" s="2">
        <f>IFERROR(Y125/$V125*90,"")</f>
        <v>4.1077133728890915E-2</v>
      </c>
      <c r="AU125" s="2">
        <f>IF(AP125="",INDEX(BV$4:BV$7,MATCH(O125,$BU$4:$BU$7,0)),AP125)</f>
        <v>4.1077133728890915E-2</v>
      </c>
      <c r="AV125" s="2">
        <f>IF(AQ125="",INDEX(BW$4:BW$7,MATCH($O125,$BU$4:$BU$7,0)),AQ125)</f>
        <v>8.2154267457781829E-2</v>
      </c>
      <c r="AW125" s="2">
        <f>IF(AR125="",INDEX(BX$4:BX$7,MATCH($O125,$BU$4:$BU$7,0)),AR125)</f>
        <v>0.20538566864445459</v>
      </c>
      <c r="AX125" s="2">
        <f>IF(AS125="",INDEX(BY$4:BY$7,MATCH($O125,$BU$4:$BU$7,0)),AS125)</f>
        <v>0.20538566864445459</v>
      </c>
      <c r="AY125" s="2">
        <f>IF(AT125="",INDEX(BZ$4:BZ$7,MATCH($O125,$BU$4:$BU$7,0)),AT125)</f>
        <v>4.1077133728890915E-2</v>
      </c>
      <c r="AZ125" s="2">
        <f>AU125*0.5+AK125*0.5</f>
        <v>3.9545919805621929E-2</v>
      </c>
      <c r="BA125" s="2">
        <f>AV125*0.5+AJ125*0.5</f>
        <v>6.0452133728890911E-2</v>
      </c>
      <c r="BB125" s="2">
        <f>AX125*0.5+AI125*0.5</f>
        <v>0.3976928343222273</v>
      </c>
      <c r="BC125">
        <f>IF(I125="expected",1,0)</f>
        <v>0</v>
      </c>
      <c r="BD125" s="74">
        <f>IF(BC125=1,AZ125/SUMIFS(AZ$3:AZ$622,$BC$3:$BC$622,1,$G$3:$G$622,$G125),0)</f>
        <v>0</v>
      </c>
      <c r="BE125" s="74">
        <f>IF(BC125=1,BA125/SUMIFS(BA$3:BA$622,$BC$3:$BC$622,1,$G$3:$G$622,$G125),0)</f>
        <v>0</v>
      </c>
      <c r="BF125" s="74">
        <f>IF(BC125=1,AW125/SUMIFS(AW$3:AW$622,$BC$3:$BC$622,1,$G$3:$G$622,$G125),0)</f>
        <v>0</v>
      </c>
      <c r="BG125" s="2">
        <f>BB125</f>
        <v>0.3976928343222273</v>
      </c>
      <c r="BH125" s="2">
        <f>AY125</f>
        <v>4.1077133728890915E-2</v>
      </c>
      <c r="BI125" s="2">
        <f>MIN(BI$1,BD125)</f>
        <v>0</v>
      </c>
      <c r="BJ125" s="2">
        <f>MIN(BJ$1,BE125)</f>
        <v>0</v>
      </c>
      <c r="BK125" s="2">
        <f>MIN(BK$1,BF125)</f>
        <v>0</v>
      </c>
      <c r="BL125" s="2">
        <f>BG125</f>
        <v>0.3976928343222273</v>
      </c>
      <c r="BM125" s="2">
        <f>MIN($BM$1,BH125)</f>
        <v>4.1077133728890915E-2</v>
      </c>
      <c r="BN125" s="2">
        <f>BI125/SUMIFS(BI$3:BI$622,$BC$3:$BC$622,1,$G$3:$G$622,$G125)</f>
        <v>0</v>
      </c>
      <c r="BO125" s="2">
        <f>BJ125/SUMIFS(BJ$3:BJ$622,$BC$3:$BC$622,1,$G$3:$G$622,$G125)</f>
        <v>0</v>
      </c>
      <c r="BP125" s="2">
        <f>BK125/SUMIFS(BK$3:BK$622,$BC$3:$BC$622,1,$G$3:$G$622,$G125)</f>
        <v>0</v>
      </c>
      <c r="BQ125" s="2">
        <f>BL125</f>
        <v>0.3976928343222273</v>
      </c>
      <c r="BR125" s="2">
        <f>BM125</f>
        <v>4.1077133728890915E-2</v>
      </c>
    </row>
    <row r="126" spans="1:70" x14ac:dyDescent="0.3">
      <c r="A126" s="93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>(12-$AF126)/12*INDEX(BV$9:BV$12,MATCH($AB126,$BU$9:$BU$12,0))+$AF126/12*AG126</f>
        <v>0.23725000000000002</v>
      </c>
      <c r="AK126" s="85">
        <f>(12-$AF126)/12*INDEX(BW$9:BW$12,MATCH($AB126,$BU$9:$BU$12,0))+$AF126/12*AH126</f>
        <v>6.8426470588235311E-2</v>
      </c>
      <c r="AL126" s="85">
        <f>(12-$AF126)/12*INDEX(BX$9:BX$12,MATCH($AB126,$BU$9:$BU$12,0))+$AF126/12*AI126</f>
        <v>0.22336764705882345</v>
      </c>
      <c r="AM126" s="85">
        <f>IF($BC126=1,AJ126/SUMIFS(AJ$3:AJ$622,$BC$3:$BC$622,1,$G$3:$G$622,$G126),0)</f>
        <v>0.13249102243773514</v>
      </c>
      <c r="AN126" s="85">
        <f>IF($BC126=1,AK126/SUMIFS(AK$3:AK$622,$BC$3:$BC$622,1,$G$3:$G$622,$G126),0)</f>
        <v>1.9445291589602481E-2</v>
      </c>
      <c r="AO126" s="85">
        <f>IF($BC126=1,AL126/SUMIFS(AL$3:AL$622,$BC$3:$BC$622,1,$G$3:$G$622,$G126),0)</f>
        <v>0.11358541151225568</v>
      </c>
      <c r="AP126" s="2">
        <f>IFERROR(R126/$V126*90,"")</f>
        <v>8.9108910891089105E-2</v>
      </c>
      <c r="AQ126" s="2">
        <f>IFERROR(S126/$V126*90,"")</f>
        <v>0.14851485148514851</v>
      </c>
      <c r="AR126" s="2">
        <f>IFERROR(W126/$V126*90,"")</f>
        <v>0.29702970297029702</v>
      </c>
      <c r="AS126" s="2">
        <f>IFERROR(X126/$V126*90,"")</f>
        <v>0.26732673267326734</v>
      </c>
      <c r="AT126" s="2">
        <f>IFERROR(Y126/$V126*90,"")</f>
        <v>0</v>
      </c>
      <c r="AU126" s="2">
        <f>IF(AP126="",INDEX(BV$4:BV$7,MATCH(O126,$BU$4:$BU$7,0)),AP126)</f>
        <v>8.9108910891089105E-2</v>
      </c>
      <c r="AV126" s="2">
        <f>IF(AQ126="",INDEX(BW$4:BW$7,MATCH($O126,$BU$4:$BU$7,0)),AQ126)</f>
        <v>0.14851485148514851</v>
      </c>
      <c r="AW126" s="2">
        <f>IF(AR126="",INDEX(BX$4:BX$7,MATCH($O126,$BU$4:$BU$7,0)),AR126)</f>
        <v>0.29702970297029702</v>
      </c>
      <c r="AX126" s="2">
        <f>IF(AS126="",INDEX(BY$4:BY$7,MATCH($O126,$BU$4:$BU$7,0)),AS126)</f>
        <v>0.26732673267326734</v>
      </c>
      <c r="AY126" s="2">
        <f>IF(AT126="",INDEX(BZ$4:BZ$7,MATCH($O126,$BU$4:$BU$7,0)),AT126)</f>
        <v>0</v>
      </c>
      <c r="AZ126" s="2">
        <f>AU126*0.5+AK126*0.5</f>
        <v>7.8767690739662208E-2</v>
      </c>
      <c r="BA126" s="2">
        <f>AV126*0.5+AJ126*0.5</f>
        <v>0.19288242574257425</v>
      </c>
      <c r="BB126" s="2">
        <f>AX126*0.5+AI126*0.5</f>
        <v>0.29866336633663371</v>
      </c>
      <c r="BC126">
        <f>IF(I126="expected",1,0)</f>
        <v>1</v>
      </c>
      <c r="BD126" s="74">
        <f>IF(BC126=1,AZ126/SUMIFS(AZ$3:AZ$622,$BC$3:$BC$622,1,$G$3:$G$622,$G126),0)</f>
        <v>3.1394904806571255E-2</v>
      </c>
      <c r="BE126" s="74">
        <f>IF(BC126=1,BA126/SUMIFS(BA$3:BA$622,$BC$3:$BC$622,1,$G$3:$G$622,$G126),0)</f>
        <v>0.11974354043678798</v>
      </c>
      <c r="BF126" s="74">
        <f>IF(BC126=1,AW126/SUMIFS(AW$3:AW$622,$BC$3:$BC$622,1,$G$3:$G$622,$G126),0)</f>
        <v>7.1404718760359975E-2</v>
      </c>
      <c r="BG126" s="2">
        <f>BB126</f>
        <v>0.29866336633663371</v>
      </c>
      <c r="BH126" s="2">
        <f>AY126</f>
        <v>0</v>
      </c>
      <c r="BI126" s="2">
        <f>MIN(BI$1,BD126)</f>
        <v>3.1394904806571255E-2</v>
      </c>
      <c r="BJ126" s="2">
        <f>MIN(BJ$1,BE126)</f>
        <v>0.11974354043678798</v>
      </c>
      <c r="BK126" s="2">
        <f>MIN(BK$1,BF126)</f>
        <v>7.1404718760359975E-2</v>
      </c>
      <c r="BL126" s="2">
        <f>BG126</f>
        <v>0.29866336633663371</v>
      </c>
      <c r="BM126" s="2">
        <f>MIN($BM$1,BH126)</f>
        <v>0</v>
      </c>
      <c r="BN126" s="2">
        <f>BI126/SUMIFS(BI$3:BI$622,$BC$3:$BC$622,1,$G$3:$G$622,$G126)</f>
        <v>3.1394904806571255E-2</v>
      </c>
      <c r="BO126" s="2">
        <f>BJ126/SUMIFS(BJ$3:BJ$622,$BC$3:$BC$622,1,$G$3:$G$622,$G126)</f>
        <v>0.11974354043678798</v>
      </c>
      <c r="BP126" s="2">
        <f>BK126/SUMIFS(BK$3:BK$622,$BC$3:$BC$622,1,$G$3:$G$622,$G126)</f>
        <v>7.1404718760359989E-2</v>
      </c>
      <c r="BQ126" s="2">
        <f>BL126</f>
        <v>0.29866336633663371</v>
      </c>
      <c r="BR126" s="2">
        <f>BM126</f>
        <v>0</v>
      </c>
    </row>
    <row r="127" spans="1:70" x14ac:dyDescent="0.3">
      <c r="A127" s="93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>(12-$AF127)/12*INDEX(BV$9:BV$12,MATCH($AB127,$BU$9:$BU$12,0))+$AF127/12*AG127</f>
        <v>0.22866666666666666</v>
      </c>
      <c r="AK127" s="85">
        <f>(12-$AF127)/12*INDEX(BW$9:BW$12,MATCH($AB127,$BU$9:$BU$12,0))+$AF127/12*AH127</f>
        <v>0.14415686274509804</v>
      </c>
      <c r="AL127" s="85">
        <f>(12-$AF127)/12*INDEX(BX$9:BX$12,MATCH($AB127,$BU$9:$BU$12,0))+$AF127/12*AI127</f>
        <v>0.12521568627450974</v>
      </c>
      <c r="AM127" s="85">
        <f>IF($BC127=1,AJ127/SUMIFS(AJ$3:AJ$622,$BC$3:$BC$622,1,$G$3:$G$622,$G127),0)</f>
        <v>0</v>
      </c>
      <c r="AN127" s="85">
        <f>IF($BC127=1,AK127/SUMIFS(AK$3:AK$622,$BC$3:$BC$622,1,$G$3:$G$622,$G127),0)</f>
        <v>0</v>
      </c>
      <c r="AO127" s="85">
        <f>IF($BC127=1,AL127/SUMIFS(AL$3:AL$622,$BC$3:$BC$622,1,$G$3:$G$622,$G127),0)</f>
        <v>0</v>
      </c>
      <c r="AP127" s="2">
        <f>IFERROR(R127/$V127*90,"")</f>
        <v>3.1612223393045313E-2</v>
      </c>
      <c r="AQ127" s="2">
        <f>IFERROR(S127/$V127*90,"")</f>
        <v>0.22128556375131717</v>
      </c>
      <c r="AR127" s="2">
        <f>IFERROR(W127/$V127*90,"")</f>
        <v>0.15806111696522657</v>
      </c>
      <c r="AS127" s="2">
        <f>IFERROR(X127/$V127*90,"")</f>
        <v>0.18967334035827185</v>
      </c>
      <c r="AT127" s="2">
        <f>IFERROR(Y127/$V127*90,"")</f>
        <v>0</v>
      </c>
      <c r="AU127" s="2">
        <f>IF(AP127="",INDEX(BV$4:BV$7,MATCH(O127,$BU$4:$BU$7,0)),AP127)</f>
        <v>3.1612223393045313E-2</v>
      </c>
      <c r="AV127" s="2">
        <f>IF(AQ127="",INDEX(BW$4:BW$7,MATCH($O127,$BU$4:$BU$7,0)),AQ127)</f>
        <v>0.22128556375131717</v>
      </c>
      <c r="AW127" s="2">
        <f>IF(AR127="",INDEX(BX$4:BX$7,MATCH($O127,$BU$4:$BU$7,0)),AR127)</f>
        <v>0.15806111696522657</v>
      </c>
      <c r="AX127" s="2">
        <f>IF(AS127="",INDEX(BY$4:BY$7,MATCH($O127,$BU$4:$BU$7,0)),AS127)</f>
        <v>0.18967334035827185</v>
      </c>
      <c r="AY127" s="2">
        <f>IF(AT127="",INDEX(BZ$4:BZ$7,MATCH($O127,$BU$4:$BU$7,0)),AT127)</f>
        <v>0</v>
      </c>
      <c r="AZ127" s="2">
        <f>AU127*0.5+AK127*0.5</f>
        <v>8.7884543069071674E-2</v>
      </c>
      <c r="BA127" s="2">
        <f>AV127*0.5+AJ127*0.5</f>
        <v>0.22497611520899191</v>
      </c>
      <c r="BB127" s="2">
        <f>AX127*0.5+AI127*0.5</f>
        <v>9.4836670179135926E-2</v>
      </c>
      <c r="BC127">
        <f>IF(I127="expected",1,0)</f>
        <v>0</v>
      </c>
      <c r="BD127" s="74">
        <f>IF(BC127=1,AZ127/SUMIFS(AZ$3:AZ$622,$BC$3:$BC$622,1,$G$3:$G$622,$G127),0)</f>
        <v>0</v>
      </c>
      <c r="BE127" s="74">
        <f>IF(BC127=1,BA127/SUMIFS(BA$3:BA$622,$BC$3:$BC$622,1,$G$3:$G$622,$G127),0)</f>
        <v>0</v>
      </c>
      <c r="BF127" s="74">
        <f>IF(BC127=1,AW127/SUMIFS(AW$3:AW$622,$BC$3:$BC$622,1,$G$3:$G$622,$G127),0)</f>
        <v>0</v>
      </c>
      <c r="BG127" s="2">
        <f>BB127</f>
        <v>9.4836670179135926E-2</v>
      </c>
      <c r="BH127" s="2">
        <f>AY127</f>
        <v>0</v>
      </c>
      <c r="BI127" s="2">
        <f>MIN(BI$1,BD127)</f>
        <v>0</v>
      </c>
      <c r="BJ127" s="2">
        <f>MIN(BJ$1,BE127)</f>
        <v>0</v>
      </c>
      <c r="BK127" s="2">
        <f>MIN(BK$1,BF127)</f>
        <v>0</v>
      </c>
      <c r="BL127" s="2">
        <f>BG127</f>
        <v>9.4836670179135926E-2</v>
      </c>
      <c r="BM127" s="2">
        <f>MIN($BM$1,BH127)</f>
        <v>0</v>
      </c>
      <c r="BN127" s="2">
        <f>BI127/SUMIFS(BI$3:BI$622,$BC$3:$BC$622,1,$G$3:$G$622,$G127)</f>
        <v>0</v>
      </c>
      <c r="BO127" s="2">
        <f>BJ127/SUMIFS(BJ$3:BJ$622,$BC$3:$BC$622,1,$G$3:$G$622,$G127)</f>
        <v>0</v>
      </c>
      <c r="BP127" s="2">
        <f>BK127/SUMIFS(BK$3:BK$622,$BC$3:$BC$622,1,$G$3:$G$622,$G127)</f>
        <v>0</v>
      </c>
      <c r="BQ127" s="2">
        <f>BL127</f>
        <v>9.4836670179135926E-2</v>
      </c>
      <c r="BR127" s="2">
        <f>BM127</f>
        <v>0</v>
      </c>
    </row>
    <row r="128" spans="1:70" x14ac:dyDescent="0.3">
      <c r="A128" s="93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>(12-$AF128)/12*INDEX(BV$9:BV$12,MATCH($AB128,$BU$9:$BU$12,0))+$AF128/12*AG128</f>
        <v>0.27563186813186813</v>
      </c>
      <c r="AK128" s="85">
        <f>(12-$AF128)/12*INDEX(BW$9:BW$12,MATCH($AB128,$BU$9:$BU$12,0))+$AF128/12*AH128</f>
        <v>0.20725274725274728</v>
      </c>
      <c r="AL128" s="85">
        <f>(12-$AF128)/12*INDEX(BX$9:BX$12,MATCH($AB128,$BU$9:$BU$12,0))+$AF128/12*AI128</f>
        <v>0.31068681318681318</v>
      </c>
      <c r="AM128" s="85">
        <f>IF($BC128=1,AJ128/SUMIFS(AJ$3:AJ$622,$BC$3:$BC$622,1,$G$3:$G$622,$G128),0)</f>
        <v>0</v>
      </c>
      <c r="AN128" s="85">
        <f>IF($BC128=1,AK128/SUMIFS(AK$3:AK$622,$BC$3:$BC$622,1,$G$3:$G$622,$G128),0)</f>
        <v>0</v>
      </c>
      <c r="AO128" s="85">
        <f>IF($BC128=1,AL128/SUMIFS(AL$3:AL$622,$BC$3:$BC$622,1,$G$3:$G$622,$G128),0)</f>
        <v>0</v>
      </c>
      <c r="AP128" s="2">
        <f>IFERROR(R128/$V128*90,"")</f>
        <v>0.10497667185069985</v>
      </c>
      <c r="AQ128" s="2">
        <f>IFERROR(S128/$V128*90,"")</f>
        <v>3.4992223950233284E-2</v>
      </c>
      <c r="AR128" s="2">
        <f>IFERROR(W128/$V128*90,"")</f>
        <v>0.55987558320373254</v>
      </c>
      <c r="AS128" s="2">
        <f>IFERROR(X128/$V128*90,"")</f>
        <v>3.4992223950233284E-2</v>
      </c>
      <c r="AT128" s="2">
        <f>IFERROR(Y128/$V128*90,"")</f>
        <v>0</v>
      </c>
      <c r="AU128" s="2">
        <f>IF(AP128="",INDEX(BV$4:BV$7,MATCH(O128,$BU$4:$BU$7,0)),AP128)</f>
        <v>0.10497667185069985</v>
      </c>
      <c r="AV128" s="2">
        <f>IF(AQ128="",INDEX(BW$4:BW$7,MATCH($O128,$BU$4:$BU$7,0)),AQ128)</f>
        <v>3.4992223950233284E-2</v>
      </c>
      <c r="AW128" s="2">
        <f>IF(AR128="",INDEX(BX$4:BX$7,MATCH($O128,$BU$4:$BU$7,0)),AR128)</f>
        <v>0.55987558320373254</v>
      </c>
      <c r="AX128" s="2">
        <f>IF(AS128="",INDEX(BY$4:BY$7,MATCH($O128,$BU$4:$BU$7,0)),AS128)</f>
        <v>3.4992223950233284E-2</v>
      </c>
      <c r="AY128" s="2">
        <f>IF(AT128="",INDEX(BZ$4:BZ$7,MATCH($O128,$BU$4:$BU$7,0)),AT128)</f>
        <v>0</v>
      </c>
      <c r="AZ128" s="2">
        <f>AU128*0.5+AK128*0.5</f>
        <v>0.15611470955172357</v>
      </c>
      <c r="BA128" s="2">
        <f>AV128*0.5+AJ128*0.5</f>
        <v>0.1553120460410507</v>
      </c>
      <c r="BB128" s="2">
        <f>AX128*0.5+AI128*0.5</f>
        <v>0.21249611197511664</v>
      </c>
      <c r="BC128">
        <f>IF(I128="expected",1,0)</f>
        <v>0</v>
      </c>
      <c r="BD128" s="74">
        <f>IF(BC128=1,AZ128/SUMIFS(AZ$3:AZ$622,$BC$3:$BC$622,1,$G$3:$G$622,$G128),0)</f>
        <v>0</v>
      </c>
      <c r="BE128" s="74">
        <f>IF(BC128=1,BA128/SUMIFS(BA$3:BA$622,$BC$3:$BC$622,1,$G$3:$G$622,$G128),0)</f>
        <v>0</v>
      </c>
      <c r="BF128" s="74">
        <f>IF(BC128=1,AW128/SUMIFS(AW$3:AW$622,$BC$3:$BC$622,1,$G$3:$G$622,$G128),0)</f>
        <v>0</v>
      </c>
      <c r="BG128" s="2">
        <f>BB128</f>
        <v>0.21249611197511664</v>
      </c>
      <c r="BH128" s="2">
        <f>AY128</f>
        <v>0</v>
      </c>
      <c r="BI128" s="2">
        <f>MIN(BI$1,BD128)</f>
        <v>0</v>
      </c>
      <c r="BJ128" s="2">
        <f>MIN(BJ$1,BE128)</f>
        <v>0</v>
      </c>
      <c r="BK128" s="2">
        <f>MIN(BK$1,BF128)</f>
        <v>0</v>
      </c>
      <c r="BL128" s="2">
        <f>BG128</f>
        <v>0.21249611197511664</v>
      </c>
      <c r="BM128" s="2">
        <f>MIN($BM$1,BH128)</f>
        <v>0</v>
      </c>
      <c r="BN128" s="2">
        <f>BI128/SUMIFS(BI$3:BI$622,$BC$3:$BC$622,1,$G$3:$G$622,$G128)</f>
        <v>0</v>
      </c>
      <c r="BO128" s="2">
        <f>BJ128/SUMIFS(BJ$3:BJ$622,$BC$3:$BC$622,1,$G$3:$G$622,$G128)</f>
        <v>0</v>
      </c>
      <c r="BP128" s="2">
        <f>BK128/SUMIFS(BK$3:BK$622,$BC$3:$BC$622,1,$G$3:$G$622,$G128)</f>
        <v>0</v>
      </c>
      <c r="BQ128" s="2">
        <f>BL128</f>
        <v>0.21249611197511664</v>
      </c>
      <c r="BR128" s="2">
        <f>BM128</f>
        <v>0</v>
      </c>
    </row>
    <row r="129" spans="1:70" x14ac:dyDescent="0.3">
      <c r="A129" s="93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>(12-$AF129)/12*INDEX(BV$9:BV$12,MATCH($AB129,$BU$9:$BU$12,0))+$AF129/12*AG129</f>
        <v>0</v>
      </c>
      <c r="AK129" s="85">
        <f>(12-$AF129)/12*INDEX(BW$9:BW$12,MATCH($AB129,$BU$9:$BU$12,0))+$AF129/12*AH129</f>
        <v>0</v>
      </c>
      <c r="AL129" s="85">
        <f>(12-$AF129)/12*INDEX(BX$9:BX$12,MATCH($AB129,$BU$9:$BU$12,0))+$AF129/12*AI129</f>
        <v>0</v>
      </c>
      <c r="AM129" s="85">
        <f>IF($BC129=1,AJ129/SUMIFS(AJ$3:AJ$622,$BC$3:$BC$622,1,$G$3:$G$622,$G129),0)</f>
        <v>0</v>
      </c>
      <c r="AN129" s="85">
        <f>IF($BC129=1,AK129/SUMIFS(AK$3:AK$622,$BC$3:$BC$622,1,$G$3:$G$622,$G129),0)</f>
        <v>0</v>
      </c>
      <c r="AO129" s="85">
        <f>IF($BC129=1,AL129/SUMIFS(AL$3:AL$622,$BC$3:$BC$622,1,$G$3:$G$622,$G129),0)</f>
        <v>0</v>
      </c>
      <c r="AP129" s="2">
        <f>IFERROR(R129/$V129*90,"")</f>
        <v>0</v>
      </c>
      <c r="AQ129" s="2">
        <f>IFERROR(S129/$V129*90,"")</f>
        <v>0</v>
      </c>
      <c r="AR129" s="2">
        <f>IFERROR(W129/$V129*90,"")</f>
        <v>0</v>
      </c>
      <c r="AS129" s="2">
        <f>IFERROR(X129/$V129*90,"")</f>
        <v>2.7027027027027025E-2</v>
      </c>
      <c r="AT129" s="2">
        <f>IFERROR(Y129/$V129*90,"")</f>
        <v>0</v>
      </c>
      <c r="AU129" s="2">
        <f>IF(AP129="",INDEX(BV$4:BV$7,MATCH(O129,$BU$4:$BU$7,0)),AP129)</f>
        <v>0</v>
      </c>
      <c r="AV129" s="2">
        <f>IF(AQ129="",INDEX(BW$4:BW$7,MATCH($O129,$BU$4:$BU$7,0)),AQ129)</f>
        <v>0</v>
      </c>
      <c r="AW129" s="2">
        <f>IF(AR129="",INDEX(BX$4:BX$7,MATCH($O129,$BU$4:$BU$7,0)),AR129)</f>
        <v>0</v>
      </c>
      <c r="AX129" s="2">
        <f>IF(AS129="",INDEX(BY$4:BY$7,MATCH($O129,$BU$4:$BU$7,0)),AS129)</f>
        <v>2.7027027027027025E-2</v>
      </c>
      <c r="AY129" s="2">
        <f>IF(AT129="",INDEX(BZ$4:BZ$7,MATCH($O129,$BU$4:$BU$7,0)),AT129)</f>
        <v>0</v>
      </c>
      <c r="AZ129" s="2">
        <f>AU129*0.5+AK129*0.5</f>
        <v>0</v>
      </c>
      <c r="BA129" s="2">
        <f>AV129*0.5+AJ129*0.5</f>
        <v>0</v>
      </c>
      <c r="BB129" s="2">
        <f>AX129*0.5+AI129*0.5</f>
        <v>1.3513513513513513E-2</v>
      </c>
      <c r="BC129">
        <f>IF(I129="expected",1,0)</f>
        <v>0</v>
      </c>
      <c r="BD129" s="74">
        <f>IF(BC129=1,AZ129/SUMIFS(AZ$3:AZ$622,$BC$3:$BC$622,1,$G$3:$G$622,$G129),0)</f>
        <v>0</v>
      </c>
      <c r="BE129" s="74">
        <f>IF(BC129=1,BA129/SUMIFS(BA$3:BA$622,$BC$3:$BC$622,1,$G$3:$G$622,$G129),0)</f>
        <v>0</v>
      </c>
      <c r="BF129" s="74">
        <f>IF(BC129=1,AW129/SUMIFS(AW$3:AW$622,$BC$3:$BC$622,1,$G$3:$G$622,$G129),0)</f>
        <v>0</v>
      </c>
      <c r="BG129" s="2">
        <f>BB129</f>
        <v>1.3513513513513513E-2</v>
      </c>
      <c r="BH129" s="2">
        <f>AY129</f>
        <v>0</v>
      </c>
      <c r="BI129" s="2">
        <f>MIN(BI$1,BD129)</f>
        <v>0</v>
      </c>
      <c r="BJ129" s="2">
        <f>MIN(BJ$1,BE129)</f>
        <v>0</v>
      </c>
      <c r="BK129" s="2">
        <f>MIN(BK$1,BF129)</f>
        <v>0</v>
      </c>
      <c r="BL129" s="2">
        <f>BG129</f>
        <v>1.3513513513513513E-2</v>
      </c>
      <c r="BM129" s="2">
        <f>MIN($BM$1,BH129)</f>
        <v>0</v>
      </c>
      <c r="BN129" s="2">
        <f>BI129/SUMIFS(BI$3:BI$622,$BC$3:$BC$622,1,$G$3:$G$622,$G129)</f>
        <v>0</v>
      </c>
      <c r="BO129" s="2">
        <f>BJ129/SUMIFS(BJ$3:BJ$622,$BC$3:$BC$622,1,$G$3:$G$622,$G129)</f>
        <v>0</v>
      </c>
      <c r="BP129" s="2">
        <f>BK129/SUMIFS(BK$3:BK$622,$BC$3:$BC$622,1,$G$3:$G$622,$G129)</f>
        <v>0</v>
      </c>
      <c r="BQ129" s="2">
        <f>BL129</f>
        <v>1.3513513513513513E-2</v>
      </c>
      <c r="BR129" s="2">
        <f>BM129</f>
        <v>0</v>
      </c>
    </row>
    <row r="130" spans="1:70" x14ac:dyDescent="0.3">
      <c r="A130" s="93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>(12-$AF130)/12*INDEX(BV$9:BV$12,MATCH($AB130,$BU$9:$BU$12,0))+$AF130/12*AG130</f>
        <v>0.12433333333333334</v>
      </c>
      <c r="AK130" s="85">
        <f>(12-$AF130)/12*INDEX(BW$9:BW$12,MATCH($AB130,$BU$9:$BU$12,0))+$AF130/12*AH130</f>
        <v>3.041176470588236E-2</v>
      </c>
      <c r="AL130" s="85">
        <f>(12-$AF130)/12*INDEX(BX$9:BX$12,MATCH($AB130,$BU$9:$BU$12,0))+$AF130/12*AI130</f>
        <v>0.15594117647058819</v>
      </c>
      <c r="AM130" s="85">
        <f>IF($BC130=1,AJ130/SUMIFS(AJ$3:AJ$622,$BC$3:$BC$622,1,$G$3:$G$622,$G130),0)</f>
        <v>6.5644564487702367E-2</v>
      </c>
      <c r="AN130" s="85">
        <f>IF($BC130=1,AK130/SUMIFS(AK$3:AK$622,$BC$3:$BC$622,1,$G$3:$G$622,$G130),0)</f>
        <v>1.1905408308116882E-2</v>
      </c>
      <c r="AO130" s="85">
        <f>IF($BC130=1,AL130/SUMIFS(AL$3:AL$622,$BC$3:$BC$622,1,$G$3:$G$622,$G130),0)</f>
        <v>8.5759393846367937E-2</v>
      </c>
      <c r="AP130" s="2">
        <f>IFERROR(R130/$V130*90,"")</f>
        <v>0</v>
      </c>
      <c r="AQ130" s="2">
        <f>IFERROR(S130/$V130*90,"")</f>
        <v>0</v>
      </c>
      <c r="AR130" s="2">
        <f>IFERROR(W130/$V130*90,"")</f>
        <v>0.13896037056098817</v>
      </c>
      <c r="AS130" s="2">
        <f>IFERROR(X130/$V130*90,"")</f>
        <v>0.13896037056098817</v>
      </c>
      <c r="AT130" s="2">
        <f>IFERROR(Y130/$V130*90,"")</f>
        <v>0</v>
      </c>
      <c r="AU130" s="2">
        <f>IF(AP130="",INDEX(BV$4:BV$7,MATCH(O130,$BU$4:$BU$7,0)),AP130)</f>
        <v>0</v>
      </c>
      <c r="AV130" s="2">
        <f>IF(AQ130="",INDEX(BW$4:BW$7,MATCH($O130,$BU$4:$BU$7,0)),AQ130)</f>
        <v>0</v>
      </c>
      <c r="AW130" s="2">
        <f>IF(AR130="",INDEX(BX$4:BX$7,MATCH($O130,$BU$4:$BU$7,0)),AR130)</f>
        <v>0.13896037056098817</v>
      </c>
      <c r="AX130" s="2">
        <f>IF(AS130="",INDEX(BY$4:BY$7,MATCH($O130,$BU$4:$BU$7,0)),AS130)</f>
        <v>0.13896037056098817</v>
      </c>
      <c r="AY130" s="2">
        <f>IF(AT130="",INDEX(BZ$4:BZ$7,MATCH($O130,$BU$4:$BU$7,0)),AT130)</f>
        <v>0</v>
      </c>
      <c r="AZ130" s="2">
        <f>AU130*0.5+AK130*0.5</f>
        <v>1.520588235294118E-2</v>
      </c>
      <c r="BA130" s="2">
        <f>AV130*0.5+AJ130*0.5</f>
        <v>6.2166666666666669E-2</v>
      </c>
      <c r="BB130" s="2">
        <f>AX130*0.5+AI130*0.5</f>
        <v>0.13948018528049411</v>
      </c>
      <c r="BC130">
        <f>IF(I130="expected",1,0)</f>
        <v>1</v>
      </c>
      <c r="BD130" s="74">
        <f>IF(BC130=1,AZ130/SUMIFS(AZ$3:AZ$622,$BC$3:$BC$622,1,$G$3:$G$622,$G130),0)</f>
        <v>6.3036562164446811E-3</v>
      </c>
      <c r="BE130" s="74">
        <f>IF(BC130=1,BA130/SUMIFS(BA$3:BA$622,$BC$3:$BC$622,1,$G$3:$G$622,$G130),0)</f>
        <v>4.5424092466039734E-2</v>
      </c>
      <c r="BF130" s="74">
        <f>IF(BC130=1,AW130/SUMIFS(AW$3:AW$622,$BC$3:$BC$622,1,$G$3:$G$622,$G130),0)</f>
        <v>2.1746973203390696E-2</v>
      </c>
      <c r="BG130" s="2">
        <f>BB130</f>
        <v>0.13948018528049411</v>
      </c>
      <c r="BH130" s="2">
        <f>AY130</f>
        <v>0</v>
      </c>
      <c r="BI130" s="2">
        <f>MIN(BI$1,BD130)</f>
        <v>6.3036562164446811E-3</v>
      </c>
      <c r="BJ130" s="2">
        <f>MIN(BJ$1,BE130)</f>
        <v>4.5424092466039734E-2</v>
      </c>
      <c r="BK130" s="2">
        <f>MIN(BK$1,BF130)</f>
        <v>2.1746973203390696E-2</v>
      </c>
      <c r="BL130" s="2">
        <f>BG130</f>
        <v>0.13948018528049411</v>
      </c>
      <c r="BM130" s="2">
        <f>MIN($BM$1,BH130)</f>
        <v>0</v>
      </c>
      <c r="BN130" s="2">
        <f>BI130/SUMIFS(BI$3:BI$622,$BC$3:$BC$622,1,$G$3:$G$622,$G130)</f>
        <v>6.5059515614961805E-3</v>
      </c>
      <c r="BO130" s="2">
        <f>BJ130/SUMIFS(BJ$3:BJ$622,$BC$3:$BC$622,1,$G$3:$G$622,$G130)</f>
        <v>4.6181470140086646E-2</v>
      </c>
      <c r="BP130" s="2">
        <f>BK130/SUMIFS(BK$3:BK$622,$BC$3:$BC$622,1,$G$3:$G$622,$G130)</f>
        <v>2.228773227403949E-2</v>
      </c>
      <c r="BQ130" s="2">
        <f>BL130</f>
        <v>0.13948018528049411</v>
      </c>
      <c r="BR130" s="2">
        <f>BM130</f>
        <v>0</v>
      </c>
    </row>
    <row r="131" spans="1:70" x14ac:dyDescent="0.3">
      <c r="A131" s="93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>(12-$AF131)/12*INDEX(BV$9:BV$12,MATCH($AB131,$BU$9:$BU$12,0))+$AF131/12*AG131</f>
        <v>3.875E-2</v>
      </c>
      <c r="AK131" s="85">
        <f>(12-$AF131)/12*INDEX(BW$9:BW$12,MATCH($AB131,$BU$9:$BU$12,0))+$AF131/12*AH131</f>
        <v>0.11968137254901963</v>
      </c>
      <c r="AL131" s="85">
        <f>(12-$AF131)/12*INDEX(BX$9:BX$12,MATCH($AB131,$BU$9:$BU$12,0))+$AF131/12*AI131</f>
        <v>0.15992647058823528</v>
      </c>
      <c r="AM131" s="85">
        <f>IF($BC131=1,AJ131/SUMIFS(AJ$3:AJ$622,$BC$3:$BC$622,1,$G$3:$G$622,$G131),0)</f>
        <v>0</v>
      </c>
      <c r="AN131" s="85">
        <f>IF($BC131=1,AK131/SUMIFS(AK$3:AK$622,$BC$3:$BC$622,1,$G$3:$G$622,$G131),0)</f>
        <v>0</v>
      </c>
      <c r="AO131" s="85">
        <f>IF($BC131=1,AL131/SUMIFS(AL$3:AL$622,$BC$3:$BC$622,1,$G$3:$G$622,$G131),0)</f>
        <v>0</v>
      </c>
      <c r="AP131" s="2">
        <f>IFERROR(R131/$V131*90,"")</f>
        <v>3.6348949919224556E-2</v>
      </c>
      <c r="AQ131" s="2">
        <f>IFERROR(S131/$V131*90,"")</f>
        <v>0</v>
      </c>
      <c r="AR131" s="2">
        <f>IFERROR(W131/$V131*90,"")</f>
        <v>0.18174474959612277</v>
      </c>
      <c r="AS131" s="2">
        <f>IFERROR(X131/$V131*90,"")</f>
        <v>0.2544426494345719</v>
      </c>
      <c r="AT131" s="2">
        <f>IFERROR(Y131/$V131*90,"")</f>
        <v>7.2697899838449112E-2</v>
      </c>
      <c r="AU131" s="2">
        <f>IF(AP131="",INDEX(BV$4:BV$7,MATCH(O131,$BU$4:$BU$7,0)),AP131)</f>
        <v>3.6348949919224556E-2</v>
      </c>
      <c r="AV131" s="2">
        <f>IF(AQ131="",INDEX(BW$4:BW$7,MATCH($O131,$BU$4:$BU$7,0)),AQ131)</f>
        <v>0</v>
      </c>
      <c r="AW131" s="2">
        <f>IF(AR131="",INDEX(BX$4:BX$7,MATCH($O131,$BU$4:$BU$7,0)),AR131)</f>
        <v>0.18174474959612277</v>
      </c>
      <c r="AX131" s="2">
        <f>IF(AS131="",INDEX(BY$4:BY$7,MATCH($O131,$BU$4:$BU$7,0)),AS131)</f>
        <v>0.2544426494345719</v>
      </c>
      <c r="AY131" s="2">
        <f>IF(AT131="",INDEX(BZ$4:BZ$7,MATCH($O131,$BU$4:$BU$7,0)),AT131)</f>
        <v>7.2697899838449112E-2</v>
      </c>
      <c r="AZ131" s="2">
        <f>AU131*0.5+AK131*0.5</f>
        <v>7.8015161234122096E-2</v>
      </c>
      <c r="BA131" s="2">
        <f>AV131*0.5+AJ131*0.5</f>
        <v>1.9375E-2</v>
      </c>
      <c r="BB131" s="2">
        <f>AX131*0.5+AI131*0.5</f>
        <v>0.19722132471728596</v>
      </c>
      <c r="BC131">
        <f>IF(I131="expected",1,0)</f>
        <v>0</v>
      </c>
      <c r="BD131" s="74">
        <f>IF(BC131=1,AZ131/SUMIFS(AZ$3:AZ$622,$BC$3:$BC$622,1,$G$3:$G$622,$G131),0)</f>
        <v>0</v>
      </c>
      <c r="BE131" s="74">
        <f>IF(BC131=1,BA131/SUMIFS(BA$3:BA$622,$BC$3:$BC$622,1,$G$3:$G$622,$G131),0)</f>
        <v>0</v>
      </c>
      <c r="BF131" s="74">
        <f>IF(BC131=1,AW131/SUMIFS(AW$3:AW$622,$BC$3:$BC$622,1,$G$3:$G$622,$G131),0)</f>
        <v>0</v>
      </c>
      <c r="BG131" s="2">
        <f>BB131</f>
        <v>0.19722132471728596</v>
      </c>
      <c r="BH131" s="2">
        <f>AY131</f>
        <v>7.2697899838449112E-2</v>
      </c>
      <c r="BI131" s="2">
        <f>MIN(BI$1,BD131)</f>
        <v>0</v>
      </c>
      <c r="BJ131" s="2">
        <f>MIN(BJ$1,BE131)</f>
        <v>0</v>
      </c>
      <c r="BK131" s="2">
        <f>MIN(BK$1,BF131)</f>
        <v>0</v>
      </c>
      <c r="BL131" s="2">
        <f>BG131</f>
        <v>0.19722132471728596</v>
      </c>
      <c r="BM131" s="2">
        <f>MIN($BM$1,BH131)</f>
        <v>0.06</v>
      </c>
      <c r="BN131" s="2">
        <f>BI131/SUMIFS(BI$3:BI$622,$BC$3:$BC$622,1,$G$3:$G$622,$G131)</f>
        <v>0</v>
      </c>
      <c r="BO131" s="2">
        <f>BJ131/SUMIFS(BJ$3:BJ$622,$BC$3:$BC$622,1,$G$3:$G$622,$G131)</f>
        <v>0</v>
      </c>
      <c r="BP131" s="2">
        <f>BK131/SUMIFS(BK$3:BK$622,$BC$3:$BC$622,1,$G$3:$G$622,$G131)</f>
        <v>0</v>
      </c>
      <c r="BQ131" s="2">
        <f>BL131</f>
        <v>0.19722132471728596</v>
      </c>
      <c r="BR131" s="2">
        <f>BM131</f>
        <v>0.06</v>
      </c>
    </row>
    <row r="132" spans="1:70" x14ac:dyDescent="0.3">
      <c r="A132" s="93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>(12-$AF132)/12*INDEX(BV$9:BV$12,MATCH($AB132,$BU$9:$BU$12,0))+$AF132/12*AG132</f>
        <v>4.65E-2</v>
      </c>
      <c r="AK132" s="85">
        <f>(12-$AF132)/12*INDEX(BW$9:BW$12,MATCH($AB132,$BU$9:$BU$12,0))+$AF132/12*AH132</f>
        <v>4.5617647058823541E-2</v>
      </c>
      <c r="AL132" s="85">
        <f>(12-$AF132)/12*INDEX(BX$9:BX$12,MATCH($AB132,$BU$9:$BU$12,0))+$AF132/12*AI132</f>
        <v>0.22391176470588231</v>
      </c>
      <c r="AM132" s="85">
        <f>IF($BC132=1,AJ132/SUMIFS(AJ$3:AJ$622,$BC$3:$BC$622,1,$G$3:$G$622,$G132),0)</f>
        <v>0</v>
      </c>
      <c r="AN132" s="85">
        <f>IF($BC132=1,AK132/SUMIFS(AK$3:AK$622,$BC$3:$BC$622,1,$G$3:$G$622,$G132),0)</f>
        <v>0</v>
      </c>
      <c r="AO132" s="85">
        <f>IF($BC132=1,AL132/SUMIFS(AL$3:AL$622,$BC$3:$BC$622,1,$G$3:$G$622,$G132),0)</f>
        <v>0</v>
      </c>
      <c r="AP132" s="2">
        <f>IFERROR(R132/$V132*90,"")</f>
        <v>0</v>
      </c>
      <c r="AQ132" s="2">
        <f>IFERROR(S132/$V132*90,"")</f>
        <v>0.2348993288590604</v>
      </c>
      <c r="AR132" s="2">
        <f>IFERROR(W132/$V132*90,"")</f>
        <v>0</v>
      </c>
      <c r="AS132" s="2">
        <f>IFERROR(X132/$V132*90,"")</f>
        <v>6.7114093959731544E-2</v>
      </c>
      <c r="AT132" s="2">
        <f>IFERROR(Y132/$V132*90,"")</f>
        <v>3.3557046979865772E-2</v>
      </c>
      <c r="AU132" s="2">
        <f>IF(AP132="",INDEX(BV$4:BV$7,MATCH(O132,$BU$4:$BU$7,0)),AP132)</f>
        <v>0</v>
      </c>
      <c r="AV132" s="2">
        <f>IF(AQ132="",INDEX(BW$4:BW$7,MATCH($O132,$BU$4:$BU$7,0)),AQ132)</f>
        <v>0.2348993288590604</v>
      </c>
      <c r="AW132" s="2">
        <f>IF(AR132="",INDEX(BX$4:BX$7,MATCH($O132,$BU$4:$BU$7,0)),AR132)</f>
        <v>0</v>
      </c>
      <c r="AX132" s="2">
        <f>IF(AS132="",INDEX(BY$4:BY$7,MATCH($O132,$BU$4:$BU$7,0)),AS132)</f>
        <v>6.7114093959731544E-2</v>
      </c>
      <c r="AY132" s="2">
        <f>IF(AT132="",INDEX(BZ$4:BZ$7,MATCH($O132,$BU$4:$BU$7,0)),AT132)</f>
        <v>3.3557046979865772E-2</v>
      </c>
      <c r="AZ132" s="2">
        <f>AU132*0.5+AK132*0.5</f>
        <v>2.280882352941177E-2</v>
      </c>
      <c r="BA132" s="2">
        <f>AV132*0.5+AJ132*0.5</f>
        <v>0.14069966442953019</v>
      </c>
      <c r="BB132" s="2">
        <f>AX132*0.5+AI132*0.5</f>
        <v>0.16355704697986578</v>
      </c>
      <c r="BC132">
        <f>IF(I132="expected",1,0)</f>
        <v>0</v>
      </c>
      <c r="BD132" s="74">
        <f>IF(BC132=1,AZ132/SUMIFS(AZ$3:AZ$622,$BC$3:$BC$622,1,$G$3:$G$622,$G132),0)</f>
        <v>0</v>
      </c>
      <c r="BE132" s="74">
        <f>IF(BC132=1,BA132/SUMIFS(BA$3:BA$622,$BC$3:$BC$622,1,$G$3:$G$622,$G132),0)</f>
        <v>0</v>
      </c>
      <c r="BF132" s="74">
        <f>IF(BC132=1,AW132/SUMIFS(AW$3:AW$622,$BC$3:$BC$622,1,$G$3:$G$622,$G132),0)</f>
        <v>0</v>
      </c>
      <c r="BG132" s="2">
        <f>BB132</f>
        <v>0.16355704697986578</v>
      </c>
      <c r="BH132" s="2">
        <f>AY132</f>
        <v>3.3557046979865772E-2</v>
      </c>
      <c r="BI132" s="2">
        <f>MIN(BI$1,BD132)</f>
        <v>0</v>
      </c>
      <c r="BJ132" s="2">
        <f>MIN(BJ$1,BE132)</f>
        <v>0</v>
      </c>
      <c r="BK132" s="2">
        <f>MIN(BK$1,BF132)</f>
        <v>0</v>
      </c>
      <c r="BL132" s="2">
        <f>BG132</f>
        <v>0.16355704697986578</v>
      </c>
      <c r="BM132" s="2">
        <f>MIN($BM$1,BH132)</f>
        <v>3.3557046979865772E-2</v>
      </c>
      <c r="BN132" s="2">
        <f>BI132/SUMIFS(BI$3:BI$622,$BC$3:$BC$622,1,$G$3:$G$622,$G132)</f>
        <v>0</v>
      </c>
      <c r="BO132" s="2">
        <f>BJ132/SUMIFS(BJ$3:BJ$622,$BC$3:$BC$622,1,$G$3:$G$622,$G132)</f>
        <v>0</v>
      </c>
      <c r="BP132" s="2">
        <f>BK132/SUMIFS(BK$3:BK$622,$BC$3:$BC$622,1,$G$3:$G$622,$G132)</f>
        <v>0</v>
      </c>
      <c r="BQ132" s="2">
        <f>BL132</f>
        <v>0.16355704697986578</v>
      </c>
      <c r="BR132" s="2">
        <f>BM132</f>
        <v>3.3557046979865772E-2</v>
      </c>
    </row>
    <row r="133" spans="1:70" x14ac:dyDescent="0.3">
      <c r="A133" s="93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>(12-$AF133)/12*INDEX(BV$9:BV$12,MATCH($AB133,$BU$9:$BU$12,0))+$AF133/12*AG133</f>
        <v>0.16583333333333333</v>
      </c>
      <c r="AK133" s="85">
        <f>(12-$AF133)/12*INDEX(BW$9:BW$12,MATCH($AB133,$BU$9:$BU$12,0))+$AF133/12*AH133</f>
        <v>7.6029411764705901E-2</v>
      </c>
      <c r="AL133" s="85">
        <f>(12-$AF133)/12*INDEX(BX$9:BX$12,MATCH($AB133,$BU$9:$BU$12,0))+$AF133/12*AI133</f>
        <v>0.2448529411764705</v>
      </c>
      <c r="AM133" s="85">
        <f>IF($BC133=1,AJ133/SUMIFS(AJ$3:AJ$622,$BC$3:$BC$622,1,$G$3:$G$622,$G133),0)</f>
        <v>8.7555417781855036E-2</v>
      </c>
      <c r="AN133" s="85">
        <f>IF($BC133=1,AK133/SUMIFS(AK$3:AK$622,$BC$3:$BC$622,1,$G$3:$G$622,$G133),0)</f>
        <v>2.9763520770292203E-2</v>
      </c>
      <c r="AO133" s="85">
        <f>IF($BC133=1,AL133/SUMIFS(AL$3:AL$622,$BC$3:$BC$622,1,$G$3:$G$622,$G133),0)</f>
        <v>0.13465615876480819</v>
      </c>
      <c r="AP133" s="2">
        <f>IFERROR(R133/$V133*90,"")</f>
        <v>0</v>
      </c>
      <c r="AQ133" s="2">
        <f>IFERROR(S133/$V133*90,"")</f>
        <v>0.11264080100125157</v>
      </c>
      <c r="AR133" s="2">
        <f>IFERROR(W133/$V133*90,"")</f>
        <v>5.6320400500625784E-2</v>
      </c>
      <c r="AS133" s="2">
        <f>IFERROR(X133/$V133*90,"")</f>
        <v>0.22528160200250313</v>
      </c>
      <c r="AT133" s="2">
        <f>IFERROR(Y133/$V133*90,"")</f>
        <v>0</v>
      </c>
      <c r="AU133" s="2">
        <f>IF(AP133="",INDEX(BV$4:BV$7,MATCH(O133,$BU$4:$BU$7,0)),AP133)</f>
        <v>0</v>
      </c>
      <c r="AV133" s="2">
        <f>IF(AQ133="",INDEX(BW$4:BW$7,MATCH($O133,$BU$4:$BU$7,0)),AQ133)</f>
        <v>0.11264080100125157</v>
      </c>
      <c r="AW133" s="2">
        <f>IF(AR133="",INDEX(BX$4:BX$7,MATCH($O133,$BU$4:$BU$7,0)),AR133)</f>
        <v>5.6320400500625784E-2</v>
      </c>
      <c r="AX133" s="2">
        <f>IF(AS133="",INDEX(BY$4:BY$7,MATCH($O133,$BU$4:$BU$7,0)),AS133)</f>
        <v>0.22528160200250313</v>
      </c>
      <c r="AY133" s="2">
        <f>IF(AT133="",INDEX(BZ$4:BZ$7,MATCH($O133,$BU$4:$BU$7,0)),AT133)</f>
        <v>0</v>
      </c>
      <c r="AZ133" s="2">
        <f>AU133*0.5+AK133*0.5</f>
        <v>3.801470588235295E-2</v>
      </c>
      <c r="BA133" s="2">
        <f>AV133*0.5+AJ133*0.5</f>
        <v>0.13923706716729245</v>
      </c>
      <c r="BB133" s="2">
        <f>AX133*0.5+AI133*0.5</f>
        <v>0.37764080100125158</v>
      </c>
      <c r="BC133">
        <f>IF(I133="expected",1,0)</f>
        <v>1</v>
      </c>
      <c r="BD133" s="74">
        <f>IF(BC133=1,AZ133/SUMIFS(AZ$3:AZ$622,$BC$3:$BC$622,1,$G$3:$G$622,$G133),0)</f>
        <v>1.5759140541111702E-2</v>
      </c>
      <c r="BE133" s="74">
        <f>IF(BC133=1,BA133/SUMIFS(BA$3:BA$622,$BC$3:$BC$622,1,$G$3:$G$622,$G133),0)</f>
        <v>0.10173808172183288</v>
      </c>
      <c r="BF133" s="74">
        <f>IF(BC133=1,AW133/SUMIFS(AW$3:AW$622,$BC$3:$BC$622,1,$G$3:$G$622,$G133),0)</f>
        <v>8.8140110417580571E-3</v>
      </c>
      <c r="BG133" s="2">
        <f>BB133</f>
        <v>0.37764080100125158</v>
      </c>
      <c r="BH133" s="2">
        <f>AY133</f>
        <v>0</v>
      </c>
      <c r="BI133" s="2">
        <f>MIN(BI$1,BD133)</f>
        <v>1.5759140541111702E-2</v>
      </c>
      <c r="BJ133" s="2">
        <f>MIN(BJ$1,BE133)</f>
        <v>0.10173808172183288</v>
      </c>
      <c r="BK133" s="2">
        <f>MIN(BK$1,BF133)</f>
        <v>8.8140110417580571E-3</v>
      </c>
      <c r="BL133" s="2">
        <f>BG133</f>
        <v>0.37764080100125158</v>
      </c>
      <c r="BM133" s="2">
        <f>MIN($BM$1,BH133)</f>
        <v>0</v>
      </c>
      <c r="BN133" s="2">
        <f>BI133/SUMIFS(BI$3:BI$622,$BC$3:$BC$622,1,$G$3:$G$622,$G133)</f>
        <v>1.6264878903740451E-2</v>
      </c>
      <c r="BO133" s="2">
        <f>BJ133/SUMIFS(BJ$3:BJ$622,$BC$3:$BC$622,1,$G$3:$G$622,$G133)</f>
        <v>0.1034344095406899</v>
      </c>
      <c r="BP133" s="2">
        <f>BK133/SUMIFS(BK$3:BK$622,$BC$3:$BC$622,1,$G$3:$G$622,$G133)</f>
        <v>9.0331797681390772E-3</v>
      </c>
      <c r="BQ133" s="2">
        <f>BL133</f>
        <v>0.37764080100125158</v>
      </c>
      <c r="BR133" s="2">
        <f>BM133</f>
        <v>0</v>
      </c>
    </row>
    <row r="134" spans="1:70" x14ac:dyDescent="0.3">
      <c r="A134" s="93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>(12-$AF134)/12*INDEX(BV$9:BV$12,MATCH($AB134,$BU$9:$BU$12,0))+$AF134/12*AG134</f>
        <v>0.10575000000000001</v>
      </c>
      <c r="AK134" s="85">
        <f>(12-$AF134)/12*INDEX(BW$9:BW$12,MATCH($AB134,$BU$9:$BU$12,0))+$AF134/12*AH134</f>
        <v>0.18780882352941178</v>
      </c>
      <c r="AL134" s="85">
        <f>(12-$AF134)/12*INDEX(BX$9:BX$12,MATCH($AB134,$BU$9:$BU$12,0))+$AF134/12*AI134</f>
        <v>0.12945588235294114</v>
      </c>
      <c r="AM134" s="85">
        <f>IF($BC134=1,AJ134/SUMIFS(AJ$3:AJ$622,$BC$3:$BC$622,1,$G$3:$G$622,$G134),0)</f>
        <v>5.5833077972449276E-2</v>
      </c>
      <c r="AN134" s="85">
        <f>IF($BC134=1,AK134/SUMIFS(AK$3:AK$622,$BC$3:$BC$622,1,$G$3:$G$622,$G134),0)</f>
        <v>7.3522228966615408E-2</v>
      </c>
      <c r="AO134" s="85">
        <f>IF($BC134=1,AL134/SUMIFS(AL$3:AL$622,$BC$3:$BC$622,1,$G$3:$G$622,$G134),0)</f>
        <v>7.1193883820216602E-2</v>
      </c>
      <c r="AP134" s="2">
        <f>IFERROR(R134/$V134*90,"")</f>
        <v>6.6273932253313697E-2</v>
      </c>
      <c r="AQ134" s="2">
        <f>IFERROR(S134/$V134*90,"")</f>
        <v>0</v>
      </c>
      <c r="AR134" s="2">
        <f>IFERROR(W134/$V134*90,"")</f>
        <v>0.13254786450662739</v>
      </c>
      <c r="AS134" s="2">
        <f>IFERROR(X134/$V134*90,"")</f>
        <v>6.6273932253313697E-2</v>
      </c>
      <c r="AT134" s="2">
        <f>IFERROR(Y134/$V134*90,"")</f>
        <v>0</v>
      </c>
      <c r="AU134" s="2">
        <f>IF(AP134="",INDEX(BV$4:BV$7,MATCH(O134,$BU$4:$BU$7,0)),AP134)</f>
        <v>6.6273932253313697E-2</v>
      </c>
      <c r="AV134" s="2">
        <f>IF(AQ134="",INDEX(BW$4:BW$7,MATCH($O134,$BU$4:$BU$7,0)),AQ134)</f>
        <v>0</v>
      </c>
      <c r="AW134" s="2">
        <f>IF(AR134="",INDEX(BX$4:BX$7,MATCH($O134,$BU$4:$BU$7,0)),AR134)</f>
        <v>0.13254786450662739</v>
      </c>
      <c r="AX134" s="2">
        <f>IF(AS134="",INDEX(BY$4:BY$7,MATCH($O134,$BU$4:$BU$7,0)),AS134)</f>
        <v>6.6273932253313697E-2</v>
      </c>
      <c r="AY134" s="2">
        <f>IF(AT134="",INDEX(BZ$4:BZ$7,MATCH($O134,$BU$4:$BU$7,0)),AT134)</f>
        <v>0</v>
      </c>
      <c r="AZ134" s="2">
        <f>AU134*0.5+AK134*0.5</f>
        <v>0.12704137789136274</v>
      </c>
      <c r="BA134" s="2">
        <f>AV134*0.5+AJ134*0.5</f>
        <v>5.2875000000000005E-2</v>
      </c>
      <c r="BB134" s="2">
        <f>AX134*0.5+AI134*0.5</f>
        <v>8.8136966126656849E-2</v>
      </c>
      <c r="BC134">
        <f>IF(I134="expected",1,0)</f>
        <v>1</v>
      </c>
      <c r="BD134" s="74">
        <f>IF(BC134=1,AZ134/SUMIFS(AZ$3:AZ$622,$BC$3:$BC$622,1,$G$3:$G$622,$G134),0)</f>
        <v>5.2665485165725223E-2</v>
      </c>
      <c r="BE134" s="74">
        <f>IF(BC134=1,BA134/SUMIFS(BA$3:BA$622,$BC$3:$BC$622,1,$G$3:$G$622,$G134),0)</f>
        <v>3.8634834677885005E-2</v>
      </c>
      <c r="BF134" s="74">
        <f>IF(BC134=1,AW134/SUMIFS(AW$3:AW$622,$BC$3:$BC$622,1,$G$3:$G$622,$G134),0)</f>
        <v>2.074343099371042E-2</v>
      </c>
      <c r="BG134" s="2">
        <f>BB134</f>
        <v>8.8136966126656849E-2</v>
      </c>
      <c r="BH134" s="2">
        <f>AY134</f>
        <v>0</v>
      </c>
      <c r="BI134" s="2">
        <f>MIN(BI$1,BD134)</f>
        <v>5.2665485165725223E-2</v>
      </c>
      <c r="BJ134" s="2">
        <f>MIN(BJ$1,BE134)</f>
        <v>3.8634834677885005E-2</v>
      </c>
      <c r="BK134" s="2">
        <f>MIN(BK$1,BF134)</f>
        <v>2.074343099371042E-2</v>
      </c>
      <c r="BL134" s="2">
        <f>BG134</f>
        <v>8.8136966126656849E-2</v>
      </c>
      <c r="BM134" s="2">
        <f>MIN($BM$1,BH134)</f>
        <v>0</v>
      </c>
      <c r="BN134" s="2">
        <f>BI134/SUMIFS(BI$3:BI$622,$BC$3:$BC$622,1,$G$3:$G$622,$G134)</f>
        <v>5.4355612629547155E-2</v>
      </c>
      <c r="BO134" s="2">
        <f>BJ134/SUMIFS(BJ$3:BJ$622,$BC$3:$BC$622,1,$G$3:$G$622,$G134)</f>
        <v>3.9279011801454398E-2</v>
      </c>
      <c r="BP134" s="2">
        <f>BK134/SUMIFS(BK$3:BK$622,$BC$3:$BC$622,1,$G$3:$G$622,$G134)</f>
        <v>2.1259236037534969E-2</v>
      </c>
      <c r="BQ134" s="2">
        <f>BL134</f>
        <v>8.8136966126656849E-2</v>
      </c>
      <c r="BR134" s="2">
        <f>BM134</f>
        <v>0</v>
      </c>
    </row>
    <row r="135" spans="1:70" x14ac:dyDescent="0.3">
      <c r="A135" s="93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>(12-$AF135)/12*INDEX(BV$9:BV$12,MATCH($AB135,$BU$9:$BU$12,0))+$AF135/12*AG135</f>
        <v>0.40562106918238999</v>
      </c>
      <c r="AK135" s="85">
        <f>(12-$AF135)/12*INDEX(BW$9:BW$12,MATCH($AB135,$BU$9:$BU$12,0))+$AF135/12*AH135</f>
        <v>0.2358490566037735</v>
      </c>
      <c r="AL135" s="85">
        <f>(12-$AF135)/12*INDEX(BX$9:BX$12,MATCH($AB135,$BU$9:$BU$12,0))+$AF135/12*AI135</f>
        <v>7.3388364779874218E-2</v>
      </c>
      <c r="AM135" s="85">
        <f>IF($BC135=1,AJ135/SUMIFS(AJ$3:AJ$622,$BC$3:$BC$622,1,$G$3:$G$622,$G135),0)</f>
        <v>0</v>
      </c>
      <c r="AN135" s="85">
        <f>IF($BC135=1,AK135/SUMIFS(AK$3:AK$622,$BC$3:$BC$622,1,$G$3:$G$622,$G135),0)</f>
        <v>0</v>
      </c>
      <c r="AO135" s="85">
        <f>IF($BC135=1,AL135/SUMIFS(AL$3:AL$622,$BC$3:$BC$622,1,$G$3:$G$622,$G135),0)</f>
        <v>0</v>
      </c>
      <c r="AP135" s="2">
        <f>IFERROR(R135/$V135*90,"")</f>
        <v>6.5549890750182083E-2</v>
      </c>
      <c r="AQ135" s="2">
        <f>IFERROR(S135/$V135*90,"")</f>
        <v>0.19664967225054625</v>
      </c>
      <c r="AR135" s="2">
        <f>IFERROR(W135/$V135*90,"")</f>
        <v>0.72104879825200296</v>
      </c>
      <c r="AS135" s="2">
        <f>IFERROR(X135/$V135*90,"")</f>
        <v>0.26219956300072833</v>
      </c>
      <c r="AT135" s="2">
        <f>IFERROR(Y135/$V135*90,"")</f>
        <v>0</v>
      </c>
      <c r="AU135" s="2">
        <f>IF(AP135="",INDEX(BV$4:BV$7,MATCH(O135,$BU$4:$BU$7,0)),AP135)</f>
        <v>6.5549890750182083E-2</v>
      </c>
      <c r="AV135" s="2">
        <f>IF(AQ135="",INDEX(BW$4:BW$7,MATCH($O135,$BU$4:$BU$7,0)),AQ135)</f>
        <v>0.19664967225054625</v>
      </c>
      <c r="AW135" s="2">
        <f>IF(AR135="",INDEX(BX$4:BX$7,MATCH($O135,$BU$4:$BU$7,0)),AR135)</f>
        <v>0.72104879825200296</v>
      </c>
      <c r="AX135" s="2">
        <f>IF(AS135="",INDEX(BY$4:BY$7,MATCH($O135,$BU$4:$BU$7,0)),AS135)</f>
        <v>0.26219956300072833</v>
      </c>
      <c r="AY135" s="2">
        <f>IF(AT135="",INDEX(BZ$4:BZ$7,MATCH($O135,$BU$4:$BU$7,0)),AT135)</f>
        <v>0</v>
      </c>
      <c r="AZ135" s="2">
        <f>AU135*0.5+AK135*0.5</f>
        <v>0.15069947367697778</v>
      </c>
      <c r="BA135" s="2">
        <f>AV135*0.5+AJ135*0.5</f>
        <v>0.30113537071646812</v>
      </c>
      <c r="BB135" s="2">
        <f>AX135*0.5+AI135*0.5</f>
        <v>0.13109978150036417</v>
      </c>
      <c r="BC135">
        <f>IF(I135="expected",1,0)</f>
        <v>0</v>
      </c>
      <c r="BD135" s="74">
        <f>IF(BC135=1,AZ135/SUMIFS(AZ$3:AZ$622,$BC$3:$BC$622,1,$G$3:$G$622,$G135),0)</f>
        <v>0</v>
      </c>
      <c r="BE135" s="74">
        <f>IF(BC135=1,BA135/SUMIFS(BA$3:BA$622,$BC$3:$BC$622,1,$G$3:$G$622,$G135),0)</f>
        <v>0</v>
      </c>
      <c r="BF135" s="74">
        <f>IF(BC135=1,AW135/SUMIFS(AW$3:AW$622,$BC$3:$BC$622,1,$G$3:$G$622,$G135),0)</f>
        <v>0</v>
      </c>
      <c r="BG135" s="2">
        <f>BB135</f>
        <v>0.13109978150036417</v>
      </c>
      <c r="BH135" s="2">
        <f>AY135</f>
        <v>0</v>
      </c>
      <c r="BI135" s="2">
        <f>MIN(BI$1,BD135)</f>
        <v>0</v>
      </c>
      <c r="BJ135" s="2">
        <f>MIN(BJ$1,BE135)</f>
        <v>0</v>
      </c>
      <c r="BK135" s="2">
        <f>MIN(BK$1,BF135)</f>
        <v>0</v>
      </c>
      <c r="BL135" s="2">
        <f>BG135</f>
        <v>0.13109978150036417</v>
      </c>
      <c r="BM135" s="2">
        <f>MIN($BM$1,BH135)</f>
        <v>0</v>
      </c>
      <c r="BN135" s="2">
        <f>BI135/SUMIFS(BI$3:BI$622,$BC$3:$BC$622,1,$G$3:$G$622,$G135)</f>
        <v>0</v>
      </c>
      <c r="BO135" s="2">
        <f>BJ135/SUMIFS(BJ$3:BJ$622,$BC$3:$BC$622,1,$G$3:$G$622,$G135)</f>
        <v>0</v>
      </c>
      <c r="BP135" s="2">
        <f>BK135/SUMIFS(BK$3:BK$622,$BC$3:$BC$622,1,$G$3:$G$622,$G135)</f>
        <v>0</v>
      </c>
      <c r="BQ135" s="2">
        <f>BL135</f>
        <v>0.13109978150036417</v>
      </c>
      <c r="BR135" s="2">
        <f>BM135</f>
        <v>0</v>
      </c>
    </row>
    <row r="136" spans="1:70" x14ac:dyDescent="0.3">
      <c r="A136" s="93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>(12-$AF136)/12*INDEX(BV$9:BV$12,MATCH($AB136,$BU$9:$BU$12,0))+$AF136/12*AG136</f>
        <v>6.7193223443223454E-2</v>
      </c>
      <c r="AK136" s="85">
        <f>(12-$AF136)/12*INDEX(BW$9:BW$12,MATCH($AB136,$BU$9:$BU$12,0))+$AF136/12*AH136</f>
        <v>9.3543956043956059E-2</v>
      </c>
      <c r="AL136" s="85">
        <f>(12-$AF136)/12*INDEX(BX$9:BX$12,MATCH($AB136,$BU$9:$BU$12,0))+$AF136/12*AI136</f>
        <v>9.640567765567766E-2</v>
      </c>
      <c r="AM136" s="85">
        <f>IF($BC136=1,AJ136/SUMIFS(AJ$3:AJ$622,$BC$3:$BC$622,1,$G$3:$G$622,$G136),0)</f>
        <v>0</v>
      </c>
      <c r="AN136" s="85">
        <f>IF($BC136=1,AK136/SUMIFS(AK$3:AK$622,$BC$3:$BC$622,1,$G$3:$G$622,$G136),0)</f>
        <v>0</v>
      </c>
      <c r="AO136" s="85">
        <f>IF($BC136=1,AL136/SUMIFS(AL$3:AL$622,$BC$3:$BC$622,1,$G$3:$G$622,$G136),0)</f>
        <v>0</v>
      </c>
      <c r="AP136" s="2">
        <f>IFERROR(R136/$V136*90,"")</f>
        <v>0</v>
      </c>
      <c r="AQ136" s="2">
        <f>IFERROR(S136/$V136*90,"")</f>
        <v>0</v>
      </c>
      <c r="AR136" s="2">
        <f>IFERROR(W136/$V136*90,"")</f>
        <v>5.7070386810399491E-2</v>
      </c>
      <c r="AS136" s="2">
        <f>IFERROR(X136/$V136*90,"")</f>
        <v>0.17121116043119847</v>
      </c>
      <c r="AT136" s="2">
        <f>IFERROR(Y136/$V136*90,"")</f>
        <v>0</v>
      </c>
      <c r="AU136" s="2">
        <f>IF(AP136="",INDEX(BV$4:BV$7,MATCH(O136,$BU$4:$BU$7,0)),AP136)</f>
        <v>0</v>
      </c>
      <c r="AV136" s="2">
        <f>IF(AQ136="",INDEX(BW$4:BW$7,MATCH($O136,$BU$4:$BU$7,0)),AQ136)</f>
        <v>0</v>
      </c>
      <c r="AW136" s="2">
        <f>IF(AR136="",INDEX(BX$4:BX$7,MATCH($O136,$BU$4:$BU$7,0)),AR136)</f>
        <v>5.7070386810399491E-2</v>
      </c>
      <c r="AX136" s="2">
        <f>IF(AS136="",INDEX(BY$4:BY$7,MATCH($O136,$BU$4:$BU$7,0)),AS136)</f>
        <v>0.17121116043119847</v>
      </c>
      <c r="AY136" s="2">
        <f>IF(AT136="",INDEX(BZ$4:BZ$7,MATCH($O136,$BU$4:$BU$7,0)),AT136)</f>
        <v>0</v>
      </c>
      <c r="AZ136" s="2">
        <f>AU136*0.5+AK136*0.5</f>
        <v>4.6771978021978029E-2</v>
      </c>
      <c r="BA136" s="2">
        <f>AV136*0.5+AJ136*0.5</f>
        <v>3.3596611721611727E-2</v>
      </c>
      <c r="BB136" s="2">
        <f>AX136*0.5+AI136*0.5</f>
        <v>8.5605580215599233E-2</v>
      </c>
      <c r="BC136">
        <f>IF(I136="expected",1,0)</f>
        <v>0</v>
      </c>
      <c r="BD136" s="74">
        <f>IF(BC136=1,AZ136/SUMIFS(AZ$3:AZ$622,$BC$3:$BC$622,1,$G$3:$G$622,$G136),0)</f>
        <v>0</v>
      </c>
      <c r="BE136" s="74">
        <f>IF(BC136=1,BA136/SUMIFS(BA$3:BA$622,$BC$3:$BC$622,1,$G$3:$G$622,$G136),0)</f>
        <v>0</v>
      </c>
      <c r="BF136" s="74">
        <f>IF(BC136=1,AW136/SUMIFS(AW$3:AW$622,$BC$3:$BC$622,1,$G$3:$G$622,$G136),0)</f>
        <v>0</v>
      </c>
      <c r="BG136" s="2">
        <f>BB136</f>
        <v>8.5605580215599233E-2</v>
      </c>
      <c r="BH136" s="2">
        <f>AY136</f>
        <v>0</v>
      </c>
      <c r="BI136" s="2">
        <f>MIN(BI$1,BD136)</f>
        <v>0</v>
      </c>
      <c r="BJ136" s="2">
        <f>MIN(BJ$1,BE136)</f>
        <v>0</v>
      </c>
      <c r="BK136" s="2">
        <f>MIN(BK$1,BF136)</f>
        <v>0</v>
      </c>
      <c r="BL136" s="2">
        <f>BG136</f>
        <v>8.5605580215599233E-2</v>
      </c>
      <c r="BM136" s="2">
        <f>MIN($BM$1,BH136)</f>
        <v>0</v>
      </c>
      <c r="BN136" s="2">
        <f>BI136/SUMIFS(BI$3:BI$622,$BC$3:$BC$622,1,$G$3:$G$622,$G136)</f>
        <v>0</v>
      </c>
      <c r="BO136" s="2">
        <f>BJ136/SUMIFS(BJ$3:BJ$622,$BC$3:$BC$622,1,$G$3:$G$622,$G136)</f>
        <v>0</v>
      </c>
      <c r="BP136" s="2">
        <f>BK136/SUMIFS(BK$3:BK$622,$BC$3:$BC$622,1,$G$3:$G$622,$G136)</f>
        <v>0</v>
      </c>
      <c r="BQ136" s="2">
        <f>BL136</f>
        <v>8.5605580215599233E-2</v>
      </c>
      <c r="BR136" s="2">
        <f>BM136</f>
        <v>0</v>
      </c>
    </row>
    <row r="137" spans="1:70" x14ac:dyDescent="0.3">
      <c r="A137" s="93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>(12-$AF137)/12*INDEX(BV$9:BV$12,MATCH($AB137,$BU$9:$BU$12,0))+$AF137/12*AG137</f>
        <v>0.15261792452830192</v>
      </c>
      <c r="AK137" s="85">
        <f>(12-$AF137)/12*INDEX(BW$9:BW$12,MATCH($AB137,$BU$9:$BU$12,0))+$AF137/12*AH137</f>
        <v>0.50702830188679227</v>
      </c>
      <c r="AL137" s="85">
        <f>(12-$AF137)/12*INDEX(BX$9:BX$12,MATCH($AB137,$BU$9:$BU$12,0))+$AF137/12*AI137</f>
        <v>0.13209905660377358</v>
      </c>
      <c r="AM137" s="85">
        <f>IF($BC137=1,AJ137/SUMIFS(AJ$3:AJ$622,$BC$3:$BC$622,1,$G$3:$G$622,$G137),0)</f>
        <v>0.11729985849381523</v>
      </c>
      <c r="AN137" s="85">
        <f>IF($BC137=1,AK137/SUMIFS(AK$3:AK$622,$BC$3:$BC$622,1,$G$3:$G$622,$G137),0)</f>
        <v>0.27082270625984267</v>
      </c>
      <c r="AO137" s="85">
        <f>IF($BC137=1,AL137/SUMIFS(AL$3:AL$622,$BC$3:$BC$622,1,$G$3:$G$622,$G137),0)</f>
        <v>7.1539100669392758E-2</v>
      </c>
      <c r="AP137" s="2">
        <f>IFERROR(R137/$V137*90,"")</f>
        <v>0</v>
      </c>
      <c r="AQ137" s="2">
        <f>IFERROR(S137/$V137*90,"")</f>
        <v>0.234375</v>
      </c>
      <c r="AR137" s="2">
        <f>IFERROR(W137/$V137*90,"")</f>
        <v>0.5859375</v>
      </c>
      <c r="AS137" s="2">
        <f>IFERROR(X137/$V137*90,"")</f>
        <v>0.1171875</v>
      </c>
      <c r="AT137" s="2">
        <f>IFERROR(Y137/$V137*90,"")</f>
        <v>0</v>
      </c>
      <c r="AU137" s="2">
        <f>IF(AP137="",INDEX(BV$4:BV$7,MATCH(O137,$BU$4:$BU$7,0)),AP137)</f>
        <v>0</v>
      </c>
      <c r="AV137" s="2">
        <f>IF(AQ137="",INDEX(BW$4:BW$7,MATCH($O137,$BU$4:$BU$7,0)),AQ137)</f>
        <v>0.234375</v>
      </c>
      <c r="AW137" s="2">
        <f>IF(AR137="",INDEX(BX$4:BX$7,MATCH($O137,$BU$4:$BU$7,0)),AR137)</f>
        <v>0.5859375</v>
      </c>
      <c r="AX137" s="2">
        <f>IF(AS137="",INDEX(BY$4:BY$7,MATCH($O137,$BU$4:$BU$7,0)),AS137)</f>
        <v>0.1171875</v>
      </c>
      <c r="AY137" s="2">
        <f>IF(AT137="",INDEX(BZ$4:BZ$7,MATCH($O137,$BU$4:$BU$7,0)),AT137)</f>
        <v>0</v>
      </c>
      <c r="AZ137" s="2">
        <f>AU137*0.5+AK137*0.5</f>
        <v>0.25351415094339613</v>
      </c>
      <c r="BA137" s="2">
        <f>AV137*0.5+AJ137*0.5</f>
        <v>0.19349646226415096</v>
      </c>
      <c r="BB137" s="2">
        <f>AX137*0.5+AI137*0.5</f>
        <v>5.859375E-2</v>
      </c>
      <c r="BC137">
        <f>IF(I137="expected",1,0)</f>
        <v>1</v>
      </c>
      <c r="BD137" s="74">
        <f>IF(BC137=1,AZ137/SUMIFS(AZ$3:AZ$622,$BC$3:$BC$622,1,$G$3:$G$622,$G137),0)</f>
        <v>0.19938928402931835</v>
      </c>
      <c r="BE137" s="74">
        <f>IF(BC137=1,BA137/SUMIFS(BA$3:BA$622,$BC$3:$BC$622,1,$G$3:$G$622,$G137),0)</f>
        <v>0.17496627003172657</v>
      </c>
      <c r="BF137" s="74">
        <f>IF(BC137=1,AW137/SUMIFS(AW$3:AW$622,$BC$3:$BC$622,1,$G$3:$G$622,$G137),0)</f>
        <v>0.16419248896053479</v>
      </c>
      <c r="BG137" s="2">
        <f>BB137</f>
        <v>5.859375E-2</v>
      </c>
      <c r="BH137" s="2">
        <f>AY137</f>
        <v>0</v>
      </c>
      <c r="BI137" s="2">
        <f>MIN(BI$1,BD137)</f>
        <v>0.19938928402931835</v>
      </c>
      <c r="BJ137" s="2">
        <f>MIN(BJ$1,BE137)</f>
        <v>0.17496627003172657</v>
      </c>
      <c r="BK137" s="2">
        <f>MIN(BK$1,BF137)</f>
        <v>0.16419248896053479</v>
      </c>
      <c r="BL137" s="2">
        <f>BG137</f>
        <v>5.859375E-2</v>
      </c>
      <c r="BM137" s="2">
        <f>MIN($BM$1,BH137)</f>
        <v>0</v>
      </c>
      <c r="BN137" s="2">
        <f>BI137/SUMIFS(BI$3:BI$622,$BC$3:$BC$622,1,$G$3:$G$622,$G137)</f>
        <v>0.1993892840293183</v>
      </c>
      <c r="BO137" s="2">
        <f>BJ137/SUMIFS(BJ$3:BJ$622,$BC$3:$BC$622,1,$G$3:$G$622,$G137)</f>
        <v>0.17496627003172657</v>
      </c>
      <c r="BP137" s="2">
        <f>BK137/SUMIFS(BK$3:BK$622,$BC$3:$BC$622,1,$G$3:$G$622,$G137)</f>
        <v>0.17637519601589155</v>
      </c>
      <c r="BQ137" s="2">
        <f>BL137</f>
        <v>5.859375E-2</v>
      </c>
      <c r="BR137" s="2">
        <f>BM137</f>
        <v>0</v>
      </c>
    </row>
    <row r="138" spans="1:70" x14ac:dyDescent="0.3">
      <c r="A138" s="93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>(12-$AF138)/12*INDEX(BV$9:BV$12,MATCH($AB138,$BU$9:$BU$12,0))+$AF138/12*AG138</f>
        <v>5.3754578754578758E-2</v>
      </c>
      <c r="AK138" s="85">
        <f>(12-$AF138)/12*INDEX(BW$9:BW$12,MATCH($AB138,$BU$9:$BU$12,0))+$AF138/12*AH138</f>
        <v>0.21483516483516482</v>
      </c>
      <c r="AL138" s="85">
        <f>(12-$AF138)/12*INDEX(BX$9:BX$12,MATCH($AB138,$BU$9:$BU$12,0))+$AF138/12*AI138</f>
        <v>7.7124542124542117E-2</v>
      </c>
      <c r="AM138" s="85">
        <f>IF($BC138=1,AJ138/SUMIFS(AJ$3:AJ$622,$BC$3:$BC$622,1,$G$3:$G$622,$G138),0)</f>
        <v>3.5722495538563319E-2</v>
      </c>
      <c r="AN138" s="85">
        <f>IF($BC138=1,AK138/SUMIFS(AK$3:AK$622,$BC$3:$BC$622,1,$G$3:$G$622,$G138),0)</f>
        <v>7.9056787956851934E-2</v>
      </c>
      <c r="AO138" s="85">
        <f>IF($BC138=1,AL138/SUMIFS(AL$3:AL$622,$BC$3:$BC$622,1,$G$3:$G$622,$G138),0)</f>
        <v>5.4619773819569173E-2</v>
      </c>
      <c r="AP138" s="2">
        <f>IFERROR(R138/$V138*90,"")</f>
        <v>5.2631578947368425E-2</v>
      </c>
      <c r="AQ138" s="2">
        <f>IFERROR(S138/$V138*90,"")</f>
        <v>0.10526315789473685</v>
      </c>
      <c r="AR138" s="2">
        <f>IFERROR(W138/$V138*90,"")</f>
        <v>0.18421052631578949</v>
      </c>
      <c r="AS138" s="2">
        <f>IFERROR(X138/$V138*90,"")</f>
        <v>0.23684210526315788</v>
      </c>
      <c r="AT138" s="2">
        <f>IFERROR(Y138/$V138*90,"")</f>
        <v>0</v>
      </c>
      <c r="AU138" s="2">
        <f>IF(AP138="",INDEX(BV$4:BV$7,MATCH(O138,$BU$4:$BU$7,0)),AP138)</f>
        <v>5.2631578947368425E-2</v>
      </c>
      <c r="AV138" s="2">
        <f>IF(AQ138="",INDEX(BW$4:BW$7,MATCH($O138,$BU$4:$BU$7,0)),AQ138)</f>
        <v>0.10526315789473685</v>
      </c>
      <c r="AW138" s="2">
        <f>IF(AR138="",INDEX(BX$4:BX$7,MATCH($O138,$BU$4:$BU$7,0)),AR138)</f>
        <v>0.18421052631578949</v>
      </c>
      <c r="AX138" s="2">
        <f>IF(AS138="",INDEX(BY$4:BY$7,MATCH($O138,$BU$4:$BU$7,0)),AS138)</f>
        <v>0.23684210526315788</v>
      </c>
      <c r="AY138" s="2">
        <f>IF(AT138="",INDEX(BZ$4:BZ$7,MATCH($O138,$BU$4:$BU$7,0)),AT138)</f>
        <v>0</v>
      </c>
      <c r="AZ138" s="2">
        <f>AU138*0.5+AK138*0.5</f>
        <v>0.13373337189126663</v>
      </c>
      <c r="BA138" s="2">
        <f>AV138*0.5+AJ138*0.5</f>
        <v>7.9508868324657811E-2</v>
      </c>
      <c r="BB138" s="2">
        <f>AX138*0.5+AI138*0.5</f>
        <v>0.11842105263157894</v>
      </c>
      <c r="BC138">
        <f>IF(I138="expected",1,0)</f>
        <v>1</v>
      </c>
      <c r="BD138" s="74">
        <f>IF(BC138=1,AZ138/SUMIFS(AZ$3:AZ$622,$BC$3:$BC$622,1,$G$3:$G$622,$G138),0)</f>
        <v>6.8188129671370265E-2</v>
      </c>
      <c r="BE138" s="74">
        <f>IF(BC138=1,BA138/SUMIFS(BA$3:BA$622,$BC$3:$BC$622,1,$G$3:$G$622,$G138),0)</f>
        <v>6.4939735751950931E-2</v>
      </c>
      <c r="BF138" s="74">
        <f>IF(BC138=1,AW138/SUMIFS(AW$3:AW$622,$BC$3:$BC$622,1,$G$3:$G$622,$G138),0)</f>
        <v>4.154358942505311E-2</v>
      </c>
      <c r="BG138" s="2">
        <f>BB138</f>
        <v>0.11842105263157894</v>
      </c>
      <c r="BH138" s="2">
        <f>AY138</f>
        <v>0</v>
      </c>
      <c r="BI138" s="2">
        <f>MIN(BI$1,BD138)</f>
        <v>6.8188129671370265E-2</v>
      </c>
      <c r="BJ138" s="2">
        <f>MIN(BJ$1,BE138)</f>
        <v>6.4939735751950931E-2</v>
      </c>
      <c r="BK138" s="2">
        <f>MIN(BK$1,BF138)</f>
        <v>4.154358942505311E-2</v>
      </c>
      <c r="BL138" s="2">
        <f>BG138</f>
        <v>0.11842105263157894</v>
      </c>
      <c r="BM138" s="2">
        <f>MIN($BM$1,BH138)</f>
        <v>0</v>
      </c>
      <c r="BN138" s="2">
        <f>BI138/SUMIFS(BI$3:BI$622,$BC$3:$BC$622,1,$G$3:$G$622,$G138)</f>
        <v>6.8188129671370279E-2</v>
      </c>
      <c r="BO138" s="2">
        <f>BJ138/SUMIFS(BJ$3:BJ$622,$BC$3:$BC$622,1,$G$3:$G$622,$G138)</f>
        <v>6.4939735751950917E-2</v>
      </c>
      <c r="BP138" s="2">
        <f>BK138/SUMIFS(BK$3:BK$622,$BC$3:$BC$622,1,$G$3:$G$622,$G138)</f>
        <v>4.1543589425053117E-2</v>
      </c>
      <c r="BQ138" s="2">
        <f>BL138</f>
        <v>0.11842105263157894</v>
      </c>
      <c r="BR138" s="2">
        <f>BM138</f>
        <v>0</v>
      </c>
    </row>
    <row r="139" spans="1:70" x14ac:dyDescent="0.3">
      <c r="A139" s="93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>(12-$AF139)/12*INDEX(BV$9:BV$12,MATCH($AB139,$BU$9:$BU$12,0))+$AF139/12*AG139</f>
        <v>5.3754578754578758E-2</v>
      </c>
      <c r="AK139" s="85">
        <f>(12-$AF139)/12*INDEX(BW$9:BW$12,MATCH($AB139,$BU$9:$BU$12,0))+$AF139/12*AH139</f>
        <v>0.16816849816849816</v>
      </c>
      <c r="AL139" s="85">
        <f>(12-$AF139)/12*INDEX(BX$9:BX$12,MATCH($AB139,$BU$9:$BU$12,0))+$AF139/12*AI139</f>
        <v>7.7124542124542117E-2</v>
      </c>
      <c r="AM139" s="85">
        <f>IF($BC139=1,AJ139/SUMIFS(AJ$3:AJ$622,$BC$3:$BC$622,1,$G$3:$G$622,$G139),0)</f>
        <v>3.5722495538563319E-2</v>
      </c>
      <c r="AN139" s="85">
        <f>IF($BC139=1,AK139/SUMIFS(AK$3:AK$622,$BC$3:$BC$622,1,$G$3:$G$622,$G139),0)</f>
        <v>6.1884009123598843E-2</v>
      </c>
      <c r="AO139" s="85">
        <f>IF($BC139=1,AL139/SUMIFS(AL$3:AL$622,$BC$3:$BC$622,1,$G$3:$G$622,$G139),0)</f>
        <v>5.4619773819569173E-2</v>
      </c>
      <c r="AP139" s="2">
        <f>IFERROR(R139/$V139*90,"")</f>
        <v>6.9930069930069935E-2</v>
      </c>
      <c r="AQ139" s="2">
        <f>IFERROR(S139/$V139*90,"")</f>
        <v>6.9930069930069935E-2</v>
      </c>
      <c r="AR139" s="2">
        <f>IFERROR(W139/$V139*90,"")</f>
        <v>0.20979020979020979</v>
      </c>
      <c r="AS139" s="2">
        <f>IFERROR(X139/$V139*90,"")</f>
        <v>0.41958041958041958</v>
      </c>
      <c r="AT139" s="2">
        <f>IFERROR(Y139/$V139*90,"")</f>
        <v>0</v>
      </c>
      <c r="AU139" s="2">
        <f>IF(AP139="",INDEX(BV$4:BV$7,MATCH(O139,$BU$4:$BU$7,0)),AP139)</f>
        <v>6.9930069930069935E-2</v>
      </c>
      <c r="AV139" s="2">
        <f>IF(AQ139="",INDEX(BW$4:BW$7,MATCH($O139,$BU$4:$BU$7,0)),AQ139)</f>
        <v>6.9930069930069935E-2</v>
      </c>
      <c r="AW139" s="2">
        <f>IF(AR139="",INDEX(BX$4:BX$7,MATCH($O139,$BU$4:$BU$7,0)),AR139)</f>
        <v>0.20979020979020979</v>
      </c>
      <c r="AX139" s="2">
        <f>IF(AS139="",INDEX(BY$4:BY$7,MATCH($O139,$BU$4:$BU$7,0)),AS139)</f>
        <v>0.41958041958041958</v>
      </c>
      <c r="AY139" s="2">
        <f>IF(AT139="",INDEX(BZ$4:BZ$7,MATCH($O139,$BU$4:$BU$7,0)),AT139)</f>
        <v>0</v>
      </c>
      <c r="AZ139" s="2">
        <f>AU139*0.5+AK139*0.5</f>
        <v>0.11904928404928405</v>
      </c>
      <c r="BA139" s="2">
        <f>AV139*0.5+AJ139*0.5</f>
        <v>6.1842324342324347E-2</v>
      </c>
      <c r="BB139" s="2">
        <f>AX139*0.5+AI139*0.5</f>
        <v>0.20979020979020979</v>
      </c>
      <c r="BC139">
        <f>IF(I139="expected",1,0)</f>
        <v>1</v>
      </c>
      <c r="BD139" s="74">
        <f>IF(BC139=1,AZ139/SUMIFS(AZ$3:AZ$622,$BC$3:$BC$622,1,$G$3:$G$622,$G139),0)</f>
        <v>6.0700989612649532E-2</v>
      </c>
      <c r="BE139" s="74">
        <f>IF(BC139=1,BA139/SUMIFS(BA$3:BA$622,$BC$3:$BC$622,1,$G$3:$G$622,$G139),0)</f>
        <v>5.0510393188825081E-2</v>
      </c>
      <c r="BF139" s="74">
        <f>IF(BC139=1,AW139/SUMIFS(AW$3:AW$622,$BC$3:$BC$622,1,$G$3:$G$622,$G139),0)</f>
        <v>4.7312379564995545E-2</v>
      </c>
      <c r="BG139" s="2">
        <f>BB139</f>
        <v>0.20979020979020979</v>
      </c>
      <c r="BH139" s="2">
        <f>AY139</f>
        <v>0</v>
      </c>
      <c r="BI139" s="2">
        <f>MIN(BI$1,BD139)</f>
        <v>6.0700989612649532E-2</v>
      </c>
      <c r="BJ139" s="2">
        <f>MIN(BJ$1,BE139)</f>
        <v>5.0510393188825081E-2</v>
      </c>
      <c r="BK139" s="2">
        <f>MIN(BK$1,BF139)</f>
        <v>4.7312379564995545E-2</v>
      </c>
      <c r="BL139" s="2">
        <f>BG139</f>
        <v>0.20979020979020979</v>
      </c>
      <c r="BM139" s="2">
        <f>MIN($BM$1,BH139)</f>
        <v>0</v>
      </c>
      <c r="BN139" s="2">
        <f>BI139/SUMIFS(BI$3:BI$622,$BC$3:$BC$622,1,$G$3:$G$622,$G139)</f>
        <v>6.0700989612649546E-2</v>
      </c>
      <c r="BO139" s="2">
        <f>BJ139/SUMIFS(BJ$3:BJ$622,$BC$3:$BC$622,1,$G$3:$G$622,$G139)</f>
        <v>5.0510393188825067E-2</v>
      </c>
      <c r="BP139" s="2">
        <f>BK139/SUMIFS(BK$3:BK$622,$BC$3:$BC$622,1,$G$3:$G$622,$G139)</f>
        <v>4.7312379564995559E-2</v>
      </c>
      <c r="BQ139" s="2">
        <f>BL139</f>
        <v>0.20979020979020979</v>
      </c>
      <c r="BR139" s="2">
        <f>BM139</f>
        <v>0</v>
      </c>
    </row>
    <row r="140" spans="1:70" x14ac:dyDescent="0.3">
      <c r="A140" s="93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>(12-$AF140)/12*INDEX(BV$9:BV$12,MATCH($AB140,$BU$9:$BU$12,0))+$AF140/12*AG140</f>
        <v>0.23536949685534597</v>
      </c>
      <c r="AK140" s="85">
        <f>(12-$AF140)/12*INDEX(BW$9:BW$12,MATCH($AB140,$BU$9:$BU$12,0))+$AF140/12*AH140</f>
        <v>0.33018867924528289</v>
      </c>
      <c r="AL140" s="85">
        <f>(12-$AF140)/12*INDEX(BX$9:BX$12,MATCH($AB140,$BU$9:$BU$12,0))+$AF140/12*AI140</f>
        <v>0.10274371069182391</v>
      </c>
      <c r="AM140" s="85">
        <f>IF($BC140=1,AJ140/SUMIFS(AJ$3:AJ$622,$BC$3:$BC$622,1,$G$3:$G$622,$G140),0)</f>
        <v>0</v>
      </c>
      <c r="AN140" s="85">
        <f>IF($BC140=1,AK140/SUMIFS(AK$3:AK$622,$BC$3:$BC$622,1,$G$3:$G$622,$G140),0)</f>
        <v>0</v>
      </c>
      <c r="AO140" s="85">
        <f>IF($BC140=1,AL140/SUMIFS(AL$3:AL$622,$BC$3:$BC$622,1,$G$3:$G$622,$G140),0)</f>
        <v>0</v>
      </c>
      <c r="AP140" s="2">
        <f>IFERROR(R140/$V140*90,"")</f>
        <v>0</v>
      </c>
      <c r="AQ140" s="2">
        <f>IFERROR(S140/$V140*90,"")</f>
        <v>0</v>
      </c>
      <c r="AR140" s="2">
        <f>IFERROR(W140/$V140*90,"")</f>
        <v>0</v>
      </c>
      <c r="AS140" s="2">
        <f>IFERROR(X140/$V140*90,"")</f>
        <v>0</v>
      </c>
      <c r="AT140" s="2">
        <f>IFERROR(Y140/$V140*90,"")</f>
        <v>3.3657442034405384E-2</v>
      </c>
      <c r="AU140" s="2">
        <f>IF(AP140="",INDEX(BV$4:BV$7,MATCH(O140,$BU$4:$BU$7,0)),AP140)</f>
        <v>0</v>
      </c>
      <c r="AV140" s="2">
        <f>IF(AQ140="",INDEX(BW$4:BW$7,MATCH($O140,$BU$4:$BU$7,0)),AQ140)</f>
        <v>0</v>
      </c>
      <c r="AW140" s="2">
        <f>IF(AR140="",INDEX(BX$4:BX$7,MATCH($O140,$BU$4:$BU$7,0)),AR140)</f>
        <v>0</v>
      </c>
      <c r="AX140" s="2">
        <f>IF(AS140="",INDEX(BY$4:BY$7,MATCH($O140,$BU$4:$BU$7,0)),AS140)</f>
        <v>0</v>
      </c>
      <c r="AY140" s="2">
        <f>IF(AT140="",INDEX(BZ$4:BZ$7,MATCH($O140,$BU$4:$BU$7,0)),AT140)</f>
        <v>3.3657442034405384E-2</v>
      </c>
      <c r="AZ140" s="2">
        <f>AU140*0.5+AK140*0.5</f>
        <v>0.16509433962264145</v>
      </c>
      <c r="BA140" s="2">
        <f>AV140*0.5+AJ140*0.5</f>
        <v>0.11768474842767299</v>
      </c>
      <c r="BB140" s="2">
        <f>AX140*0.5+AI140*0.5</f>
        <v>0</v>
      </c>
      <c r="BC140">
        <f>IF(I140="expected",1,0)</f>
        <v>0</v>
      </c>
      <c r="BD140" s="74">
        <f>IF(BC140=1,AZ140/SUMIFS(AZ$3:AZ$622,$BC$3:$BC$622,1,$G$3:$G$622,$G140),0)</f>
        <v>0</v>
      </c>
      <c r="BE140" s="74">
        <f>IF(BC140=1,BA140/SUMIFS(BA$3:BA$622,$BC$3:$BC$622,1,$G$3:$G$622,$G140),0)</f>
        <v>0</v>
      </c>
      <c r="BF140" s="74">
        <f>IF(BC140=1,AW140/SUMIFS(AW$3:AW$622,$BC$3:$BC$622,1,$G$3:$G$622,$G140),0)</f>
        <v>0</v>
      </c>
      <c r="BG140" s="2">
        <f>BB140</f>
        <v>0</v>
      </c>
      <c r="BH140" s="2">
        <f>AY140</f>
        <v>3.3657442034405384E-2</v>
      </c>
      <c r="BI140" s="2">
        <f>MIN(BI$1,BD140)</f>
        <v>0</v>
      </c>
      <c r="BJ140" s="2">
        <f>MIN(BJ$1,BE140)</f>
        <v>0</v>
      </c>
      <c r="BK140" s="2">
        <f>MIN(BK$1,BF140)</f>
        <v>0</v>
      </c>
      <c r="BL140" s="2">
        <f>BG140</f>
        <v>0</v>
      </c>
      <c r="BM140" s="2">
        <f>MIN($BM$1,BH140)</f>
        <v>3.3657442034405384E-2</v>
      </c>
      <c r="BN140" s="2">
        <f>BI140/SUMIFS(BI$3:BI$622,$BC$3:$BC$622,1,$G$3:$G$622,$G140)</f>
        <v>0</v>
      </c>
      <c r="BO140" s="2">
        <f>BJ140/SUMIFS(BJ$3:BJ$622,$BC$3:$BC$622,1,$G$3:$G$622,$G140)</f>
        <v>0</v>
      </c>
      <c r="BP140" s="2">
        <f>BK140/SUMIFS(BK$3:BK$622,$BC$3:$BC$622,1,$G$3:$G$622,$G140)</f>
        <v>0</v>
      </c>
      <c r="BQ140" s="2">
        <f>BL140</f>
        <v>0</v>
      </c>
      <c r="BR140" s="2">
        <f>BM140</f>
        <v>3.3657442034405384E-2</v>
      </c>
    </row>
    <row r="141" spans="1:70" x14ac:dyDescent="0.3">
      <c r="A141" s="93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>(12-$AF141)/12*INDEX(BV$9:BV$12,MATCH($AB141,$BU$9:$BU$12,0))+$AF141/12*AG141</f>
        <v>0.17228773584905663</v>
      </c>
      <c r="AK141" s="85">
        <f>(12-$AF141)/12*INDEX(BW$9:BW$12,MATCH($AB141,$BU$9:$BU$12,0))+$AF141/12*AH141</f>
        <v>0.41668238993710682</v>
      </c>
      <c r="AL141" s="85">
        <f>(12-$AF141)/12*INDEX(BX$9:BX$12,MATCH($AB141,$BU$9:$BU$12,0))+$AF141/12*AI141</f>
        <v>0.16088836477987423</v>
      </c>
      <c r="AM141" s="85">
        <f>IF($BC141=1,AJ141/SUMIFS(AJ$3:AJ$622,$BC$3:$BC$622,1,$G$3:$G$622,$G141),0)</f>
        <v>0.11449346302788882</v>
      </c>
      <c r="AN141" s="85">
        <f>IF($BC141=1,AK141/SUMIFS(AK$3:AK$622,$BC$3:$BC$622,1,$G$3:$G$622,$G141),0)</f>
        <v>0.15333416841645553</v>
      </c>
      <c r="AO141" s="85">
        <f>IF($BC141=1,AL141/SUMIFS(AL$3:AL$622,$BC$3:$BC$622,1,$G$3:$G$622,$G141),0)</f>
        <v>0.11394150101126764</v>
      </c>
      <c r="AP141" s="2">
        <f>IFERROR(R141/$V141*90,"")</f>
        <v>0.33308660251665434</v>
      </c>
      <c r="AQ141" s="2">
        <f>IFERROR(S141/$V141*90,"")</f>
        <v>0.26646928201332343</v>
      </c>
      <c r="AR141" s="2">
        <f>IFERROR(W141/$V141*90,"")</f>
        <v>0.99925980754996302</v>
      </c>
      <c r="AS141" s="2">
        <f>IFERROR(X141/$V141*90,"")</f>
        <v>6.6617320503330857E-2</v>
      </c>
      <c r="AT141" s="2">
        <f>IFERROR(Y141/$V141*90,"")</f>
        <v>0</v>
      </c>
      <c r="AU141" s="2">
        <f>IF(AP141="",INDEX(BV$4:BV$7,MATCH(O141,$BU$4:$BU$7,0)),AP141)</f>
        <v>0.33308660251665434</v>
      </c>
      <c r="AV141" s="2">
        <f>IF(AQ141="",INDEX(BW$4:BW$7,MATCH($O141,$BU$4:$BU$7,0)),AQ141)</f>
        <v>0.26646928201332343</v>
      </c>
      <c r="AW141" s="2">
        <f>IF(AR141="",INDEX(BX$4:BX$7,MATCH($O141,$BU$4:$BU$7,0)),AR141)</f>
        <v>0.99925980754996302</v>
      </c>
      <c r="AX141" s="2">
        <f>IF(AS141="",INDEX(BY$4:BY$7,MATCH($O141,$BU$4:$BU$7,0)),AS141)</f>
        <v>6.6617320503330857E-2</v>
      </c>
      <c r="AY141" s="2">
        <f>IF(AT141="",INDEX(BZ$4:BZ$7,MATCH($O141,$BU$4:$BU$7,0)),AT141)</f>
        <v>0</v>
      </c>
      <c r="AZ141" s="2">
        <f>AU141*0.5+AK141*0.5</f>
        <v>0.37488449622688058</v>
      </c>
      <c r="BA141" s="2">
        <f>AV141*0.5+AJ141*0.5</f>
        <v>0.21937850893119004</v>
      </c>
      <c r="BB141" s="2">
        <f>AX141*0.5+AI141*0.5</f>
        <v>0.10830866025166543</v>
      </c>
      <c r="BC141">
        <f>IF(I141="expected",1,0)</f>
        <v>1</v>
      </c>
      <c r="BD141" s="74">
        <f>IF(BC141=1,AZ141/SUMIFS(AZ$3:AZ$622,$BC$3:$BC$622,1,$G$3:$G$622,$G141),0)</f>
        <v>0.19114654987753435</v>
      </c>
      <c r="BE141" s="74">
        <f>IF(BC141=1,BA141/SUMIFS(BA$3:BA$622,$BC$3:$BC$622,1,$G$3:$G$622,$G141),0)</f>
        <v>0.17917979088164571</v>
      </c>
      <c r="BF141" s="74">
        <f>IF(BC141=1,AW141/SUMIFS(AW$3:AW$622,$BC$3:$BC$622,1,$G$3:$G$622,$G141),0)</f>
        <v>0.22535541265784334</v>
      </c>
      <c r="BG141" s="2">
        <f>BB141</f>
        <v>0.10830866025166543</v>
      </c>
      <c r="BH141" s="2">
        <f>AY141</f>
        <v>0</v>
      </c>
      <c r="BI141" s="2">
        <f>MIN(BI$1,BD141)</f>
        <v>0.19114654987753435</v>
      </c>
      <c r="BJ141" s="2">
        <f>MIN(BJ$1,BE141)</f>
        <v>0.17917979088164571</v>
      </c>
      <c r="BK141" s="2">
        <f>MIN(BK$1,BF141)</f>
        <v>0.22535541265784334</v>
      </c>
      <c r="BL141" s="2">
        <f>BG141</f>
        <v>0.10830866025166543</v>
      </c>
      <c r="BM141" s="2">
        <f>MIN($BM$1,BH141)</f>
        <v>0</v>
      </c>
      <c r="BN141" s="2">
        <f>BI141/SUMIFS(BI$3:BI$622,$BC$3:$BC$622,1,$G$3:$G$622,$G141)</f>
        <v>0.19114654987753441</v>
      </c>
      <c r="BO141" s="2">
        <f>BJ141/SUMIFS(BJ$3:BJ$622,$BC$3:$BC$622,1,$G$3:$G$622,$G141)</f>
        <v>0.17917979088164568</v>
      </c>
      <c r="BP141" s="2">
        <f>BK141/SUMIFS(BK$3:BK$622,$BC$3:$BC$622,1,$G$3:$G$622,$G141)</f>
        <v>0.2253554126578434</v>
      </c>
      <c r="BQ141" s="2">
        <f>BL141</f>
        <v>0.10830866025166543</v>
      </c>
      <c r="BR141" s="2">
        <f>BM141</f>
        <v>0</v>
      </c>
    </row>
    <row r="142" spans="1:70" x14ac:dyDescent="0.3">
      <c r="A142" s="93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>(12-$AF142)/12*INDEX(BV$9:BV$12,MATCH($AB142,$BU$9:$BU$12,0))+$AF142/12*AG142</f>
        <v>0.18978773584905662</v>
      </c>
      <c r="AK142" s="85">
        <f>(12-$AF142)/12*INDEX(BW$9:BW$12,MATCH($AB142,$BU$9:$BU$12,0))+$AF142/12*AH142</f>
        <v>0.65584905660377346</v>
      </c>
      <c r="AL142" s="85">
        <f>(12-$AF142)/12*INDEX(BX$9:BX$12,MATCH($AB142,$BU$9:$BU$12,0))+$AF142/12*AI142</f>
        <v>0.17838836477987421</v>
      </c>
      <c r="AM142" s="85">
        <f>IF($BC142=1,AJ142/SUMIFS(AJ$3:AJ$622,$BC$3:$BC$622,1,$G$3:$G$622,$G142),0)</f>
        <v>0</v>
      </c>
      <c r="AN142" s="85">
        <f>IF($BC142=1,AK142/SUMIFS(AK$3:AK$622,$BC$3:$BC$622,1,$G$3:$G$622,$G142),0)</f>
        <v>0</v>
      </c>
      <c r="AO142" s="85">
        <f>IF($BC142=1,AL142/SUMIFS(AL$3:AL$622,$BC$3:$BC$622,1,$G$3:$G$622,$G142),0)</f>
        <v>0</v>
      </c>
      <c r="AP142" s="2">
        <f>IFERROR(R142/$V142*90,"")</f>
        <v>6.3604240282685506E-2</v>
      </c>
      <c r="AQ142" s="2">
        <f>IFERROR(S142/$V142*90,"")</f>
        <v>0.12720848056537101</v>
      </c>
      <c r="AR142" s="2">
        <f>IFERROR(W142/$V142*90,"")</f>
        <v>0.38162544169611301</v>
      </c>
      <c r="AS142" s="2">
        <f>IFERROR(X142/$V142*90,"")</f>
        <v>0.38162544169611301</v>
      </c>
      <c r="AT142" s="2">
        <f>IFERROR(Y142/$V142*90,"")</f>
        <v>0</v>
      </c>
      <c r="AU142" s="2">
        <f>IF(AP142="",INDEX(BV$4:BV$7,MATCH(O142,$BU$4:$BU$7,0)),AP142)</f>
        <v>6.3604240282685506E-2</v>
      </c>
      <c r="AV142" s="2">
        <f>IF(AQ142="",INDEX(BW$4:BW$7,MATCH($O142,$BU$4:$BU$7,0)),AQ142)</f>
        <v>0.12720848056537101</v>
      </c>
      <c r="AW142" s="2">
        <f>IF(AR142="",INDEX(BX$4:BX$7,MATCH($O142,$BU$4:$BU$7,0)),AR142)</f>
        <v>0.38162544169611301</v>
      </c>
      <c r="AX142" s="2">
        <f>IF(AS142="",INDEX(BY$4:BY$7,MATCH($O142,$BU$4:$BU$7,0)),AS142)</f>
        <v>0.38162544169611301</v>
      </c>
      <c r="AY142" s="2">
        <f>IF(AT142="",INDEX(BZ$4:BZ$7,MATCH($O142,$BU$4:$BU$7,0)),AT142)</f>
        <v>0</v>
      </c>
      <c r="AZ142" s="2">
        <f>AU142*0.5+AK142*0.5</f>
        <v>0.35972664844322949</v>
      </c>
      <c r="BA142" s="2">
        <f>AV142*0.5+AJ142*0.5</f>
        <v>0.15849810820721383</v>
      </c>
      <c r="BB142" s="2">
        <f>AX142*0.5+AI142*0.5</f>
        <v>0.28081272084805653</v>
      </c>
      <c r="BC142">
        <f>IF(I142="expected",1,0)</f>
        <v>0</v>
      </c>
      <c r="BD142" s="74">
        <f>IF(BC142=1,AZ142/SUMIFS(AZ$3:AZ$622,$BC$3:$BC$622,1,$G$3:$G$622,$G142),0)</f>
        <v>0</v>
      </c>
      <c r="BE142" s="74">
        <f>IF(BC142=1,BA142/SUMIFS(BA$3:BA$622,$BC$3:$BC$622,1,$G$3:$G$622,$G142),0)</f>
        <v>0</v>
      </c>
      <c r="BF142" s="74">
        <f>IF(BC142=1,AW142/SUMIFS(AW$3:AW$622,$BC$3:$BC$622,1,$G$3:$G$622,$G142),0)</f>
        <v>0</v>
      </c>
      <c r="BG142" s="2">
        <f>BB142</f>
        <v>0.28081272084805653</v>
      </c>
      <c r="BH142" s="2">
        <f>AY142</f>
        <v>0</v>
      </c>
      <c r="BI142" s="2">
        <f>MIN(BI$1,BD142)</f>
        <v>0</v>
      </c>
      <c r="BJ142" s="2">
        <f>MIN(BJ$1,BE142)</f>
        <v>0</v>
      </c>
      <c r="BK142" s="2">
        <f>MIN(BK$1,BF142)</f>
        <v>0</v>
      </c>
      <c r="BL142" s="2">
        <f>BG142</f>
        <v>0.28081272084805653</v>
      </c>
      <c r="BM142" s="2">
        <f>MIN($BM$1,BH142)</f>
        <v>0</v>
      </c>
      <c r="BN142" s="2">
        <f>BI142/SUMIFS(BI$3:BI$622,$BC$3:$BC$622,1,$G$3:$G$622,$G142)</f>
        <v>0</v>
      </c>
      <c r="BO142" s="2">
        <f>BJ142/SUMIFS(BJ$3:BJ$622,$BC$3:$BC$622,1,$G$3:$G$622,$G142)</f>
        <v>0</v>
      </c>
      <c r="BP142" s="2">
        <f>BK142/SUMIFS(BK$3:BK$622,$BC$3:$BC$622,1,$G$3:$G$622,$G142)</f>
        <v>0</v>
      </c>
      <c r="BQ142" s="2">
        <f>BL142</f>
        <v>0.28081272084805653</v>
      </c>
      <c r="BR142" s="2">
        <f>BM142</f>
        <v>0</v>
      </c>
    </row>
    <row r="143" spans="1:70" x14ac:dyDescent="0.3">
      <c r="A143" s="93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>(12-$AF143)/12*INDEX(BV$9:BV$12,MATCH($AB143,$BU$9:$BU$12,0))+$AF143/12*AG143</f>
        <v>0.46395440251572334</v>
      </c>
      <c r="AK143" s="85">
        <f>(12-$AF143)/12*INDEX(BW$9:BW$12,MATCH($AB143,$BU$9:$BU$12,0))+$AF143/12*AH143</f>
        <v>0.36418238993710683</v>
      </c>
      <c r="AL143" s="85">
        <f>(12-$AF143)/12*INDEX(BX$9:BX$12,MATCH($AB143,$BU$9:$BU$12,0))+$AF143/12*AI143</f>
        <v>0.20172169811320756</v>
      </c>
      <c r="AM143" s="85">
        <f>IF($BC143=1,AJ143/SUMIFS(AJ$3:AJ$622,$BC$3:$BC$622,1,$G$3:$G$622,$G143),0)</f>
        <v>0</v>
      </c>
      <c r="AN143" s="85">
        <f>IF($BC143=1,AK143/SUMIFS(AK$3:AK$622,$BC$3:$BC$622,1,$G$3:$G$622,$G143),0)</f>
        <v>0</v>
      </c>
      <c r="AO143" s="85">
        <f>IF($BC143=1,AL143/SUMIFS(AL$3:AL$622,$BC$3:$BC$622,1,$G$3:$G$622,$G143),0)</f>
        <v>0</v>
      </c>
      <c r="AP143" s="2">
        <f>IFERROR(R143/$V143*90,"")</f>
        <v>0.61111111111111116</v>
      </c>
      <c r="AQ143" s="2">
        <f>IFERROR(S143/$V143*90,"")</f>
        <v>0</v>
      </c>
      <c r="AR143" s="2">
        <f>IFERROR(W143/$V143*90,"")</f>
        <v>1.2222222222222223</v>
      </c>
      <c r="AS143" s="2">
        <f>IFERROR(X143/$V143*90,"")</f>
        <v>0.16666666666666669</v>
      </c>
      <c r="AT143" s="2">
        <f>IFERROR(Y143/$V143*90,"")</f>
        <v>0</v>
      </c>
      <c r="AU143" s="2">
        <f>IF(AP143="",INDEX(BV$4:BV$7,MATCH(O143,$BU$4:$BU$7,0)),AP143)</f>
        <v>0.61111111111111116</v>
      </c>
      <c r="AV143" s="2">
        <f>IF(AQ143="",INDEX(BW$4:BW$7,MATCH($O143,$BU$4:$BU$7,0)),AQ143)</f>
        <v>0</v>
      </c>
      <c r="AW143" s="2">
        <f>IF(AR143="",INDEX(BX$4:BX$7,MATCH($O143,$BU$4:$BU$7,0)),AR143)</f>
        <v>1.2222222222222223</v>
      </c>
      <c r="AX143" s="2">
        <f>IF(AS143="",INDEX(BY$4:BY$7,MATCH($O143,$BU$4:$BU$7,0)),AS143)</f>
        <v>0.16666666666666669</v>
      </c>
      <c r="AY143" s="2">
        <f>IF(AT143="",INDEX(BZ$4:BZ$7,MATCH($O143,$BU$4:$BU$7,0)),AT143)</f>
        <v>0</v>
      </c>
      <c r="AZ143" s="2">
        <f>AU143*0.5+AK143*0.5</f>
        <v>0.487646750524109</v>
      </c>
      <c r="BA143" s="2">
        <f>AV143*0.5+AJ143*0.5</f>
        <v>0.23197720125786167</v>
      </c>
      <c r="BB143" s="2">
        <f>AX143*0.5+AI143*0.5</f>
        <v>0.19333333333333336</v>
      </c>
      <c r="BC143">
        <f>IF(I143="expected",1,0)</f>
        <v>0</v>
      </c>
      <c r="BD143" s="74">
        <f>IF(BC143=1,AZ143/SUMIFS(AZ$3:AZ$622,$BC$3:$BC$622,1,$G$3:$G$622,$G143),0)</f>
        <v>0</v>
      </c>
      <c r="BE143" s="74">
        <f>IF(BC143=1,BA143/SUMIFS(BA$3:BA$622,$BC$3:$BC$622,1,$G$3:$G$622,$G143),0)</f>
        <v>0</v>
      </c>
      <c r="BF143" s="74">
        <f>IF(BC143=1,AW143/SUMIFS(AW$3:AW$622,$BC$3:$BC$622,1,$G$3:$G$622,$G143),0)</f>
        <v>0</v>
      </c>
      <c r="BG143" s="2">
        <f>BB143</f>
        <v>0.19333333333333336</v>
      </c>
      <c r="BH143" s="2">
        <f>AY143</f>
        <v>0</v>
      </c>
      <c r="BI143" s="2">
        <f>MIN(BI$1,BD143)</f>
        <v>0</v>
      </c>
      <c r="BJ143" s="2">
        <f>MIN(BJ$1,BE143)</f>
        <v>0</v>
      </c>
      <c r="BK143" s="2">
        <f>MIN(BK$1,BF143)</f>
        <v>0</v>
      </c>
      <c r="BL143" s="2">
        <f>BG143</f>
        <v>0.19333333333333336</v>
      </c>
      <c r="BM143" s="2">
        <f>MIN($BM$1,BH143)</f>
        <v>0</v>
      </c>
      <c r="BN143" s="2">
        <f>BI143/SUMIFS(BI$3:BI$622,$BC$3:$BC$622,1,$G$3:$G$622,$G143)</f>
        <v>0</v>
      </c>
      <c r="BO143" s="2">
        <f>BJ143/SUMIFS(BJ$3:BJ$622,$BC$3:$BC$622,1,$G$3:$G$622,$G143)</f>
        <v>0</v>
      </c>
      <c r="BP143" s="2">
        <f>BK143/SUMIFS(BK$3:BK$622,$BC$3:$BC$622,1,$G$3:$G$622,$G143)</f>
        <v>0</v>
      </c>
      <c r="BQ143" s="2">
        <f>BL143</f>
        <v>0.19333333333333336</v>
      </c>
      <c r="BR143" s="2">
        <f>BM143</f>
        <v>0</v>
      </c>
    </row>
    <row r="144" spans="1:70" x14ac:dyDescent="0.3">
      <c r="A144" s="93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>(12-$AF144)/12*INDEX(BV$9:BV$12,MATCH($AB144,$BU$9:$BU$12,0))+$AF144/12*AG144</f>
        <v>0</v>
      </c>
      <c r="AK144" s="85">
        <f>(12-$AF144)/12*INDEX(BW$9:BW$12,MATCH($AB144,$BU$9:$BU$12,0))+$AF144/12*AH144</f>
        <v>0</v>
      </c>
      <c r="AL144" s="85">
        <f>(12-$AF144)/12*INDEX(BX$9:BX$12,MATCH($AB144,$BU$9:$BU$12,0))+$AF144/12*AI144</f>
        <v>8.3333333333333343E-2</v>
      </c>
      <c r="AM144" s="85">
        <f>IF($BC144=1,AJ144/SUMIFS(AJ$3:AJ$622,$BC$3:$BC$622,1,$G$3:$G$622,$G144),0)</f>
        <v>0</v>
      </c>
      <c r="AN144" s="85">
        <f>IF($BC144=1,AK144/SUMIFS(AK$3:AK$622,$BC$3:$BC$622,1,$G$3:$G$622,$G144),0)</f>
        <v>0</v>
      </c>
      <c r="AO144" s="85">
        <f>IF($BC144=1,AL144/SUMIFS(AL$3:AL$622,$BC$3:$BC$622,1,$G$3:$G$622,$G144),0)</f>
        <v>5.566842949958855E-2</v>
      </c>
      <c r="AP144" s="2">
        <f>IFERROR(R144/$V144*90,"")</f>
        <v>0</v>
      </c>
      <c r="AQ144" s="2">
        <f>IFERROR(S144/$V144*90,"")</f>
        <v>0</v>
      </c>
      <c r="AR144" s="2">
        <f>IFERROR(W144/$V144*90,"")</f>
        <v>0</v>
      </c>
      <c r="AS144" s="2">
        <f>IFERROR(X144/$V144*90,"")</f>
        <v>2.7027027027027025E-2</v>
      </c>
      <c r="AT144" s="2">
        <f>IFERROR(Y144/$V144*90,"")</f>
        <v>0</v>
      </c>
      <c r="AU144" s="2">
        <f>IF(AP144="",INDEX(BV$4:BV$7,MATCH(O144,$BU$4:$BU$7,0)),AP144)</f>
        <v>0</v>
      </c>
      <c r="AV144" s="2">
        <f>IF(AQ144="",INDEX(BW$4:BW$7,MATCH($O144,$BU$4:$BU$7,0)),AQ144)</f>
        <v>0</v>
      </c>
      <c r="AW144" s="2">
        <f>IF(AR144="",INDEX(BX$4:BX$7,MATCH($O144,$BU$4:$BU$7,0)),AR144)</f>
        <v>0</v>
      </c>
      <c r="AX144" s="2">
        <f>IF(AS144="",INDEX(BY$4:BY$7,MATCH($O144,$BU$4:$BU$7,0)),AS144)</f>
        <v>2.7027027027027025E-2</v>
      </c>
      <c r="AY144" s="2">
        <f>IF(AT144="",INDEX(BZ$4:BZ$7,MATCH($O144,$BU$4:$BU$7,0)),AT144)</f>
        <v>0</v>
      </c>
      <c r="AZ144" s="2">
        <f>AU144*0.5+AK144*0.5</f>
        <v>0</v>
      </c>
      <c r="BA144" s="2">
        <f>AV144*0.5+AJ144*0.5</f>
        <v>0</v>
      </c>
      <c r="BB144" s="2">
        <f>AX144*0.5+AI144*0.5</f>
        <v>0.11351351351351352</v>
      </c>
      <c r="BC144">
        <f>IF(I144="expected",1,0)</f>
        <v>1</v>
      </c>
      <c r="BD144" s="74">
        <f>IF(BC144=1,AZ144/SUMIFS(AZ$3:AZ$622,$BC$3:$BC$622,1,$G$3:$G$622,$G144),0)</f>
        <v>0</v>
      </c>
      <c r="BE144" s="74">
        <f>IF(BC144=1,BA144/SUMIFS(BA$3:BA$622,$BC$3:$BC$622,1,$G$3:$G$622,$G144),0)</f>
        <v>0</v>
      </c>
      <c r="BF144" s="74">
        <f>IF(BC144=1,AW144/SUMIFS(AW$3:AW$622,$BC$3:$BC$622,1,$G$3:$G$622,$G144),0)</f>
        <v>0</v>
      </c>
      <c r="BG144" s="2">
        <f>BB144</f>
        <v>0.11351351351351352</v>
      </c>
      <c r="BH144" s="2">
        <f>AY144</f>
        <v>0</v>
      </c>
      <c r="BI144" s="2">
        <f>MIN(BI$1,BD144)</f>
        <v>0</v>
      </c>
      <c r="BJ144" s="2">
        <f>MIN(BJ$1,BE144)</f>
        <v>0</v>
      </c>
      <c r="BK144" s="2">
        <f>MIN(BK$1,BF144)</f>
        <v>0</v>
      </c>
      <c r="BL144" s="2">
        <f>BG144</f>
        <v>0.11351351351351352</v>
      </c>
      <c r="BM144" s="2">
        <f>MIN($BM$1,BH144)</f>
        <v>0</v>
      </c>
      <c r="BN144" s="2">
        <f>BI144/SUMIFS(BI$3:BI$622,$BC$3:$BC$622,1,$G$3:$G$622,$G144)</f>
        <v>0</v>
      </c>
      <c r="BO144" s="2">
        <f>BJ144/SUMIFS(BJ$3:BJ$622,$BC$3:$BC$622,1,$G$3:$G$622,$G144)</f>
        <v>0</v>
      </c>
      <c r="BP144" s="2">
        <f>BK144/SUMIFS(BK$3:BK$622,$BC$3:$BC$622,1,$G$3:$G$622,$G144)</f>
        <v>0</v>
      </c>
      <c r="BQ144" s="2">
        <f>BL144</f>
        <v>0.11351351351351352</v>
      </c>
      <c r="BR144" s="2">
        <f>BM144</f>
        <v>0</v>
      </c>
    </row>
    <row r="145" spans="1:70" x14ac:dyDescent="0.3">
      <c r="A145" s="93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>(12-$AF145)/12*INDEX(BV$9:BV$12,MATCH($AB145,$BU$9:$BU$12,0))+$AF145/12*AG145</f>
        <v>0.27091666666666669</v>
      </c>
      <c r="AK145" s="85">
        <f>(12-$AF145)/12*INDEX(BW$9:BW$12,MATCH($AB145,$BU$9:$BU$12,0))+$AF145/12*AH145</f>
        <v>5.3220588235294131E-2</v>
      </c>
      <c r="AL145" s="85">
        <f>(12-$AF145)/12*INDEX(BX$9:BX$12,MATCH($AB145,$BU$9:$BU$12,0))+$AF145/12*AI145</f>
        <v>0.10956372549019604</v>
      </c>
      <c r="AM145" s="85">
        <f>IF($BC145=1,AJ145/SUMIFS(AJ$3:AJ$622,$BC$3:$BC$622,1,$G$3:$G$622,$G145),0)</f>
        <v>0.13027935529305951</v>
      </c>
      <c r="AN145" s="85">
        <f>IF($BC145=1,AK145/SUMIFS(AK$3:AK$622,$BC$3:$BC$622,1,$G$3:$G$622,$G145),0)</f>
        <v>2.1014480128888544E-2</v>
      </c>
      <c r="AO145" s="85">
        <f>IF($BC145=1,AL145/SUMIFS(AL$3:AL$622,$BC$3:$BC$622,1,$G$3:$G$622,$G145),0)</f>
        <v>7.3190886337959005E-2</v>
      </c>
      <c r="AP145" s="2">
        <f>IFERROR(R145/$V145*90,"")</f>
        <v>3.0080213903743314E-2</v>
      </c>
      <c r="AQ145" s="2">
        <f>IFERROR(S145/$V145*90,"")</f>
        <v>0.12032085561497326</v>
      </c>
      <c r="AR145" s="2">
        <f>IFERROR(W145/$V145*90,"")</f>
        <v>9.024064171122996E-2</v>
      </c>
      <c r="AS145" s="2">
        <f>IFERROR(X145/$V145*90,"")</f>
        <v>0.27072192513368981</v>
      </c>
      <c r="AT145" s="2">
        <f>IFERROR(Y145/$V145*90,"")</f>
        <v>3.0080213903743314E-2</v>
      </c>
      <c r="AU145" s="2">
        <f>IF(AP145="",INDEX(BV$4:BV$7,MATCH(O145,$BU$4:$BU$7,0)),AP145)</f>
        <v>3.0080213903743314E-2</v>
      </c>
      <c r="AV145" s="2">
        <f>IF(AQ145="",INDEX(BW$4:BW$7,MATCH($O145,$BU$4:$BU$7,0)),AQ145)</f>
        <v>0.12032085561497326</v>
      </c>
      <c r="AW145" s="2">
        <f>IF(AR145="",INDEX(BX$4:BX$7,MATCH($O145,$BU$4:$BU$7,0)),AR145)</f>
        <v>9.024064171122996E-2</v>
      </c>
      <c r="AX145" s="2">
        <f>IF(AS145="",INDEX(BY$4:BY$7,MATCH($O145,$BU$4:$BU$7,0)),AS145)</f>
        <v>0.27072192513368981</v>
      </c>
      <c r="AY145" s="2">
        <f>IF(AT145="",INDEX(BZ$4:BZ$7,MATCH($O145,$BU$4:$BU$7,0)),AT145)</f>
        <v>3.0080213903743314E-2</v>
      </c>
      <c r="AZ145" s="2">
        <f>AU145*0.5+AK145*0.5</f>
        <v>4.1650401069518721E-2</v>
      </c>
      <c r="BA145" s="2">
        <f>AV145*0.5+AJ145*0.5</f>
        <v>0.19561876114081997</v>
      </c>
      <c r="BB145" s="2">
        <f>AX145*0.5+AI145*0.5</f>
        <v>0.13536096256684491</v>
      </c>
      <c r="BC145">
        <f>IF(I145="expected",1,0)</f>
        <v>1</v>
      </c>
      <c r="BD145" s="74">
        <f>IF(BC145=1,AZ145/SUMIFS(AZ$3:AZ$622,$BC$3:$BC$622,1,$G$3:$G$622,$G145),0)</f>
        <v>1.7173566660747347E-2</v>
      </c>
      <c r="BE145" s="74">
        <f>IF(BC145=1,BA145/SUMIFS(BA$3:BA$622,$BC$3:$BC$622,1,$G$3:$G$622,$G145),0)</f>
        <v>0.11563260021247236</v>
      </c>
      <c r="BF145" s="74">
        <f>IF(BC145=1,AW145/SUMIFS(AW$3:AW$622,$BC$3:$BC$622,1,$G$3:$G$622,$G145),0)</f>
        <v>1.5899648748816525E-2</v>
      </c>
      <c r="BG145" s="2">
        <f>BB145</f>
        <v>0.13536096256684491</v>
      </c>
      <c r="BH145" s="2">
        <f>AY145</f>
        <v>3.0080213903743314E-2</v>
      </c>
      <c r="BI145" s="2">
        <f>MIN(BI$1,BD145)</f>
        <v>1.7173566660747347E-2</v>
      </c>
      <c r="BJ145" s="2">
        <f>MIN(BJ$1,BE145)</f>
        <v>0.11563260021247236</v>
      </c>
      <c r="BK145" s="2">
        <f>MIN(BK$1,BF145)</f>
        <v>1.5899648748816525E-2</v>
      </c>
      <c r="BL145" s="2">
        <f>BG145</f>
        <v>0.13536096256684491</v>
      </c>
      <c r="BM145" s="2">
        <f>MIN($BM$1,BH145)</f>
        <v>3.0080213903743314E-2</v>
      </c>
      <c r="BN145" s="2">
        <f>BI145/SUMIFS(BI$3:BI$622,$BC$3:$BC$622,1,$G$3:$G$622,$G145)</f>
        <v>1.717356666074735E-2</v>
      </c>
      <c r="BO145" s="2">
        <f>BJ145/SUMIFS(BJ$3:BJ$622,$BC$3:$BC$622,1,$G$3:$G$622,$G145)</f>
        <v>0.11563260021247233</v>
      </c>
      <c r="BP145" s="2">
        <f>BK145/SUMIFS(BK$3:BK$622,$BC$3:$BC$622,1,$G$3:$G$622,$G145)</f>
        <v>1.5899648748816525E-2</v>
      </c>
      <c r="BQ145" s="2">
        <f>BL145</f>
        <v>0.13536096256684491</v>
      </c>
      <c r="BR145" s="2">
        <f>BM145</f>
        <v>3.0080213903743314E-2</v>
      </c>
    </row>
    <row r="146" spans="1:70" x14ac:dyDescent="0.3">
      <c r="A146" s="93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>(12-$AF146)/12*INDEX(BV$9:BV$12,MATCH($AB146,$BU$9:$BU$12,0))+$AF146/12*AG146</f>
        <v>7.7499999999999999E-2</v>
      </c>
      <c r="AK146" s="85">
        <f>(12-$AF146)/12*INDEX(BW$9:BW$12,MATCH($AB146,$BU$9:$BU$12,0))+$AF146/12*AH146</f>
        <v>7.6029411764705901E-2</v>
      </c>
      <c r="AL146" s="85">
        <f>(12-$AF146)/12*INDEX(BX$9:BX$12,MATCH($AB146,$BU$9:$BU$12,0))+$AF146/12*AI146</f>
        <v>0.15651960784313718</v>
      </c>
      <c r="AM146" s="85">
        <f>IF($BC146=1,AJ146/SUMIFS(AJ$3:AJ$622,$BC$3:$BC$622,1,$G$3:$G$622,$G146),0)</f>
        <v>0</v>
      </c>
      <c r="AN146" s="85">
        <f>IF($BC146=1,AK146/SUMIFS(AK$3:AK$622,$BC$3:$BC$622,1,$G$3:$G$622,$G146),0)</f>
        <v>0</v>
      </c>
      <c r="AO146" s="85">
        <f>IF($BC146=1,AL146/SUMIFS(AL$3:AL$622,$BC$3:$BC$622,1,$G$3:$G$622,$G146),0)</f>
        <v>0</v>
      </c>
      <c r="AP146" s="2">
        <f>IFERROR(R146/$V146*90,"")</f>
        <v>5.8290155440414507E-2</v>
      </c>
      <c r="AQ146" s="2">
        <f>IFERROR(S146/$V146*90,"")</f>
        <v>0</v>
      </c>
      <c r="AR146" s="2">
        <f>IFERROR(W146/$V146*90,"")</f>
        <v>5.8290155440414507E-2</v>
      </c>
      <c r="AS146" s="2">
        <f>IFERROR(X146/$V146*90,"")</f>
        <v>0.17487046632124353</v>
      </c>
      <c r="AT146" s="2">
        <f>IFERROR(Y146/$V146*90,"")</f>
        <v>0</v>
      </c>
      <c r="AU146" s="2">
        <f>IF(AP146="",INDEX(BV$4:BV$7,MATCH(O146,$BU$4:$BU$7,0)),AP146)</f>
        <v>5.8290155440414507E-2</v>
      </c>
      <c r="AV146" s="2">
        <f>IF(AQ146="",INDEX(BW$4:BW$7,MATCH($O146,$BU$4:$BU$7,0)),AQ146)</f>
        <v>0</v>
      </c>
      <c r="AW146" s="2">
        <f>IF(AR146="",INDEX(BX$4:BX$7,MATCH($O146,$BU$4:$BU$7,0)),AR146)</f>
        <v>5.8290155440414507E-2</v>
      </c>
      <c r="AX146" s="2">
        <f>IF(AS146="",INDEX(BY$4:BY$7,MATCH($O146,$BU$4:$BU$7,0)),AS146)</f>
        <v>0.17487046632124353</v>
      </c>
      <c r="AY146" s="2">
        <f>IF(AT146="",INDEX(BZ$4:BZ$7,MATCH($O146,$BU$4:$BU$7,0)),AT146)</f>
        <v>0</v>
      </c>
      <c r="AZ146" s="2">
        <f>AU146*0.5+AK146*0.5</f>
        <v>6.7159783602560197E-2</v>
      </c>
      <c r="BA146" s="2">
        <f>AV146*0.5+AJ146*0.5</f>
        <v>3.875E-2</v>
      </c>
      <c r="BB146" s="2">
        <f>AX146*0.5+AI146*0.5</f>
        <v>8.7435233160621767E-2</v>
      </c>
      <c r="BC146">
        <f>IF(I146="expected",1,0)</f>
        <v>0</v>
      </c>
      <c r="BD146" s="74">
        <f>IF(BC146=1,AZ146/SUMIFS(AZ$3:AZ$622,$BC$3:$BC$622,1,$G$3:$G$622,$G146),0)</f>
        <v>0</v>
      </c>
      <c r="BE146" s="74">
        <f>IF(BC146=1,BA146/SUMIFS(BA$3:BA$622,$BC$3:$BC$622,1,$G$3:$G$622,$G146),0)</f>
        <v>0</v>
      </c>
      <c r="BF146" s="74">
        <f>IF(BC146=1,AW146/SUMIFS(AW$3:AW$622,$BC$3:$BC$622,1,$G$3:$G$622,$G146),0)</f>
        <v>0</v>
      </c>
      <c r="BG146" s="2">
        <f>BB146</f>
        <v>8.7435233160621767E-2</v>
      </c>
      <c r="BH146" s="2">
        <f>AY146</f>
        <v>0</v>
      </c>
      <c r="BI146" s="2">
        <f>MIN(BI$1,BD146)</f>
        <v>0</v>
      </c>
      <c r="BJ146" s="2">
        <f>MIN(BJ$1,BE146)</f>
        <v>0</v>
      </c>
      <c r="BK146" s="2">
        <f>MIN(BK$1,BF146)</f>
        <v>0</v>
      </c>
      <c r="BL146" s="2">
        <f>BG146</f>
        <v>8.7435233160621767E-2</v>
      </c>
      <c r="BM146" s="2">
        <f>MIN($BM$1,BH146)</f>
        <v>0</v>
      </c>
      <c r="BN146" s="2">
        <f>BI146/SUMIFS(BI$3:BI$622,$BC$3:$BC$622,1,$G$3:$G$622,$G146)</f>
        <v>0</v>
      </c>
      <c r="BO146" s="2">
        <f>BJ146/SUMIFS(BJ$3:BJ$622,$BC$3:$BC$622,1,$G$3:$G$622,$G146)</f>
        <v>0</v>
      </c>
      <c r="BP146" s="2">
        <f>BK146/SUMIFS(BK$3:BK$622,$BC$3:$BC$622,1,$G$3:$G$622,$G146)</f>
        <v>0</v>
      </c>
      <c r="BQ146" s="2">
        <f>BL146</f>
        <v>8.7435233160621767E-2</v>
      </c>
      <c r="BR146" s="2">
        <f>BM146</f>
        <v>0</v>
      </c>
    </row>
    <row r="147" spans="1:70" x14ac:dyDescent="0.3">
      <c r="A147" s="93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>(12-$AF147)/12*INDEX(BV$9:BV$12,MATCH($AB147,$BU$9:$BU$12,0))+$AF147/12*AG147</f>
        <v>6.9750000000000006E-2</v>
      </c>
      <c r="AK147" s="85">
        <f>(12-$AF147)/12*INDEX(BW$9:BW$12,MATCH($AB147,$BU$9:$BU$12,0))+$AF147/12*AH147</f>
        <v>6.8426470588235311E-2</v>
      </c>
      <c r="AL147" s="85">
        <f>(12-$AF147)/12*INDEX(BX$9:BX$12,MATCH($AB147,$BU$9:$BU$12,0))+$AF147/12*AI147</f>
        <v>0.14086764705882346</v>
      </c>
      <c r="AM147" s="85">
        <f>IF($BC147=1,AJ147/SUMIFS(AJ$3:AJ$622,$BC$3:$BC$622,1,$G$3:$G$622,$G147),0)</f>
        <v>3.1958086858937057E-2</v>
      </c>
      <c r="AN147" s="85">
        <f>IF($BC147=1,AK147/SUMIFS(AK$3:AK$622,$BC$3:$BC$622,1,$G$3:$G$622,$G147),0)</f>
        <v>2.4958401596334528E-2</v>
      </c>
      <c r="AO147" s="85">
        <f>IF($BC147=1,AL147/SUMIFS(AL$3:AL$622,$BC$3:$BC$622,1,$G$3:$G$622,$G147),0)</f>
        <v>0.10786811889098065</v>
      </c>
      <c r="AP147" s="2">
        <f>IFERROR(R147/$V147*90,"")</f>
        <v>3.4364261168384883E-2</v>
      </c>
      <c r="AQ147" s="2">
        <f>IFERROR(S147/$V147*90,"")</f>
        <v>0</v>
      </c>
      <c r="AR147" s="2">
        <f>IFERROR(W147/$V147*90,"")</f>
        <v>3.4364261168384883E-2</v>
      </c>
      <c r="AS147" s="2">
        <f>IFERROR(X147/$V147*90,"")</f>
        <v>3.4364261168384883E-2</v>
      </c>
      <c r="AT147" s="2">
        <f>IFERROR(Y147/$V147*90,"")</f>
        <v>0</v>
      </c>
      <c r="AU147" s="2">
        <f>IF(AP147="",INDEX(BV$4:BV$7,MATCH(O147,$BU$4:$BU$7,0)),AP147)</f>
        <v>3.4364261168384883E-2</v>
      </c>
      <c r="AV147" s="2">
        <f>IF(AQ147="",INDEX(BW$4:BW$7,MATCH($O147,$BU$4:$BU$7,0)),AQ147)</f>
        <v>0</v>
      </c>
      <c r="AW147" s="2">
        <f>IF(AR147="",INDEX(BX$4:BX$7,MATCH($O147,$BU$4:$BU$7,0)),AR147)</f>
        <v>3.4364261168384883E-2</v>
      </c>
      <c r="AX147" s="2">
        <f>IF(AS147="",INDEX(BY$4:BY$7,MATCH($O147,$BU$4:$BU$7,0)),AS147)</f>
        <v>3.4364261168384883E-2</v>
      </c>
      <c r="AY147" s="2">
        <f>IF(AT147="",INDEX(BZ$4:BZ$7,MATCH($O147,$BU$4:$BU$7,0)),AT147)</f>
        <v>0</v>
      </c>
      <c r="AZ147" s="2">
        <f>AU147*0.5+AK147*0.5</f>
        <v>5.1395365878310097E-2</v>
      </c>
      <c r="BA147" s="2">
        <f>AV147*0.5+AJ147*0.5</f>
        <v>3.4875000000000003E-2</v>
      </c>
      <c r="BB147" s="2">
        <f>AX147*0.5+AI147*0.5</f>
        <v>1.7182130584192441E-2</v>
      </c>
      <c r="BC147">
        <f>IF(I147="expected",1,0)</f>
        <v>1</v>
      </c>
      <c r="BD147" s="74">
        <f>IF(BC147=1,AZ147/SUMIFS(AZ$3:AZ$622,$BC$3:$BC$622,1,$G$3:$G$622,$G147),0)</f>
        <v>1.9774792003844157E-2</v>
      </c>
      <c r="BE147" s="74">
        <f>IF(BC147=1,BA147/SUMIFS(BA$3:BA$622,$BC$3:$BC$622,1,$G$3:$G$622,$G147),0)</f>
        <v>1.7018030253586773E-2</v>
      </c>
      <c r="BF147" s="74">
        <f>IF(BC147=1,AW147/SUMIFS(AW$3:AW$622,$BC$3:$BC$622,1,$G$3:$G$622,$G147),0)</f>
        <v>5.5447017648704959E-3</v>
      </c>
      <c r="BG147" s="2">
        <f>BB147</f>
        <v>1.7182130584192441E-2</v>
      </c>
      <c r="BH147" s="2">
        <f>AY147</f>
        <v>0</v>
      </c>
      <c r="BI147" s="2">
        <f>MIN(BI$1,BD147)</f>
        <v>1.9774792003844157E-2</v>
      </c>
      <c r="BJ147" s="2">
        <f>MIN(BJ$1,BE147)</f>
        <v>1.7018030253586773E-2</v>
      </c>
      <c r="BK147" s="2">
        <f>MIN(BK$1,BF147)</f>
        <v>5.5447017648704959E-3</v>
      </c>
      <c r="BL147" s="2">
        <f>BG147</f>
        <v>1.7182130584192441E-2</v>
      </c>
      <c r="BM147" s="2">
        <f>MIN($BM$1,BH147)</f>
        <v>0</v>
      </c>
      <c r="BN147" s="2">
        <f>BI147/SUMIFS(BI$3:BI$622,$BC$3:$BC$622,1,$G$3:$G$622,$G147)</f>
        <v>2.0440165019478283E-2</v>
      </c>
      <c r="BO147" s="2">
        <f>BJ147/SUMIFS(BJ$3:BJ$622,$BC$3:$BC$622,1,$G$3:$G$622,$G147)</f>
        <v>1.7346711610506525E-2</v>
      </c>
      <c r="BP147" s="2">
        <f>BK147/SUMIFS(BK$3:BK$622,$BC$3:$BC$622,1,$G$3:$G$622,$G147)</f>
        <v>5.5447017648704959E-3</v>
      </c>
      <c r="BQ147" s="2">
        <f>BL147</f>
        <v>1.7182130584192441E-2</v>
      </c>
      <c r="BR147" s="2">
        <f>BM147</f>
        <v>0</v>
      </c>
    </row>
    <row r="148" spans="1:70" x14ac:dyDescent="0.3">
      <c r="A148" s="93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>(12-$AF148)/12*INDEX(BV$9:BV$12,MATCH($AB148,$BU$9:$BU$12,0))+$AF148/12*AG148</f>
        <v>0</v>
      </c>
      <c r="AK148" s="85">
        <f>(12-$AF148)/12*INDEX(BW$9:BW$12,MATCH($AB148,$BU$9:$BU$12,0))+$AF148/12*AH148</f>
        <v>0</v>
      </c>
      <c r="AL148" s="85">
        <f>(12-$AF148)/12*INDEX(BX$9:BX$12,MATCH($AB148,$BU$9:$BU$12,0))+$AF148/12*AI148</f>
        <v>0</v>
      </c>
      <c r="AM148" s="85">
        <f>IF($BC148=1,AJ148/SUMIFS(AJ$3:AJ$622,$BC$3:$BC$622,1,$G$3:$G$622,$G148),0)</f>
        <v>0</v>
      </c>
      <c r="AN148" s="85">
        <f>IF($BC148=1,AK148/SUMIFS(AK$3:AK$622,$BC$3:$BC$622,1,$G$3:$G$622,$G148),0)</f>
        <v>0</v>
      </c>
      <c r="AO148" s="85">
        <f>IF($BC148=1,AL148/SUMIFS(AL$3:AL$622,$BC$3:$BC$622,1,$G$3:$G$622,$G148),0)</f>
        <v>0</v>
      </c>
      <c r="AP148" s="2">
        <f>IFERROR(R148/$V148*90,"")</f>
        <v>0</v>
      </c>
      <c r="AQ148" s="2">
        <f>IFERROR(S148/$V148*90,"")</f>
        <v>0</v>
      </c>
      <c r="AR148" s="2">
        <f>IFERROR(W148/$V148*90,"")</f>
        <v>0.32490974729241878</v>
      </c>
      <c r="AS148" s="2">
        <f>IFERROR(X148/$V148*90,"")</f>
        <v>0.32490974729241878</v>
      </c>
      <c r="AT148" s="2">
        <f>IFERROR(Y148/$V148*90,"")</f>
        <v>6.4981949458483748E-2</v>
      </c>
      <c r="AU148" s="2">
        <f>IF(AP148="",INDEX(BV$4:BV$7,MATCH(O148,$BU$4:$BU$7,0)),AP148)</f>
        <v>0</v>
      </c>
      <c r="AV148" s="2">
        <f>IF(AQ148="",INDEX(BW$4:BW$7,MATCH($O148,$BU$4:$BU$7,0)),AQ148)</f>
        <v>0</v>
      </c>
      <c r="AW148" s="2">
        <f>IF(AR148="",INDEX(BX$4:BX$7,MATCH($O148,$BU$4:$BU$7,0)),AR148)</f>
        <v>0.32490974729241878</v>
      </c>
      <c r="AX148" s="2">
        <f>IF(AS148="",INDEX(BY$4:BY$7,MATCH($O148,$BU$4:$BU$7,0)),AS148)</f>
        <v>0.32490974729241878</v>
      </c>
      <c r="AY148" s="2">
        <f>IF(AT148="",INDEX(BZ$4:BZ$7,MATCH($O148,$BU$4:$BU$7,0)),AT148)</f>
        <v>6.4981949458483748E-2</v>
      </c>
      <c r="AZ148" s="2">
        <f>AU148*0.5+AK148*0.5</f>
        <v>0</v>
      </c>
      <c r="BA148" s="2">
        <f>AV148*0.5+AJ148*0.5</f>
        <v>0</v>
      </c>
      <c r="BB148" s="2">
        <f>AX148*0.5+AI148*0.5</f>
        <v>0.16245487364620939</v>
      </c>
      <c r="BC148">
        <f>IF(I148="expected",1,0)</f>
        <v>0</v>
      </c>
      <c r="BD148" s="74">
        <f>IF(BC148=1,AZ148/SUMIFS(AZ$3:AZ$622,$BC$3:$BC$622,1,$G$3:$G$622,$G148),0)</f>
        <v>0</v>
      </c>
      <c r="BE148" s="74">
        <f>IF(BC148=1,BA148/SUMIFS(BA$3:BA$622,$BC$3:$BC$622,1,$G$3:$G$622,$G148),0)</f>
        <v>0</v>
      </c>
      <c r="BF148" s="74">
        <f>IF(BC148=1,AW148/SUMIFS(AW$3:AW$622,$BC$3:$BC$622,1,$G$3:$G$622,$G148),0)</f>
        <v>0</v>
      </c>
      <c r="BG148" s="2">
        <f>BB148</f>
        <v>0.16245487364620939</v>
      </c>
      <c r="BH148" s="2">
        <f>AY148</f>
        <v>6.4981949458483748E-2</v>
      </c>
      <c r="BI148" s="2">
        <f>MIN(BI$1,BD148)</f>
        <v>0</v>
      </c>
      <c r="BJ148" s="2">
        <f>MIN(BJ$1,BE148)</f>
        <v>0</v>
      </c>
      <c r="BK148" s="2">
        <f>MIN(BK$1,BF148)</f>
        <v>0</v>
      </c>
      <c r="BL148" s="2">
        <f>BG148</f>
        <v>0.16245487364620939</v>
      </c>
      <c r="BM148" s="2">
        <f>MIN($BM$1,BH148)</f>
        <v>0.06</v>
      </c>
      <c r="BN148" s="2">
        <f>BI148/SUMIFS(BI$3:BI$622,$BC$3:$BC$622,1,$G$3:$G$622,$G148)</f>
        <v>0</v>
      </c>
      <c r="BO148" s="2">
        <f>BJ148/SUMIFS(BJ$3:BJ$622,$BC$3:$BC$622,1,$G$3:$G$622,$G148)</f>
        <v>0</v>
      </c>
      <c r="BP148" s="2">
        <f>BK148/SUMIFS(BK$3:BK$622,$BC$3:$BC$622,1,$G$3:$G$622,$G148)</f>
        <v>0</v>
      </c>
      <c r="BQ148" s="2">
        <f>BL148</f>
        <v>0.16245487364620939</v>
      </c>
      <c r="BR148" s="2">
        <f>BM148</f>
        <v>0.06</v>
      </c>
    </row>
    <row r="149" spans="1:70" x14ac:dyDescent="0.3">
      <c r="A149" s="93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>(12-$AF149)/12*INDEX(BV$9:BV$12,MATCH($AB149,$BU$9:$BU$12,0))+$AF149/12*AG149</f>
        <v>6.9750000000000006E-2</v>
      </c>
      <c r="AK149" s="85">
        <f>(12-$AF149)/12*INDEX(BW$9:BW$12,MATCH($AB149,$BU$9:$BU$12,0))+$AF149/12*AH149</f>
        <v>0.29592647058823529</v>
      </c>
      <c r="AL149" s="85">
        <f>(12-$AF149)/12*INDEX(BX$9:BX$12,MATCH($AB149,$BU$9:$BU$12,0))+$AF149/12*AI149</f>
        <v>0.14086764705882346</v>
      </c>
      <c r="AM149" s="85">
        <f>IF($BC149=1,AJ149/SUMIFS(AJ$3:AJ$622,$BC$3:$BC$622,1,$G$3:$G$622,$G149),0)</f>
        <v>0</v>
      </c>
      <c r="AN149" s="85">
        <f>IF($BC149=1,AK149/SUMIFS(AK$3:AK$622,$BC$3:$BC$622,1,$G$3:$G$622,$G149),0)</f>
        <v>0</v>
      </c>
      <c r="AO149" s="85">
        <f>IF($BC149=1,AL149/SUMIFS(AL$3:AL$622,$BC$3:$BC$622,1,$G$3:$G$622,$G149),0)</f>
        <v>0</v>
      </c>
      <c r="AP149" s="2">
        <f>IFERROR(R149/$V149*90,"")</f>
        <v>0.11292346298619824</v>
      </c>
      <c r="AQ149" s="2">
        <f>IFERROR(S149/$V149*90,"")</f>
        <v>0</v>
      </c>
      <c r="AR149" s="2">
        <f>IFERROR(W149/$V149*90,"")</f>
        <v>0.11292346298619824</v>
      </c>
      <c r="AS149" s="2">
        <f>IFERROR(X149/$V149*90,"")</f>
        <v>0.45169385194479295</v>
      </c>
      <c r="AT149" s="2">
        <f>IFERROR(Y149/$V149*90,"")</f>
        <v>0</v>
      </c>
      <c r="AU149" s="2">
        <f>IF(AP149="",INDEX(BV$4:BV$7,MATCH(O149,$BU$4:$BU$7,0)),AP149)</f>
        <v>0.11292346298619824</v>
      </c>
      <c r="AV149" s="2">
        <f>IF(AQ149="",INDEX(BW$4:BW$7,MATCH($O149,$BU$4:$BU$7,0)),AQ149)</f>
        <v>0</v>
      </c>
      <c r="AW149" s="2">
        <f>IF(AR149="",INDEX(BX$4:BX$7,MATCH($O149,$BU$4:$BU$7,0)),AR149)</f>
        <v>0.11292346298619824</v>
      </c>
      <c r="AX149" s="2">
        <f>IF(AS149="",INDEX(BY$4:BY$7,MATCH($O149,$BU$4:$BU$7,0)),AS149)</f>
        <v>0.45169385194479295</v>
      </c>
      <c r="AY149" s="2">
        <f>IF(AT149="",INDEX(BZ$4:BZ$7,MATCH($O149,$BU$4:$BU$7,0)),AT149)</f>
        <v>0</v>
      </c>
      <c r="AZ149" s="2">
        <f>AU149*0.5+AK149*0.5</f>
        <v>0.20442496678721678</v>
      </c>
      <c r="BA149" s="2">
        <f>AV149*0.5+AJ149*0.5</f>
        <v>3.4875000000000003E-2</v>
      </c>
      <c r="BB149" s="2">
        <f>AX149*0.5+AI149*0.5</f>
        <v>0.22584692597239647</v>
      </c>
      <c r="BC149">
        <f>IF(I149="expected",1,0)</f>
        <v>0</v>
      </c>
      <c r="BD149" s="74">
        <f>IF(BC149=1,AZ149/SUMIFS(AZ$3:AZ$622,$BC$3:$BC$622,1,$G$3:$G$622,$G149),0)</f>
        <v>0</v>
      </c>
      <c r="BE149" s="74">
        <f>IF(BC149=1,BA149/SUMIFS(BA$3:BA$622,$BC$3:$BC$622,1,$G$3:$G$622,$G149),0)</f>
        <v>0</v>
      </c>
      <c r="BF149" s="74">
        <f>IF(BC149=1,AW149/SUMIFS(AW$3:AW$622,$BC$3:$BC$622,1,$G$3:$G$622,$G149),0)</f>
        <v>0</v>
      </c>
      <c r="BG149" s="2">
        <f>BB149</f>
        <v>0.22584692597239647</v>
      </c>
      <c r="BH149" s="2">
        <f>AY149</f>
        <v>0</v>
      </c>
      <c r="BI149" s="2">
        <f>MIN(BI$1,BD149)</f>
        <v>0</v>
      </c>
      <c r="BJ149" s="2">
        <f>MIN(BJ$1,BE149)</f>
        <v>0</v>
      </c>
      <c r="BK149" s="2">
        <f>MIN(BK$1,BF149)</f>
        <v>0</v>
      </c>
      <c r="BL149" s="2">
        <f>BG149</f>
        <v>0.22584692597239647</v>
      </c>
      <c r="BM149" s="2">
        <f>MIN($BM$1,BH149)</f>
        <v>0</v>
      </c>
      <c r="BN149" s="2">
        <f>BI149/SUMIFS(BI$3:BI$622,$BC$3:$BC$622,1,$G$3:$G$622,$G149)</f>
        <v>0</v>
      </c>
      <c r="BO149" s="2">
        <f>BJ149/SUMIFS(BJ$3:BJ$622,$BC$3:$BC$622,1,$G$3:$G$622,$G149)</f>
        <v>0</v>
      </c>
      <c r="BP149" s="2">
        <f>BK149/SUMIFS(BK$3:BK$622,$BC$3:$BC$622,1,$G$3:$G$622,$G149)</f>
        <v>0</v>
      </c>
      <c r="BQ149" s="2">
        <f>BL149</f>
        <v>0.22584692597239647</v>
      </c>
      <c r="BR149" s="2">
        <f>BM149</f>
        <v>0</v>
      </c>
    </row>
    <row r="150" spans="1:70" x14ac:dyDescent="0.3">
      <c r="A150" s="93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>(12-$AF150)/12*INDEX(BV$9:BV$12,MATCH($AB150,$BU$9:$BU$12,0))+$AF150/12*AG150</f>
        <v>0.11766666666666667</v>
      </c>
      <c r="AK150" s="85">
        <f>(12-$AF150)/12*INDEX(BW$9:BW$12,MATCH($AB150,$BU$9:$BU$12,0))+$AF150/12*AH150</f>
        <v>0.11707843137254903</v>
      </c>
      <c r="AL150" s="85">
        <f>(12-$AF150)/12*INDEX(BX$9:BX$12,MATCH($AB150,$BU$9:$BU$12,0))+$AF150/12*AI150</f>
        <v>6.260784313725487E-2</v>
      </c>
      <c r="AM150" s="85">
        <f>IF($BC150=1,AJ150/SUMIFS(AJ$3:AJ$622,$BC$3:$BC$622,1,$G$3:$G$622,$G150),0)</f>
        <v>6.285609112706092E-2</v>
      </c>
      <c r="AN150" s="85">
        <f>IF($BC150=1,AK150/SUMIFS(AK$3:AK$622,$BC$3:$BC$622,1,$G$3:$G$622,$G150),0)</f>
        <v>3.5958907301247324E-2</v>
      </c>
      <c r="AO150" s="85">
        <f>IF($BC150=1,AL150/SUMIFS(AL$3:AL$622,$BC$3:$BC$622,1,$G$3:$G$622,$G150),0)</f>
        <v>4.3670328700451184E-2</v>
      </c>
      <c r="AP150" s="2">
        <f>IFERROR(R150/$V150*90,"")</f>
        <v>4.0558810274898605E-2</v>
      </c>
      <c r="AQ150" s="2">
        <f>IFERROR(S150/$V150*90,"")</f>
        <v>4.0558810274898605E-2</v>
      </c>
      <c r="AR150" s="2">
        <f>IFERROR(W150/$V150*90,"")</f>
        <v>0.24335286164939163</v>
      </c>
      <c r="AS150" s="2">
        <f>IFERROR(X150/$V150*90,"")</f>
        <v>0.16223524109959442</v>
      </c>
      <c r="AT150" s="2">
        <f>IFERROR(Y150/$V150*90,"")</f>
        <v>0</v>
      </c>
      <c r="AU150" s="2">
        <f>IF(AP150="",INDEX(BV$4:BV$7,MATCH(O150,$BU$4:$BU$7,0)),AP150)</f>
        <v>4.0558810274898605E-2</v>
      </c>
      <c r="AV150" s="2">
        <f>IF(AQ150="",INDEX(BW$4:BW$7,MATCH($O150,$BU$4:$BU$7,0)),AQ150)</f>
        <v>4.0558810274898605E-2</v>
      </c>
      <c r="AW150" s="2">
        <f>IF(AR150="",INDEX(BX$4:BX$7,MATCH($O150,$BU$4:$BU$7,0)),AR150)</f>
        <v>0.24335286164939163</v>
      </c>
      <c r="AX150" s="2">
        <f>IF(AS150="",INDEX(BY$4:BY$7,MATCH($O150,$BU$4:$BU$7,0)),AS150)</f>
        <v>0.16223524109959442</v>
      </c>
      <c r="AY150" s="2">
        <f>IF(AT150="",INDEX(BZ$4:BZ$7,MATCH($O150,$BU$4:$BU$7,0)),AT150)</f>
        <v>0</v>
      </c>
      <c r="AZ150" s="2">
        <f>AU150*0.5+AK150*0.5</f>
        <v>7.8818620823723817E-2</v>
      </c>
      <c r="BA150" s="2">
        <f>AV150*0.5+AJ150*0.5</f>
        <v>7.9112738470782637E-2</v>
      </c>
      <c r="BB150" s="2">
        <f>AX150*0.5+AI150*0.5</f>
        <v>8.1117620549797209E-2</v>
      </c>
      <c r="BC150">
        <f>IF(I150="expected",1,0)</f>
        <v>1</v>
      </c>
      <c r="BD150" s="74">
        <f>IF(BC150=1,AZ150/SUMIFS(AZ$3:AZ$622,$BC$3:$BC$622,1,$G$3:$G$622,$G150),0)</f>
        <v>3.5428544576301832E-2</v>
      </c>
      <c r="BE150" s="74">
        <f>IF(BC150=1,BA150/SUMIFS(BA$3:BA$622,$BC$3:$BC$622,1,$G$3:$G$622,$G150),0)</f>
        <v>6.0441569273249923E-2</v>
      </c>
      <c r="BF150" s="74">
        <f>IF(BC150=1,AW150/SUMIFS(AW$3:AW$622,$BC$3:$BC$622,1,$G$3:$G$622,$G150),0)</f>
        <v>6.3066690874940323E-2</v>
      </c>
      <c r="BG150" s="2">
        <f>BB150</f>
        <v>8.1117620549797209E-2</v>
      </c>
      <c r="BH150" s="2">
        <f>AY150</f>
        <v>0</v>
      </c>
      <c r="BI150" s="2">
        <f>MIN(BI$1,BD150)</f>
        <v>3.5428544576301832E-2</v>
      </c>
      <c r="BJ150" s="2">
        <f>MIN(BJ$1,BE150)</f>
        <v>6.0441569273249923E-2</v>
      </c>
      <c r="BK150" s="2">
        <f>MIN(BK$1,BF150)</f>
        <v>6.3066690874940323E-2</v>
      </c>
      <c r="BL150" s="2">
        <f>BG150</f>
        <v>8.1117620549797209E-2</v>
      </c>
      <c r="BM150" s="2">
        <f>MIN($BM$1,BH150)</f>
        <v>0</v>
      </c>
      <c r="BN150" s="2">
        <f>BI150/SUMIFS(BI$3:BI$622,$BC$3:$BC$622,1,$G$3:$G$622,$G150)</f>
        <v>3.6302373132083558E-2</v>
      </c>
      <c r="BO150" s="2">
        <f>BJ150/SUMIFS(BJ$3:BJ$622,$BC$3:$BC$622,1,$G$3:$G$622,$G150)</f>
        <v>6.8851205615181002E-2</v>
      </c>
      <c r="BP150" s="2">
        <f>BK150/SUMIFS(BK$3:BK$622,$BC$3:$BC$622,1,$G$3:$G$622,$G150)</f>
        <v>7.1798615086194742E-2</v>
      </c>
      <c r="BQ150" s="2">
        <f>BL150</f>
        <v>8.1117620549797209E-2</v>
      </c>
      <c r="BR150" s="2">
        <f>BM150</f>
        <v>0</v>
      </c>
    </row>
    <row r="151" spans="1:70" x14ac:dyDescent="0.3">
      <c r="A151" s="93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>(12-$AF151)/12*INDEX(BV$9:BV$12,MATCH($AB151,$BU$9:$BU$12,0))+$AF151/12*AG151</f>
        <v>9.2999999999999999E-2</v>
      </c>
      <c r="AK151" s="85">
        <f>(12-$AF151)/12*INDEX(BW$9:BW$12,MATCH($AB151,$BU$9:$BU$12,0))+$AF151/12*AH151</f>
        <v>9.1235294117647081E-2</v>
      </c>
      <c r="AL151" s="85">
        <f>(12-$AF151)/12*INDEX(BX$9:BX$12,MATCH($AB151,$BU$9:$BU$12,0))+$AF151/12*AI151</f>
        <v>0.18782352941176461</v>
      </c>
      <c r="AM151" s="85">
        <f>IF($BC151=1,AJ151/SUMIFS(AJ$3:AJ$622,$BC$3:$BC$622,1,$G$3:$G$622,$G151),0)</f>
        <v>4.9679460125920664E-2</v>
      </c>
      <c r="AN151" s="85">
        <f>IF($BC151=1,AK151/SUMIFS(AK$3:AK$622,$BC$3:$BC$622,1,$G$3:$G$622,$G151),0)</f>
        <v>2.8021570201424185E-2</v>
      </c>
      <c r="AO151" s="85">
        <f>IF($BC151=1,AL151/SUMIFS(AL$3:AL$622,$BC$3:$BC$622,1,$G$3:$G$622,$G151),0)</f>
        <v>0.13101098610135356</v>
      </c>
      <c r="AP151" s="2">
        <f>IFERROR(R151/$V151*90,"")</f>
        <v>3.2942898975109811E-2</v>
      </c>
      <c r="AQ151" s="2">
        <f>IFERROR(S151/$V151*90,"")</f>
        <v>0</v>
      </c>
      <c r="AR151" s="2">
        <f>IFERROR(W151/$V151*90,"")</f>
        <v>0.13177159590043924</v>
      </c>
      <c r="AS151" s="2">
        <f>IFERROR(X151/$V151*90,"")</f>
        <v>6.5885797950219621E-2</v>
      </c>
      <c r="AT151" s="2">
        <f>IFERROR(Y151/$V151*90,"")</f>
        <v>0</v>
      </c>
      <c r="AU151" s="2">
        <f>IF(AP151="",INDEX(BV$4:BV$7,MATCH(O151,$BU$4:$BU$7,0)),AP151)</f>
        <v>3.2942898975109811E-2</v>
      </c>
      <c r="AV151" s="2">
        <f>IF(AQ151="",INDEX(BW$4:BW$7,MATCH($O151,$BU$4:$BU$7,0)),AQ151)</f>
        <v>0</v>
      </c>
      <c r="AW151" s="2">
        <f>IF(AR151="",INDEX(BX$4:BX$7,MATCH($O151,$BU$4:$BU$7,0)),AR151)</f>
        <v>0.13177159590043924</v>
      </c>
      <c r="AX151" s="2">
        <f>IF(AS151="",INDEX(BY$4:BY$7,MATCH($O151,$BU$4:$BU$7,0)),AS151)</f>
        <v>6.5885797950219621E-2</v>
      </c>
      <c r="AY151" s="2">
        <f>IF(AT151="",INDEX(BZ$4:BZ$7,MATCH($O151,$BU$4:$BU$7,0)),AT151)</f>
        <v>0</v>
      </c>
      <c r="AZ151" s="2">
        <f>AU151*0.5+AK151*0.5</f>
        <v>6.2089096546378446E-2</v>
      </c>
      <c r="BA151" s="2">
        <f>AV151*0.5+AJ151*0.5</f>
        <v>4.65E-2</v>
      </c>
      <c r="BB151" s="2">
        <f>AX151*0.5+AI151*0.5</f>
        <v>3.2942898975109811E-2</v>
      </c>
      <c r="BC151">
        <f>IF(I151="expected",1,0)</f>
        <v>1</v>
      </c>
      <c r="BD151" s="74">
        <f>IF(BC151=1,AZ151/SUMIFS(AZ$3:AZ$622,$BC$3:$BC$622,1,$G$3:$G$622,$G151),0)</f>
        <v>2.7908713724074396E-2</v>
      </c>
      <c r="BE151" s="74">
        <f>IF(BC151=1,BA151/SUMIFS(BA$3:BA$622,$BC$3:$BC$622,1,$G$3:$G$622,$G151),0)</f>
        <v>3.5525669134106486E-2</v>
      </c>
      <c r="BF151" s="74">
        <f>IF(BC151=1,AW151/SUMIFS(AW$3:AW$622,$BC$3:$BC$622,1,$G$3:$G$622,$G151),0)</f>
        <v>3.4149582003780522E-2</v>
      </c>
      <c r="BG151" s="2">
        <f>BB151</f>
        <v>3.2942898975109811E-2</v>
      </c>
      <c r="BH151" s="2">
        <f>AY151</f>
        <v>0</v>
      </c>
      <c r="BI151" s="2">
        <f>MIN(BI$1,BD151)</f>
        <v>2.7908713724074396E-2</v>
      </c>
      <c r="BJ151" s="2">
        <f>MIN(BJ$1,BE151)</f>
        <v>3.5525669134106486E-2</v>
      </c>
      <c r="BK151" s="2">
        <f>MIN(BK$1,BF151)</f>
        <v>3.4149582003780522E-2</v>
      </c>
      <c r="BL151" s="2">
        <f>BG151</f>
        <v>3.2942898975109811E-2</v>
      </c>
      <c r="BM151" s="2">
        <f>MIN($BM$1,BH151)</f>
        <v>0</v>
      </c>
      <c r="BN151" s="2">
        <f>BI151/SUMIFS(BI$3:BI$622,$BC$3:$BC$622,1,$G$3:$G$622,$G151)</f>
        <v>2.8597069153259776E-2</v>
      </c>
      <c r="BO151" s="2">
        <f>BJ151/SUMIFS(BJ$3:BJ$622,$BC$3:$BC$622,1,$G$3:$G$622,$G151)</f>
        <v>4.0468591063729922E-2</v>
      </c>
      <c r="BP151" s="2">
        <f>BK151/SUMIFS(BK$3:BK$622,$BC$3:$BC$622,1,$G$3:$G$622,$G151)</f>
        <v>3.8877776202114724E-2</v>
      </c>
      <c r="BQ151" s="2">
        <f>BL151</f>
        <v>3.2942898975109811E-2</v>
      </c>
      <c r="BR151" s="2">
        <f>BM151</f>
        <v>0</v>
      </c>
    </row>
    <row r="152" spans="1:70" x14ac:dyDescent="0.3">
      <c r="A152" s="93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>(12-$AF152)/12*INDEX(BV$9:BV$12,MATCH($AB152,$BU$9:$BU$12,0))+$AF152/12*AG152</f>
        <v>0.26250000000000001</v>
      </c>
      <c r="AK152" s="85">
        <f>(12-$AF152)/12*INDEX(BW$9:BW$12,MATCH($AB152,$BU$9:$BU$12,0))+$AF152/12*AH152</f>
        <v>0.2610294117647059</v>
      </c>
      <c r="AL152" s="85">
        <f>(12-$AF152)/12*INDEX(BX$9:BX$12,MATCH($AB152,$BU$9:$BU$12,0))+$AF152/12*AI152</f>
        <v>0.15651960784313718</v>
      </c>
      <c r="AM152" s="85">
        <f>IF($BC152=1,AJ152/SUMIFS(AJ$3:AJ$622,$BC$3:$BC$622,1,$G$3:$G$622,$G152),0)</f>
        <v>0</v>
      </c>
      <c r="AN152" s="85">
        <f>IF($BC152=1,AK152/SUMIFS(AK$3:AK$622,$BC$3:$BC$622,1,$G$3:$G$622,$G152),0)</f>
        <v>0</v>
      </c>
      <c r="AO152" s="85">
        <f>IF($BC152=1,AL152/SUMIFS(AL$3:AL$622,$BC$3:$BC$622,1,$G$3:$G$622,$G152),0)</f>
        <v>0</v>
      </c>
      <c r="AP152" s="2">
        <f>IFERROR(R152/$V152*90,"")</f>
        <v>3.9439088518843118E-2</v>
      </c>
      <c r="AQ152" s="2">
        <f>IFERROR(S152/$V152*90,"")</f>
        <v>3.9439088518843118E-2</v>
      </c>
      <c r="AR152" s="2">
        <f>IFERROR(W152/$V152*90,"")</f>
        <v>0.15775635407537247</v>
      </c>
      <c r="AS152" s="2">
        <f>IFERROR(X152/$V152*90,"")</f>
        <v>0.11831726555652937</v>
      </c>
      <c r="AT152" s="2">
        <f>IFERROR(Y152/$V152*90,"")</f>
        <v>0</v>
      </c>
      <c r="AU152" s="2">
        <f>IF(AP152="",INDEX(BV$4:BV$7,MATCH(O152,$BU$4:$BU$7,0)),AP152)</f>
        <v>3.9439088518843118E-2</v>
      </c>
      <c r="AV152" s="2">
        <f>IF(AQ152="",INDEX(BW$4:BW$7,MATCH($O152,$BU$4:$BU$7,0)),AQ152)</f>
        <v>3.9439088518843118E-2</v>
      </c>
      <c r="AW152" s="2">
        <f>IF(AR152="",INDEX(BX$4:BX$7,MATCH($O152,$BU$4:$BU$7,0)),AR152)</f>
        <v>0.15775635407537247</v>
      </c>
      <c r="AX152" s="2">
        <f>IF(AS152="",INDEX(BY$4:BY$7,MATCH($O152,$BU$4:$BU$7,0)),AS152)</f>
        <v>0.11831726555652937</v>
      </c>
      <c r="AY152" s="2">
        <f>IF(AT152="",INDEX(BZ$4:BZ$7,MATCH($O152,$BU$4:$BU$7,0)),AT152)</f>
        <v>0</v>
      </c>
      <c r="AZ152" s="2">
        <f>AU152*0.5+AK152*0.5</f>
        <v>0.15023425014177449</v>
      </c>
      <c r="BA152" s="2">
        <f>AV152*0.5+AJ152*0.5</f>
        <v>0.15096954425942155</v>
      </c>
      <c r="BB152" s="2">
        <f>AX152*0.5+AI152*0.5</f>
        <v>5.9158632778264685E-2</v>
      </c>
      <c r="BC152">
        <f>IF(I152="expected",1,0)</f>
        <v>0</v>
      </c>
      <c r="BD152" s="74">
        <f>IF(BC152=1,AZ152/SUMIFS(AZ$3:AZ$622,$BC$3:$BC$622,1,$G$3:$G$622,$G152),0)</f>
        <v>0</v>
      </c>
      <c r="BE152" s="74">
        <f>IF(BC152=1,BA152/SUMIFS(BA$3:BA$622,$BC$3:$BC$622,1,$G$3:$G$622,$G152),0)</f>
        <v>0</v>
      </c>
      <c r="BF152" s="74">
        <f>IF(BC152=1,AW152/SUMIFS(AW$3:AW$622,$BC$3:$BC$622,1,$G$3:$G$622,$G152),0)</f>
        <v>0</v>
      </c>
      <c r="BG152" s="2">
        <f>BB152</f>
        <v>5.9158632778264685E-2</v>
      </c>
      <c r="BH152" s="2">
        <f>AY152</f>
        <v>0</v>
      </c>
      <c r="BI152" s="2">
        <f>MIN(BI$1,BD152)</f>
        <v>0</v>
      </c>
      <c r="BJ152" s="2">
        <f>MIN(BJ$1,BE152)</f>
        <v>0</v>
      </c>
      <c r="BK152" s="2">
        <f>MIN(BK$1,BF152)</f>
        <v>0</v>
      </c>
      <c r="BL152" s="2">
        <f>BG152</f>
        <v>5.9158632778264685E-2</v>
      </c>
      <c r="BM152" s="2">
        <f>MIN($BM$1,BH152)</f>
        <v>0</v>
      </c>
      <c r="BN152" s="2">
        <f>BI152/SUMIFS(BI$3:BI$622,$BC$3:$BC$622,1,$G$3:$G$622,$G152)</f>
        <v>0</v>
      </c>
      <c r="BO152" s="2">
        <f>BJ152/SUMIFS(BJ$3:BJ$622,$BC$3:$BC$622,1,$G$3:$G$622,$G152)</f>
        <v>0</v>
      </c>
      <c r="BP152" s="2">
        <f>BK152/SUMIFS(BK$3:BK$622,$BC$3:$BC$622,1,$G$3:$G$622,$G152)</f>
        <v>0</v>
      </c>
      <c r="BQ152" s="2">
        <f>BL152</f>
        <v>5.9158632778264685E-2</v>
      </c>
      <c r="BR152" s="2">
        <f>BM152</f>
        <v>0</v>
      </c>
    </row>
    <row r="153" spans="1:70" x14ac:dyDescent="0.3">
      <c r="A153" s="93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>(12-$AF153)/12*INDEX(BV$9:BV$12,MATCH($AB153,$BU$9:$BU$12,0))+$AF153/12*AG153</f>
        <v>0.12041666666666667</v>
      </c>
      <c r="AK153" s="85">
        <f>(12-$AF153)/12*INDEX(BW$9:BW$12,MATCH($AB153,$BU$9:$BU$12,0))+$AF153/12*AH153</f>
        <v>3.801470588235295E-2</v>
      </c>
      <c r="AL153" s="85">
        <f>(12-$AF153)/12*INDEX(BX$9:BX$12,MATCH($AB153,$BU$9:$BU$12,0))+$AF153/12*AI153</f>
        <v>0.15992647058823528</v>
      </c>
      <c r="AM153" s="85">
        <f>IF($BC153=1,AJ153/SUMIFS(AJ$3:AJ$622,$BC$3:$BC$622,1,$G$3:$G$622,$G153),0)</f>
        <v>6.4325107421106961E-2</v>
      </c>
      <c r="AN153" s="85">
        <f>IF($BC153=1,AK153/SUMIFS(AK$3:AK$622,$BC$3:$BC$622,1,$G$3:$G$622,$G153),0)</f>
        <v>1.1675654250593411E-2</v>
      </c>
      <c r="AO153" s="85">
        <f>IF($BC153=1,AL153/SUMIFS(AL$3:AL$622,$BC$3:$BC$622,1,$G$3:$G$622,$G153),0)</f>
        <v>0.11155218241874575</v>
      </c>
      <c r="AP153" s="2" t="str">
        <f>IFERROR(R153/$V153*90,"")</f>
        <v/>
      </c>
      <c r="AQ153" s="2" t="str">
        <f>IFERROR(S153/$V153*90,"")</f>
        <v/>
      </c>
      <c r="AR153" s="2" t="str">
        <f>IFERROR(W153/$V153*90,"")</f>
        <v/>
      </c>
      <c r="AS153" s="2" t="str">
        <f>IFERROR(X153/$V153*90,"")</f>
        <v/>
      </c>
      <c r="AT153" s="2" t="str">
        <f>IFERROR(Y153/$V153*90,"")</f>
        <v/>
      </c>
      <c r="AU153" s="2">
        <f>IF(AP153="",INDEX(BV$4:BV$7,MATCH(O153,$BU$4:$BU$7,0)),AP153)</f>
        <v>0</v>
      </c>
      <c r="AV153" s="2">
        <f>IF(AQ153="",INDEX(BW$4:BW$7,MATCH($O153,$BU$4:$BU$7,0)),AQ153)</f>
        <v>0</v>
      </c>
      <c r="AW153" s="2">
        <f>IF(AR153="",INDEX(BX$4:BX$7,MATCH($O153,$BU$4:$BU$7,0)),AR153)</f>
        <v>9.024064171122996E-2</v>
      </c>
      <c r="AX153" s="2">
        <f>IF(AS153="",INDEX(BY$4:BY$7,MATCH($O153,$BU$4:$BU$7,0)),AS153)</f>
        <v>0.1265377855887522</v>
      </c>
      <c r="AY153" s="2">
        <f>IF(AT153="",INDEX(BZ$4:BZ$7,MATCH($O153,$BU$4:$BU$7,0)),AT153)</f>
        <v>0</v>
      </c>
      <c r="AZ153" s="2">
        <f>AU153*0.5+AK153*0.5</f>
        <v>1.9007352941176475E-2</v>
      </c>
      <c r="BA153" s="2">
        <f>AV153*0.5+AJ153*0.5</f>
        <v>6.0208333333333336E-2</v>
      </c>
      <c r="BB153" s="2">
        <f>AX153*0.5+AI153*0.5</f>
        <v>0.13326889279437609</v>
      </c>
      <c r="BC153">
        <f>IF(I153="expected",1,0)</f>
        <v>1</v>
      </c>
      <c r="BD153" s="74">
        <f>IF(BC153=1,AZ153/SUMIFS(AZ$3:AZ$622,$BC$3:$BC$622,1,$G$3:$G$622,$G153),0)</f>
        <v>8.5437025402921446E-3</v>
      </c>
      <c r="BE153" s="74">
        <f>IF(BC153=1,BA153/SUMIFS(BA$3:BA$622,$BC$3:$BC$622,1,$G$3:$G$622,$G153),0)</f>
        <v>4.5998738260559023E-2</v>
      </c>
      <c r="BF153" s="74">
        <f>IF(BC153=1,AW153/SUMIFS(AW$3:AW$622,$BC$3:$BC$622,1,$G$3:$G$622,$G153),0)</f>
        <v>2.3386528584808254E-2</v>
      </c>
      <c r="BG153" s="2">
        <f>BB153</f>
        <v>0.13326889279437609</v>
      </c>
      <c r="BH153" s="2">
        <f>AY153</f>
        <v>0</v>
      </c>
      <c r="BI153" s="2">
        <f>MIN(BI$1,BD153)</f>
        <v>8.5437025402921446E-3</v>
      </c>
      <c r="BJ153" s="2">
        <f>MIN(BJ$1,BE153)</f>
        <v>4.5998738260559023E-2</v>
      </c>
      <c r="BK153" s="2">
        <f>MIN(BK$1,BF153)</f>
        <v>2.3386528584808254E-2</v>
      </c>
      <c r="BL153" s="2">
        <f>BG153</f>
        <v>0.13326889279437609</v>
      </c>
      <c r="BM153" s="2">
        <f>MIN($BM$1,BH153)</f>
        <v>0</v>
      </c>
      <c r="BN153" s="2">
        <f>BI153/SUMIFS(BI$3:BI$622,$BC$3:$BC$622,1,$G$3:$G$622,$G153)</f>
        <v>8.7544289853408071E-3</v>
      </c>
      <c r="BO153" s="2">
        <f>BJ153/SUMIFS(BJ$3:BJ$622,$BC$3:$BC$622,1,$G$3:$G$622,$G153)</f>
        <v>5.2398847748288298E-2</v>
      </c>
      <c r="BP153" s="2">
        <f>BK153/SUMIFS(BK$3:BK$622,$BC$3:$BC$622,1,$G$3:$G$622,$G153)</f>
        <v>2.6624519865686185E-2</v>
      </c>
      <c r="BQ153" s="2">
        <f>BL153</f>
        <v>0.13326889279437609</v>
      </c>
      <c r="BR153" s="2">
        <f>BM153</f>
        <v>0</v>
      </c>
    </row>
    <row r="154" spans="1:70" x14ac:dyDescent="0.3">
      <c r="A154" s="93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>(12-$AF154)/12*INDEX(BV$9:BV$12,MATCH($AB154,$BU$9:$BU$12,0))+$AF154/12*AG154</f>
        <v>0</v>
      </c>
      <c r="AK154" s="85">
        <f>(12-$AF154)/12*INDEX(BW$9:BW$12,MATCH($AB154,$BU$9:$BU$12,0))+$AF154/12*AH154</f>
        <v>0</v>
      </c>
      <c r="AL154" s="85">
        <f>(12-$AF154)/12*INDEX(BX$9:BX$12,MATCH($AB154,$BU$9:$BU$12,0))+$AF154/12*AI154</f>
        <v>0</v>
      </c>
      <c r="AM154" s="85">
        <f>IF($BC154=1,AJ154/SUMIFS(AJ$3:AJ$622,$BC$3:$BC$622,1,$G$3:$G$622,$G154),0)</f>
        <v>0</v>
      </c>
      <c r="AN154" s="85">
        <f>IF($BC154=1,AK154/SUMIFS(AK$3:AK$622,$BC$3:$BC$622,1,$G$3:$G$622,$G154),0)</f>
        <v>0</v>
      </c>
      <c r="AO154" s="85">
        <f>IF($BC154=1,AL154/SUMIFS(AL$3:AL$622,$BC$3:$BC$622,1,$G$3:$G$622,$G154),0)</f>
        <v>0</v>
      </c>
      <c r="AP154" s="2">
        <f>IFERROR(R154/$V154*90,"")</f>
        <v>0</v>
      </c>
      <c r="AQ154" s="2">
        <f>IFERROR(S154/$V154*90,"")</f>
        <v>0</v>
      </c>
      <c r="AR154" s="2">
        <f>IFERROR(W154/$V154*90,"")</f>
        <v>0</v>
      </c>
      <c r="AS154" s="2">
        <f>IFERROR(X154/$V154*90,"")</f>
        <v>0</v>
      </c>
      <c r="AT154" s="2">
        <f>IFERROR(Y154/$V154*90,"")</f>
        <v>2.8735632183908049E-2</v>
      </c>
      <c r="AU154" s="2">
        <f>IF(AP154="",INDEX(BV$4:BV$7,MATCH(O154,$BU$4:$BU$7,0)),AP154)</f>
        <v>0</v>
      </c>
      <c r="AV154" s="2">
        <f>IF(AQ154="",INDEX(BW$4:BW$7,MATCH($O154,$BU$4:$BU$7,0)),AQ154)</f>
        <v>0</v>
      </c>
      <c r="AW154" s="2">
        <f>IF(AR154="",INDEX(BX$4:BX$7,MATCH($O154,$BU$4:$BU$7,0)),AR154)</f>
        <v>0</v>
      </c>
      <c r="AX154" s="2">
        <f>IF(AS154="",INDEX(BY$4:BY$7,MATCH($O154,$BU$4:$BU$7,0)),AS154)</f>
        <v>0</v>
      </c>
      <c r="AY154" s="2">
        <f>IF(AT154="",INDEX(BZ$4:BZ$7,MATCH($O154,$BU$4:$BU$7,0)),AT154)</f>
        <v>2.8735632183908049E-2</v>
      </c>
      <c r="AZ154" s="2">
        <f>AU154*0.5+AK154*0.5</f>
        <v>0</v>
      </c>
      <c r="BA154" s="2">
        <f>AV154*0.5+AJ154*0.5</f>
        <v>0</v>
      </c>
      <c r="BB154" s="2">
        <f>AX154*0.5+AI154*0.5</f>
        <v>0</v>
      </c>
      <c r="BC154">
        <f>IF(I154="expected",1,0)</f>
        <v>0</v>
      </c>
      <c r="BD154" s="74">
        <f>IF(BC154=1,AZ154/SUMIFS(AZ$3:AZ$622,$BC$3:$BC$622,1,$G$3:$G$622,$G154),0)</f>
        <v>0</v>
      </c>
      <c r="BE154" s="74">
        <f>IF(BC154=1,BA154/SUMIFS(BA$3:BA$622,$BC$3:$BC$622,1,$G$3:$G$622,$G154),0)</f>
        <v>0</v>
      </c>
      <c r="BF154" s="74">
        <f>IF(BC154=1,AW154/SUMIFS(AW$3:AW$622,$BC$3:$BC$622,1,$G$3:$G$622,$G154),0)</f>
        <v>0</v>
      </c>
      <c r="BG154" s="2">
        <f>BB154</f>
        <v>0</v>
      </c>
      <c r="BH154" s="2">
        <f>AY154</f>
        <v>2.8735632183908049E-2</v>
      </c>
      <c r="BI154" s="2">
        <f>MIN(BI$1,BD154)</f>
        <v>0</v>
      </c>
      <c r="BJ154" s="2">
        <f>MIN(BJ$1,BE154)</f>
        <v>0</v>
      </c>
      <c r="BK154" s="2">
        <f>MIN(BK$1,BF154)</f>
        <v>0</v>
      </c>
      <c r="BL154" s="2">
        <f>BG154</f>
        <v>0</v>
      </c>
      <c r="BM154" s="2">
        <f>MIN($BM$1,BH154)</f>
        <v>2.8735632183908049E-2</v>
      </c>
      <c r="BN154" s="2">
        <f>BI154/SUMIFS(BI$3:BI$622,$BC$3:$BC$622,1,$G$3:$G$622,$G154)</f>
        <v>0</v>
      </c>
      <c r="BO154" s="2">
        <f>BJ154/SUMIFS(BJ$3:BJ$622,$BC$3:$BC$622,1,$G$3:$G$622,$G154)</f>
        <v>0</v>
      </c>
      <c r="BP154" s="2">
        <f>BK154/SUMIFS(BK$3:BK$622,$BC$3:$BC$622,1,$G$3:$G$622,$G154)</f>
        <v>0</v>
      </c>
      <c r="BQ154" s="2">
        <f>BL154</f>
        <v>0</v>
      </c>
      <c r="BR154" s="2">
        <f>BM154</f>
        <v>2.8735632183908049E-2</v>
      </c>
    </row>
    <row r="155" spans="1:70" x14ac:dyDescent="0.3">
      <c r="A155" s="93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>(12-$AF155)/12*INDEX(BV$9:BV$12,MATCH($AB155,$BU$9:$BU$12,0))+$AF155/12*AG155</f>
        <v>7.7499999999999999E-2</v>
      </c>
      <c r="AK155" s="85">
        <f>(12-$AF155)/12*INDEX(BW$9:BW$12,MATCH($AB155,$BU$9:$BU$12,0))+$AF155/12*AH155</f>
        <v>7.6029411764705901E-2</v>
      </c>
      <c r="AL155" s="85">
        <f>(12-$AF155)/12*INDEX(BX$9:BX$12,MATCH($AB155,$BU$9:$BU$12,0))+$AF155/12*AI155</f>
        <v>0.15651960784313718</v>
      </c>
      <c r="AM155" s="85">
        <f>IF($BC155=1,AJ155/SUMIFS(AJ$3:AJ$622,$BC$3:$BC$622,1,$G$3:$G$622,$G155),0)</f>
        <v>4.7996841151492303E-2</v>
      </c>
      <c r="AN155" s="85">
        <f>IF($BC155=1,AK155/SUMIFS(AK$3:AK$622,$BC$3:$BC$622,1,$G$3:$G$622,$G155),0)</f>
        <v>2.466342955993342E-2</v>
      </c>
      <c r="AO155" s="85">
        <f>IF($BC155=1,AL155/SUMIFS(AL$3:AL$622,$BC$3:$BC$622,1,$G$3:$G$622,$G155),0)</f>
        <v>9.7109283986436284E-2</v>
      </c>
      <c r="AP155" s="2">
        <f>IFERROR(R155/$V155*90,"")</f>
        <v>0.15980113636363635</v>
      </c>
      <c r="AQ155" s="2">
        <f>IFERROR(S155/$V155*90,"")</f>
        <v>0</v>
      </c>
      <c r="AR155" s="2">
        <f>IFERROR(W155/$V155*90,"")</f>
        <v>0.51136363636363635</v>
      </c>
      <c r="AS155" s="2">
        <f>IFERROR(X155/$V155*90,"")</f>
        <v>0.19176136363636362</v>
      </c>
      <c r="AT155" s="2">
        <f>IFERROR(Y155/$V155*90,"")</f>
        <v>0</v>
      </c>
      <c r="AU155" s="2">
        <f>IF(AP155="",INDEX(BV$4:BV$7,MATCH(O155,$BU$4:$BU$7,0)),AP155)</f>
        <v>0.15980113636363635</v>
      </c>
      <c r="AV155" s="2">
        <f>IF(AQ155="",INDEX(BW$4:BW$7,MATCH($O155,$BU$4:$BU$7,0)),AQ155)</f>
        <v>0</v>
      </c>
      <c r="AW155" s="2">
        <f>IF(AR155="",INDEX(BX$4:BX$7,MATCH($O155,$BU$4:$BU$7,0)),AR155)</f>
        <v>0.51136363636363635</v>
      </c>
      <c r="AX155" s="2">
        <f>IF(AS155="",INDEX(BY$4:BY$7,MATCH($O155,$BU$4:$BU$7,0)),AS155)</f>
        <v>0.19176136363636362</v>
      </c>
      <c r="AY155" s="2">
        <f>IF(AT155="",INDEX(BZ$4:BZ$7,MATCH($O155,$BU$4:$BU$7,0)),AT155)</f>
        <v>0</v>
      </c>
      <c r="AZ155" s="2">
        <f>AU155*0.5+AK155*0.5</f>
        <v>0.11791527406417113</v>
      </c>
      <c r="BA155" s="2">
        <f>AV155*0.5+AJ155*0.5</f>
        <v>3.875E-2</v>
      </c>
      <c r="BB155" s="2">
        <f>AX155*0.5+AI155*0.5</f>
        <v>9.5880681818181809E-2</v>
      </c>
      <c r="BC155">
        <f>IF(I155="expected",1,0)</f>
        <v>1</v>
      </c>
      <c r="BD155" s="74">
        <f>IF(BC155=1,AZ155/SUMIFS(AZ$3:AZ$622,$BC$3:$BC$622,1,$G$3:$G$622,$G155),0)</f>
        <v>4.0470051928818314E-2</v>
      </c>
      <c r="BE155" s="74">
        <f>IF(BC155=1,BA155/SUMIFS(BA$3:BA$622,$BC$3:$BC$622,1,$G$3:$G$622,$G155),0)</f>
        <v>1.98059108847475E-2</v>
      </c>
      <c r="BF155" s="74">
        <f>IF(BC155=1,AW155/SUMIFS(AW$3:AW$622,$BC$3:$BC$622,1,$G$3:$G$622,$G155),0)</f>
        <v>7.1580335226219802E-2</v>
      </c>
      <c r="BG155" s="2">
        <f>BB155</f>
        <v>9.5880681818181809E-2</v>
      </c>
      <c r="BH155" s="2">
        <f>AY155</f>
        <v>0</v>
      </c>
      <c r="BI155" s="2">
        <f>MIN(BI$1,BD155)</f>
        <v>4.0470051928818314E-2</v>
      </c>
      <c r="BJ155" s="2">
        <f>MIN(BJ$1,BE155)</f>
        <v>1.98059108847475E-2</v>
      </c>
      <c r="BK155" s="2">
        <f>MIN(BK$1,BF155)</f>
        <v>7.1580335226219802E-2</v>
      </c>
      <c r="BL155" s="2">
        <f>BG155</f>
        <v>9.5880681818181809E-2</v>
      </c>
      <c r="BM155" s="2">
        <f>MIN($BM$1,BH155)</f>
        <v>0</v>
      </c>
      <c r="BN155" s="2">
        <f>BI155/SUMIFS(BI$3:BI$622,$BC$3:$BC$622,1,$G$3:$G$622,$G155)</f>
        <v>4.0470051928818307E-2</v>
      </c>
      <c r="BO155" s="2">
        <f>BJ155/SUMIFS(BJ$3:BJ$622,$BC$3:$BC$622,1,$G$3:$G$622,$G155)</f>
        <v>1.9805910884747504E-2</v>
      </c>
      <c r="BP155" s="2">
        <f>BK155/SUMIFS(BK$3:BK$622,$BC$3:$BC$622,1,$G$3:$G$622,$G155)</f>
        <v>7.1580335226219816E-2</v>
      </c>
      <c r="BQ155" s="2">
        <f>BL155</f>
        <v>9.5880681818181809E-2</v>
      </c>
      <c r="BR155" s="2">
        <f>BM155</f>
        <v>0</v>
      </c>
    </row>
    <row r="156" spans="1:70" x14ac:dyDescent="0.3">
      <c r="A156" s="93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>(12-$AF156)/12*INDEX(BV$9:BV$12,MATCH($AB156,$BU$9:$BU$12,0))+$AF156/12*AG156</f>
        <v>0.16858333333333331</v>
      </c>
      <c r="AK156" s="85">
        <f>(12-$AF156)/12*INDEX(BW$9:BW$12,MATCH($AB156,$BU$9:$BU$12,0))+$AF156/12*AH156</f>
        <v>8.3632352941176491E-2</v>
      </c>
      <c r="AL156" s="85">
        <f>(12-$AF156)/12*INDEX(BX$9:BX$12,MATCH($AB156,$BU$9:$BU$12,0))+$AF156/12*AI156</f>
        <v>0.17217156862745089</v>
      </c>
      <c r="AM156" s="85">
        <f>IF($BC156=1,AJ156/SUMIFS(AJ$3:AJ$622,$BC$3:$BC$622,1,$G$3:$G$622,$G156),0)</f>
        <v>0.10440603188114937</v>
      </c>
      <c r="AN156" s="85">
        <f>IF($BC156=1,AK156/SUMIFS(AK$3:AK$622,$BC$3:$BC$622,1,$G$3:$G$622,$G156),0)</f>
        <v>2.7129772515926763E-2</v>
      </c>
      <c r="AO156" s="85">
        <f>IF($BC156=1,AL156/SUMIFS(AL$3:AL$622,$BC$3:$BC$622,1,$G$3:$G$622,$G156),0)</f>
        <v>0.10682021238507991</v>
      </c>
      <c r="AP156" s="2">
        <f>IFERROR(R156/$V156*90,"")</f>
        <v>5.2631578947368425E-2</v>
      </c>
      <c r="AQ156" s="2">
        <f>IFERROR(S156/$V156*90,"")</f>
        <v>0</v>
      </c>
      <c r="AR156" s="2">
        <f>IFERROR(W156/$V156*90,"")</f>
        <v>0.36842105263157898</v>
      </c>
      <c r="AS156" s="2">
        <f>IFERROR(X156/$V156*90,"")</f>
        <v>0</v>
      </c>
      <c r="AT156" s="2">
        <f>IFERROR(Y156/$V156*90,"")</f>
        <v>0</v>
      </c>
      <c r="AU156" s="2">
        <f>IF(AP156="",INDEX(BV$4:BV$7,MATCH(O156,$BU$4:$BU$7,0)),AP156)</f>
        <v>5.2631578947368425E-2</v>
      </c>
      <c r="AV156" s="2">
        <f>IF(AQ156="",INDEX(BW$4:BW$7,MATCH($O156,$BU$4:$BU$7,0)),AQ156)</f>
        <v>0</v>
      </c>
      <c r="AW156" s="2">
        <f>IF(AR156="",INDEX(BX$4:BX$7,MATCH($O156,$BU$4:$BU$7,0)),AR156)</f>
        <v>0.36842105263157898</v>
      </c>
      <c r="AX156" s="2">
        <f>IF(AS156="",INDEX(BY$4:BY$7,MATCH($O156,$BU$4:$BU$7,0)),AS156)</f>
        <v>0</v>
      </c>
      <c r="AY156" s="2">
        <f>IF(AT156="",INDEX(BZ$4:BZ$7,MATCH($O156,$BU$4:$BU$7,0)),AT156)</f>
        <v>0</v>
      </c>
      <c r="AZ156" s="2">
        <f>AU156*0.5+AK156*0.5</f>
        <v>6.8131965944272455E-2</v>
      </c>
      <c r="BA156" s="2">
        <f>AV156*0.5+AJ156*0.5</f>
        <v>8.4291666666666654E-2</v>
      </c>
      <c r="BB156" s="2">
        <f>AX156*0.5+AI156*0.5</f>
        <v>0</v>
      </c>
      <c r="BC156">
        <f>IF(I156="expected",1,0)</f>
        <v>1</v>
      </c>
      <c r="BD156" s="74">
        <f>IF(BC156=1,AZ156/SUMIFS(AZ$3:AZ$622,$BC$3:$BC$622,1,$G$3:$G$622,$G156),0)</f>
        <v>2.3383774677711588E-2</v>
      </c>
      <c r="BE156" s="74">
        <f>IF(BC156=1,BA156/SUMIFS(BA$3:BA$622,$BC$3:$BC$622,1,$G$3:$G$622,$G156),0)</f>
        <v>4.3083180343918483E-2</v>
      </c>
      <c r="BF156" s="74">
        <f>IF(BC156=1,AW156/SUMIFS(AW$3:AW$622,$BC$3:$BC$622,1,$G$3:$G$622,$G156),0)</f>
        <v>5.1571329239007493E-2</v>
      </c>
      <c r="BG156" s="2">
        <f>BB156</f>
        <v>0</v>
      </c>
      <c r="BH156" s="2">
        <f>AY156</f>
        <v>0</v>
      </c>
      <c r="BI156" s="2">
        <f>MIN(BI$1,BD156)</f>
        <v>2.3383774677711588E-2</v>
      </c>
      <c r="BJ156" s="2">
        <f>MIN(BJ$1,BE156)</f>
        <v>4.3083180343918483E-2</v>
      </c>
      <c r="BK156" s="2">
        <f>MIN(BK$1,BF156)</f>
        <v>5.1571329239007493E-2</v>
      </c>
      <c r="BL156" s="2">
        <f>BG156</f>
        <v>0</v>
      </c>
      <c r="BM156" s="2">
        <f>MIN($BM$1,BH156)</f>
        <v>0</v>
      </c>
      <c r="BN156" s="2">
        <f>BI156/SUMIFS(BI$3:BI$622,$BC$3:$BC$622,1,$G$3:$G$622,$G156)</f>
        <v>2.3383774677711584E-2</v>
      </c>
      <c r="BO156" s="2">
        <f>BJ156/SUMIFS(BJ$3:BJ$622,$BC$3:$BC$622,1,$G$3:$G$622,$G156)</f>
        <v>4.308318034391849E-2</v>
      </c>
      <c r="BP156" s="2">
        <f>BK156/SUMIFS(BK$3:BK$622,$BC$3:$BC$622,1,$G$3:$G$622,$G156)</f>
        <v>5.1571329239007507E-2</v>
      </c>
      <c r="BQ156" s="2">
        <f>BL156</f>
        <v>0</v>
      </c>
      <c r="BR156" s="2">
        <f>BM156</f>
        <v>0</v>
      </c>
    </row>
    <row r="157" spans="1:70" x14ac:dyDescent="0.3">
      <c r="A157" s="93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>(12-$AF157)/12*INDEX(BV$9:BV$12,MATCH($AB157,$BU$9:$BU$12,0))+$AF157/12*AG157</f>
        <v>9.2999999999999999E-2</v>
      </c>
      <c r="AK157" s="85">
        <f>(12-$AF157)/12*INDEX(BW$9:BW$12,MATCH($AB157,$BU$9:$BU$12,0))+$AF157/12*AH157</f>
        <v>9.1235294117647081E-2</v>
      </c>
      <c r="AL157" s="85">
        <f>(12-$AF157)/12*INDEX(BX$9:BX$12,MATCH($AB157,$BU$9:$BU$12,0))+$AF157/12*AI157</f>
        <v>0.18782352941176461</v>
      </c>
      <c r="AM157" s="85">
        <f>IF($BC157=1,AJ157/SUMIFS(AJ$3:AJ$622,$BC$3:$BC$622,1,$G$3:$G$622,$G157),0)</f>
        <v>5.7596209381790768E-2</v>
      </c>
      <c r="AN157" s="85">
        <f>IF($BC157=1,AK157/SUMIFS(AK$3:AK$622,$BC$3:$BC$622,1,$G$3:$G$622,$G157),0)</f>
        <v>2.9596115471920103E-2</v>
      </c>
      <c r="AO157" s="85">
        <f>IF($BC157=1,AL157/SUMIFS(AL$3:AL$622,$BC$3:$BC$622,1,$G$3:$G$622,$G157),0)</f>
        <v>0.11653114078372354</v>
      </c>
      <c r="AP157" s="2">
        <f>IFERROR(R157/$V157*90,"")</f>
        <v>5.9880239520958084E-2</v>
      </c>
      <c r="AQ157" s="2">
        <f>IFERROR(S157/$V157*90,"")</f>
        <v>0</v>
      </c>
      <c r="AR157" s="2">
        <f>IFERROR(W157/$V157*90,"")</f>
        <v>0.29940119760479039</v>
      </c>
      <c r="AS157" s="2">
        <f>IFERROR(X157/$V157*90,"")</f>
        <v>5.9880239520958084E-2</v>
      </c>
      <c r="AT157" s="2">
        <f>IFERROR(Y157/$V157*90,"")</f>
        <v>0</v>
      </c>
      <c r="AU157" s="2">
        <f>IF(AP157="",INDEX(BV$4:BV$7,MATCH(O157,$BU$4:$BU$7,0)),AP157)</f>
        <v>5.9880239520958084E-2</v>
      </c>
      <c r="AV157" s="2">
        <f>IF(AQ157="",INDEX(BW$4:BW$7,MATCH($O157,$BU$4:$BU$7,0)),AQ157)</f>
        <v>0</v>
      </c>
      <c r="AW157" s="2">
        <f>IF(AR157="",INDEX(BX$4:BX$7,MATCH($O157,$BU$4:$BU$7,0)),AR157)</f>
        <v>0.29940119760479039</v>
      </c>
      <c r="AX157" s="2">
        <f>IF(AS157="",INDEX(BY$4:BY$7,MATCH($O157,$BU$4:$BU$7,0)),AS157)</f>
        <v>5.9880239520958084E-2</v>
      </c>
      <c r="AY157" s="2">
        <f>IF(AT157="",INDEX(BZ$4:BZ$7,MATCH($O157,$BU$4:$BU$7,0)),AT157)</f>
        <v>0</v>
      </c>
      <c r="AZ157" s="2">
        <f>AU157*0.5+AK157*0.5</f>
        <v>7.5557766819302583E-2</v>
      </c>
      <c r="BA157" s="2">
        <f>AV157*0.5+AJ157*0.5</f>
        <v>4.65E-2</v>
      </c>
      <c r="BB157" s="2">
        <f>AX157*0.5+AI157*0.5</f>
        <v>2.9940119760479042E-2</v>
      </c>
      <c r="BC157">
        <f>IF(I157="expected",1,0)</f>
        <v>1</v>
      </c>
      <c r="BD157" s="74">
        <f>IF(BC157=1,AZ157/SUMIFS(AZ$3:AZ$622,$BC$3:$BC$622,1,$G$3:$G$622,$G157),0)</f>
        <v>2.593240588270701E-2</v>
      </c>
      <c r="BE157" s="74">
        <f>IF(BC157=1,BA157/SUMIFS(BA$3:BA$622,$BC$3:$BC$622,1,$G$3:$G$622,$G157),0)</f>
        <v>2.3767093061697001E-2</v>
      </c>
      <c r="BF157" s="74">
        <f>IF(BC157=1,AW157/SUMIFS(AW$3:AW$622,$BC$3:$BC$622,1,$G$3:$G$622,$G157),0)</f>
        <v>4.1909976712623705E-2</v>
      </c>
      <c r="BG157" s="2">
        <f>BB157</f>
        <v>2.9940119760479042E-2</v>
      </c>
      <c r="BH157" s="2">
        <f>AY157</f>
        <v>0</v>
      </c>
      <c r="BI157" s="2">
        <f>MIN(BI$1,BD157)</f>
        <v>2.593240588270701E-2</v>
      </c>
      <c r="BJ157" s="2">
        <f>MIN(BJ$1,BE157)</f>
        <v>2.3767093061697001E-2</v>
      </c>
      <c r="BK157" s="2">
        <f>MIN(BK$1,BF157)</f>
        <v>4.1909976712623705E-2</v>
      </c>
      <c r="BL157" s="2">
        <f>BG157</f>
        <v>2.9940119760479042E-2</v>
      </c>
      <c r="BM157" s="2">
        <f>MIN($BM$1,BH157)</f>
        <v>0</v>
      </c>
      <c r="BN157" s="2">
        <f>BI157/SUMIFS(BI$3:BI$622,$BC$3:$BC$622,1,$G$3:$G$622,$G157)</f>
        <v>2.5932405882707003E-2</v>
      </c>
      <c r="BO157" s="2">
        <f>BJ157/SUMIFS(BJ$3:BJ$622,$BC$3:$BC$622,1,$G$3:$G$622,$G157)</f>
        <v>2.3767093061697008E-2</v>
      </c>
      <c r="BP157" s="2">
        <f>BK157/SUMIFS(BK$3:BK$622,$BC$3:$BC$622,1,$G$3:$G$622,$G157)</f>
        <v>4.1909976712623712E-2</v>
      </c>
      <c r="BQ157" s="2">
        <f>BL157</f>
        <v>2.9940119760479042E-2</v>
      </c>
      <c r="BR157" s="2">
        <f>BM157</f>
        <v>0</v>
      </c>
    </row>
    <row r="158" spans="1:70" x14ac:dyDescent="0.3">
      <c r="A158" s="93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>(12-$AF158)/12*INDEX(BV$9:BV$12,MATCH($AB158,$BU$9:$BU$12,0))+$AF158/12*AG158</f>
        <v>0.21073717948717952</v>
      </c>
      <c r="AK158" s="85">
        <f>(12-$AF158)/12*INDEX(BW$9:BW$12,MATCH($AB158,$BU$9:$BU$12,0))+$AF158/12*AH158</f>
        <v>0.13096153846153849</v>
      </c>
      <c r="AL158" s="85">
        <f>(12-$AF158)/12*INDEX(BX$9:BX$12,MATCH($AB158,$BU$9:$BU$12,0))+$AF158/12*AI158</f>
        <v>0.13496794871794873</v>
      </c>
      <c r="AM158" s="85">
        <f>IF($BC158=1,AJ158/SUMIFS(AJ$3:AJ$622,$BC$3:$BC$622,1,$G$3:$G$622,$G158),0)</f>
        <v>0</v>
      </c>
      <c r="AN158" s="85">
        <f>IF($BC158=1,AK158/SUMIFS(AK$3:AK$622,$BC$3:$BC$622,1,$G$3:$G$622,$G158),0)</f>
        <v>0</v>
      </c>
      <c r="AO158" s="85">
        <f>IF($BC158=1,AL158/SUMIFS(AL$3:AL$622,$BC$3:$BC$622,1,$G$3:$G$622,$G158),0)</f>
        <v>0</v>
      </c>
      <c r="AP158" s="2">
        <f>IFERROR(R158/$V158*90,"")</f>
        <v>0.29605263157894735</v>
      </c>
      <c r="AQ158" s="2">
        <f>IFERROR(S158/$V158*90,"")</f>
        <v>0.54276315789473684</v>
      </c>
      <c r="AR158" s="2">
        <f>IFERROR(W158/$V158*90,"")</f>
        <v>0.54276315789473684</v>
      </c>
      <c r="AS158" s="2">
        <f>IFERROR(X158/$V158*90,"")</f>
        <v>4.9342105263157895E-2</v>
      </c>
      <c r="AT158" s="2">
        <f>IFERROR(Y158/$V158*90,"")</f>
        <v>0</v>
      </c>
      <c r="AU158" s="2">
        <f>IF(AP158="",INDEX(BV$4:BV$7,MATCH(O158,$BU$4:$BU$7,0)),AP158)</f>
        <v>0.29605263157894735</v>
      </c>
      <c r="AV158" s="2">
        <f>IF(AQ158="",INDEX(BW$4:BW$7,MATCH($O158,$BU$4:$BU$7,0)),AQ158)</f>
        <v>0.54276315789473684</v>
      </c>
      <c r="AW158" s="2">
        <f>IF(AR158="",INDEX(BX$4:BX$7,MATCH($O158,$BU$4:$BU$7,0)),AR158)</f>
        <v>0.54276315789473684</v>
      </c>
      <c r="AX158" s="2">
        <f>IF(AS158="",INDEX(BY$4:BY$7,MATCH($O158,$BU$4:$BU$7,0)),AS158)</f>
        <v>4.9342105263157895E-2</v>
      </c>
      <c r="AY158" s="2">
        <f>IF(AT158="",INDEX(BZ$4:BZ$7,MATCH($O158,$BU$4:$BU$7,0)),AT158)</f>
        <v>0</v>
      </c>
      <c r="AZ158" s="2">
        <f>AU158*0.5+AK158*0.5</f>
        <v>0.2135070850202429</v>
      </c>
      <c r="BA158" s="2">
        <f>AV158*0.5+AJ158*0.5</f>
        <v>0.37675016869095818</v>
      </c>
      <c r="BB158" s="2">
        <f>AX158*0.5+AI158*0.5</f>
        <v>2.4671052631578948E-2</v>
      </c>
      <c r="BC158">
        <f>IF(I158="expected",1,0)</f>
        <v>0</v>
      </c>
      <c r="BD158" s="74">
        <f>IF(BC158=1,AZ158/SUMIFS(AZ$3:AZ$622,$BC$3:$BC$622,1,$G$3:$G$622,$G158),0)</f>
        <v>0</v>
      </c>
      <c r="BE158" s="74">
        <f>IF(BC158=1,BA158/SUMIFS(BA$3:BA$622,$BC$3:$BC$622,1,$G$3:$G$622,$G158),0)</f>
        <v>0</v>
      </c>
      <c r="BF158" s="74">
        <f>IF(BC158=1,AW158/SUMIFS(AW$3:AW$622,$BC$3:$BC$622,1,$G$3:$G$622,$G158),0)</f>
        <v>0</v>
      </c>
      <c r="BG158" s="2">
        <f>BB158</f>
        <v>2.4671052631578948E-2</v>
      </c>
      <c r="BH158" s="2">
        <f>AY158</f>
        <v>0</v>
      </c>
      <c r="BI158" s="2">
        <f>MIN(BI$1,BD158)</f>
        <v>0</v>
      </c>
      <c r="BJ158" s="2">
        <f>MIN(BJ$1,BE158)</f>
        <v>0</v>
      </c>
      <c r="BK158" s="2">
        <f>MIN(BK$1,BF158)</f>
        <v>0</v>
      </c>
      <c r="BL158" s="2">
        <f>BG158</f>
        <v>2.4671052631578948E-2</v>
      </c>
      <c r="BM158" s="2">
        <f>MIN($BM$1,BH158)</f>
        <v>0</v>
      </c>
      <c r="BN158" s="2">
        <f>BI158/SUMIFS(BI$3:BI$622,$BC$3:$BC$622,1,$G$3:$G$622,$G158)</f>
        <v>0</v>
      </c>
      <c r="BO158" s="2">
        <f>BJ158/SUMIFS(BJ$3:BJ$622,$BC$3:$BC$622,1,$G$3:$G$622,$G158)</f>
        <v>0</v>
      </c>
      <c r="BP158" s="2">
        <f>BK158/SUMIFS(BK$3:BK$622,$BC$3:$BC$622,1,$G$3:$G$622,$G158)</f>
        <v>0</v>
      </c>
      <c r="BQ158" s="2">
        <f>BL158</f>
        <v>2.4671052631578948E-2</v>
      </c>
      <c r="BR158" s="2">
        <f>BM158</f>
        <v>0</v>
      </c>
    </row>
    <row r="159" spans="1:70" x14ac:dyDescent="0.3">
      <c r="A159" s="93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>(12-$AF159)/12*INDEX(BV$9:BV$12,MATCH($AB159,$BU$9:$BU$12,0))+$AF159/12*AG159</f>
        <v>0.14042124542124543</v>
      </c>
      <c r="AK159" s="85">
        <f>(12-$AF159)/12*INDEX(BW$9:BW$12,MATCH($AB159,$BU$9:$BU$12,0))+$AF159/12*AH159</f>
        <v>7.4835164835164836E-2</v>
      </c>
      <c r="AL159" s="85">
        <f>(12-$AF159)/12*INDEX(BX$9:BX$12,MATCH($AB159,$BU$9:$BU$12,0))+$AF159/12*AI159</f>
        <v>0.16379120879120879</v>
      </c>
      <c r="AM159" s="85">
        <f>IF($BC159=1,AJ159/SUMIFS(AJ$3:AJ$622,$BC$3:$BC$622,1,$G$3:$G$622,$G159),0)</f>
        <v>0</v>
      </c>
      <c r="AN159" s="85">
        <f>IF($BC159=1,AK159/SUMIFS(AK$3:AK$622,$BC$3:$BC$622,1,$G$3:$G$622,$G159),0)</f>
        <v>0</v>
      </c>
      <c r="AO159" s="85">
        <f>IF($BC159=1,AL159/SUMIFS(AL$3:AL$622,$BC$3:$BC$622,1,$G$3:$G$622,$G159),0)</f>
        <v>0</v>
      </c>
      <c r="AP159" s="2">
        <f>IFERROR(R159/$V159*90,"")</f>
        <v>0.61997703788748559</v>
      </c>
      <c r="AQ159" s="2">
        <f>IFERROR(S159/$V159*90,"")</f>
        <v>0.10332950631458095</v>
      </c>
      <c r="AR159" s="2">
        <f>IFERROR(W159/$V159*90,"")</f>
        <v>1.1366245694603903</v>
      </c>
      <c r="AS159" s="2">
        <f>IFERROR(X159/$V159*90,"")</f>
        <v>0</v>
      </c>
      <c r="AT159" s="2">
        <f>IFERROR(Y159/$V159*90,"")</f>
        <v>0</v>
      </c>
      <c r="AU159" s="2">
        <f>IF(AP159="",INDEX(BV$4:BV$7,MATCH(O159,$BU$4:$BU$7,0)),AP159)</f>
        <v>0.61997703788748559</v>
      </c>
      <c r="AV159" s="2">
        <f>IF(AQ159="",INDEX(BW$4:BW$7,MATCH($O159,$BU$4:$BU$7,0)),AQ159)</f>
        <v>0.10332950631458095</v>
      </c>
      <c r="AW159" s="2">
        <f>IF(AR159="",INDEX(BX$4:BX$7,MATCH($O159,$BU$4:$BU$7,0)),AR159)</f>
        <v>1.1366245694603903</v>
      </c>
      <c r="AX159" s="2">
        <f>IF(AS159="",INDEX(BY$4:BY$7,MATCH($O159,$BU$4:$BU$7,0)),AS159)</f>
        <v>0</v>
      </c>
      <c r="AY159" s="2">
        <f>IF(AT159="",INDEX(BZ$4:BZ$7,MATCH($O159,$BU$4:$BU$7,0)),AT159)</f>
        <v>0</v>
      </c>
      <c r="AZ159" s="2">
        <f>AU159*0.5+AK159*0.5</f>
        <v>0.34740610136132521</v>
      </c>
      <c r="BA159" s="2">
        <f>AV159*0.5+AJ159*0.5</f>
        <v>0.12187537586791319</v>
      </c>
      <c r="BB159" s="2">
        <f>AX159*0.5+AI159*0.5</f>
        <v>6.5000000000000002E-2</v>
      </c>
      <c r="BC159">
        <f>IF(I159="expected",1,0)</f>
        <v>0</v>
      </c>
      <c r="BD159" s="74">
        <f>IF(BC159=1,AZ159/SUMIFS(AZ$3:AZ$622,$BC$3:$BC$622,1,$G$3:$G$622,$G159),0)</f>
        <v>0</v>
      </c>
      <c r="BE159" s="74">
        <f>IF(BC159=1,BA159/SUMIFS(BA$3:BA$622,$BC$3:$BC$622,1,$G$3:$G$622,$G159),0)</f>
        <v>0</v>
      </c>
      <c r="BF159" s="74">
        <f>IF(BC159=1,AW159/SUMIFS(AW$3:AW$622,$BC$3:$BC$622,1,$G$3:$G$622,$G159),0)</f>
        <v>0</v>
      </c>
      <c r="BG159" s="2">
        <f>BB159</f>
        <v>6.5000000000000002E-2</v>
      </c>
      <c r="BH159" s="2">
        <f>AY159</f>
        <v>0</v>
      </c>
      <c r="BI159" s="2">
        <f>MIN(BI$1,BD159)</f>
        <v>0</v>
      </c>
      <c r="BJ159" s="2">
        <f>MIN(BJ$1,BE159)</f>
        <v>0</v>
      </c>
      <c r="BK159" s="2">
        <f>MIN(BK$1,BF159)</f>
        <v>0</v>
      </c>
      <c r="BL159" s="2">
        <f>BG159</f>
        <v>6.5000000000000002E-2</v>
      </c>
      <c r="BM159" s="2">
        <f>MIN($BM$1,BH159)</f>
        <v>0</v>
      </c>
      <c r="BN159" s="2">
        <f>BI159/SUMIFS(BI$3:BI$622,$BC$3:$BC$622,1,$G$3:$G$622,$G159)</f>
        <v>0</v>
      </c>
      <c r="BO159" s="2">
        <f>BJ159/SUMIFS(BJ$3:BJ$622,$BC$3:$BC$622,1,$G$3:$G$622,$G159)</f>
        <v>0</v>
      </c>
      <c r="BP159" s="2">
        <f>BK159/SUMIFS(BK$3:BK$622,$BC$3:$BC$622,1,$G$3:$G$622,$G159)</f>
        <v>0</v>
      </c>
      <c r="BQ159" s="2">
        <f>BL159</f>
        <v>6.5000000000000002E-2</v>
      </c>
      <c r="BR159" s="2">
        <f>BM159</f>
        <v>0</v>
      </c>
    </row>
    <row r="160" spans="1:70" x14ac:dyDescent="0.3">
      <c r="A160" s="93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>(12-$AF160)/12*INDEX(BV$9:BV$12,MATCH($AB160,$BU$9:$BU$12,0))+$AF160/12*AG160</f>
        <v>9.2999999999999999E-2</v>
      </c>
      <c r="AK160" s="85">
        <f>(12-$AF160)/12*INDEX(BW$9:BW$12,MATCH($AB160,$BU$9:$BU$12,0))+$AF160/12*AH160</f>
        <v>9.1235294117647081E-2</v>
      </c>
      <c r="AL160" s="85">
        <f>(12-$AF160)/12*INDEX(BX$9:BX$12,MATCH($AB160,$BU$9:$BU$12,0))+$AF160/12*AI160</f>
        <v>0.18782352941176461</v>
      </c>
      <c r="AM160" s="85">
        <f>IF($BC160=1,AJ160/SUMIFS(AJ$3:AJ$622,$BC$3:$BC$622,1,$G$3:$G$622,$G160),0)</f>
        <v>0</v>
      </c>
      <c r="AN160" s="85">
        <f>IF($BC160=1,AK160/SUMIFS(AK$3:AK$622,$BC$3:$BC$622,1,$G$3:$G$622,$G160),0)</f>
        <v>0</v>
      </c>
      <c r="AO160" s="85">
        <f>IF($BC160=1,AL160/SUMIFS(AL$3:AL$622,$BC$3:$BC$622,1,$G$3:$G$622,$G160),0)</f>
        <v>0</v>
      </c>
      <c r="AP160" s="2">
        <f>IFERROR(R160/$V160*90,"")</f>
        <v>0</v>
      </c>
      <c r="AQ160" s="2">
        <f>IFERROR(S160/$V160*90,"")</f>
        <v>0</v>
      </c>
      <c r="AR160" s="2">
        <f>IFERROR(W160/$V160*90,"")</f>
        <v>2.8177833437695678E-2</v>
      </c>
      <c r="AS160" s="2">
        <f>IFERROR(X160/$V160*90,"")</f>
        <v>8.453350031308704E-2</v>
      </c>
      <c r="AT160" s="2">
        <f>IFERROR(Y160/$V160*90,"")</f>
        <v>2.8177833437695678E-2</v>
      </c>
      <c r="AU160" s="2">
        <f>IF(AP160="",INDEX(BV$4:BV$7,MATCH(O160,$BU$4:$BU$7,0)),AP160)</f>
        <v>0</v>
      </c>
      <c r="AV160" s="2">
        <f>IF(AQ160="",INDEX(BW$4:BW$7,MATCH($O160,$BU$4:$BU$7,0)),AQ160)</f>
        <v>0</v>
      </c>
      <c r="AW160" s="2">
        <f>IF(AR160="",INDEX(BX$4:BX$7,MATCH($O160,$BU$4:$BU$7,0)),AR160)</f>
        <v>2.8177833437695678E-2</v>
      </c>
      <c r="AX160" s="2">
        <f>IF(AS160="",INDEX(BY$4:BY$7,MATCH($O160,$BU$4:$BU$7,0)),AS160)</f>
        <v>8.453350031308704E-2</v>
      </c>
      <c r="AY160" s="2">
        <f>IF(AT160="",INDEX(BZ$4:BZ$7,MATCH($O160,$BU$4:$BU$7,0)),AT160)</f>
        <v>2.8177833437695678E-2</v>
      </c>
      <c r="AZ160" s="2">
        <f>AU160*0.5+AK160*0.5</f>
        <v>4.5617647058823541E-2</v>
      </c>
      <c r="BA160" s="2">
        <f>AV160*0.5+AJ160*0.5</f>
        <v>4.65E-2</v>
      </c>
      <c r="BB160" s="2">
        <f>AX160*0.5+AI160*0.5</f>
        <v>4.226675015654352E-2</v>
      </c>
      <c r="BC160">
        <f>IF(I160="expected",1,0)</f>
        <v>0</v>
      </c>
      <c r="BD160" s="74">
        <f>IF(BC160=1,AZ160/SUMIFS(AZ$3:AZ$622,$BC$3:$BC$622,1,$G$3:$G$622,$G160),0)</f>
        <v>0</v>
      </c>
      <c r="BE160" s="74">
        <f>IF(BC160=1,BA160/SUMIFS(BA$3:BA$622,$BC$3:$BC$622,1,$G$3:$G$622,$G160),0)</f>
        <v>0</v>
      </c>
      <c r="BF160" s="74">
        <f>IF(BC160=1,AW160/SUMIFS(AW$3:AW$622,$BC$3:$BC$622,1,$G$3:$G$622,$G160),0)</f>
        <v>0</v>
      </c>
      <c r="BG160" s="2">
        <f>BB160</f>
        <v>4.226675015654352E-2</v>
      </c>
      <c r="BH160" s="2">
        <f>AY160</f>
        <v>2.8177833437695678E-2</v>
      </c>
      <c r="BI160" s="2">
        <f>MIN(BI$1,BD160)</f>
        <v>0</v>
      </c>
      <c r="BJ160" s="2">
        <f>MIN(BJ$1,BE160)</f>
        <v>0</v>
      </c>
      <c r="BK160" s="2">
        <f>MIN(BK$1,BF160)</f>
        <v>0</v>
      </c>
      <c r="BL160" s="2">
        <f>BG160</f>
        <v>4.226675015654352E-2</v>
      </c>
      <c r="BM160" s="2">
        <f>MIN($BM$1,BH160)</f>
        <v>2.8177833437695678E-2</v>
      </c>
      <c r="BN160" s="2">
        <f>BI160/SUMIFS(BI$3:BI$622,$BC$3:$BC$622,1,$G$3:$G$622,$G160)</f>
        <v>0</v>
      </c>
      <c r="BO160" s="2">
        <f>BJ160/SUMIFS(BJ$3:BJ$622,$BC$3:$BC$622,1,$G$3:$G$622,$G160)</f>
        <v>0</v>
      </c>
      <c r="BP160" s="2">
        <f>BK160/SUMIFS(BK$3:BK$622,$BC$3:$BC$622,1,$G$3:$G$622,$G160)</f>
        <v>0</v>
      </c>
      <c r="BQ160" s="2">
        <f>BL160</f>
        <v>4.226675015654352E-2</v>
      </c>
      <c r="BR160" s="2">
        <f>BM160</f>
        <v>2.8177833437695678E-2</v>
      </c>
    </row>
    <row r="161" spans="1:70" x14ac:dyDescent="0.3">
      <c r="A161" s="93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>(12-$AF161)/12*INDEX(BV$9:BV$12,MATCH($AB161,$BU$9:$BU$12,0))+$AF161/12*AG161</f>
        <v>7.7499999999999999E-2</v>
      </c>
      <c r="AK161" s="85">
        <f>(12-$AF161)/12*INDEX(BW$9:BW$12,MATCH($AB161,$BU$9:$BU$12,0))+$AF161/12*AH161</f>
        <v>7.6029411764705901E-2</v>
      </c>
      <c r="AL161" s="85">
        <f>(12-$AF161)/12*INDEX(BX$9:BX$12,MATCH($AB161,$BU$9:$BU$12,0))+$AF161/12*AI161</f>
        <v>0.15651960784313718</v>
      </c>
      <c r="AM161" s="85">
        <f>IF($BC161=1,AJ161/SUMIFS(AJ$3:AJ$622,$BC$3:$BC$622,1,$G$3:$G$622,$G161),0)</f>
        <v>3.9729859383673134E-2</v>
      </c>
      <c r="AN161" s="85">
        <f>IF($BC161=1,AK161/SUMIFS(AK$3:AK$622,$BC$3:$BC$622,1,$G$3:$G$622,$G161),0)</f>
        <v>2.0913235923828388E-2</v>
      </c>
      <c r="AO161" s="85">
        <f>IF($BC161=1,AL161/SUMIFS(AL$3:AL$622,$BC$3:$BC$622,1,$G$3:$G$622,$G161),0)</f>
        <v>9.0440831916521261E-2</v>
      </c>
      <c r="AP161" s="2">
        <f>IFERROR(R161/$V161*90,"")</f>
        <v>5.6338028169014079E-2</v>
      </c>
      <c r="AQ161" s="2">
        <f>IFERROR(S161/$V161*90,"")</f>
        <v>5.6338028169014079E-2</v>
      </c>
      <c r="AR161" s="2">
        <f>IFERROR(W161/$V161*90,"")</f>
        <v>0.19718309859154928</v>
      </c>
      <c r="AS161" s="2">
        <f>IFERROR(X161/$V161*90,"")</f>
        <v>0.11267605633802816</v>
      </c>
      <c r="AT161" s="2">
        <f>IFERROR(Y161/$V161*90,"")</f>
        <v>2.8169014084507039E-2</v>
      </c>
      <c r="AU161" s="2">
        <f>IF(AP161="",INDEX(BV$4:BV$7,MATCH(O161,$BU$4:$BU$7,0)),AP161)</f>
        <v>5.6338028169014079E-2</v>
      </c>
      <c r="AV161" s="2">
        <f>IF(AQ161="",INDEX(BW$4:BW$7,MATCH($O161,$BU$4:$BU$7,0)),AQ161)</f>
        <v>5.6338028169014079E-2</v>
      </c>
      <c r="AW161" s="2">
        <f>IF(AR161="",INDEX(BX$4:BX$7,MATCH($O161,$BU$4:$BU$7,0)),AR161)</f>
        <v>0.19718309859154928</v>
      </c>
      <c r="AX161" s="2">
        <f>IF(AS161="",INDEX(BY$4:BY$7,MATCH($O161,$BU$4:$BU$7,0)),AS161)</f>
        <v>0.11267605633802816</v>
      </c>
      <c r="AY161" s="2">
        <f>IF(AT161="",INDEX(BZ$4:BZ$7,MATCH($O161,$BU$4:$BU$7,0)),AT161)</f>
        <v>2.8169014084507039E-2</v>
      </c>
      <c r="AZ161" s="2">
        <f>AU161*0.5+AK161*0.5</f>
        <v>6.6183719966859983E-2</v>
      </c>
      <c r="BA161" s="2">
        <f>AV161*0.5+AJ161*0.5</f>
        <v>6.6919014084507039E-2</v>
      </c>
      <c r="BB161" s="2">
        <f>AX161*0.5+AI161*0.5</f>
        <v>5.6338028169014079E-2</v>
      </c>
      <c r="BC161">
        <f>IF(I161="expected",1,0)</f>
        <v>1</v>
      </c>
      <c r="BD161" s="74">
        <f>IF(BC161=1,AZ161/SUMIFS(AZ$3:AZ$622,$BC$3:$BC$622,1,$G$3:$G$622,$G161),0)</f>
        <v>2.3923028960742256E-2</v>
      </c>
      <c r="BE161" s="74">
        <f>IF(BC161=1,BA161/SUMIFS(BA$3:BA$622,$BC$3:$BC$622,1,$G$3:$G$622,$G161),0)</f>
        <v>3.7901792843820142E-2</v>
      </c>
      <c r="BF161" s="74">
        <f>IF(BC161=1,AW161/SUMIFS(AW$3:AW$622,$BC$3:$BC$622,1,$G$3:$G$622,$G161),0)</f>
        <v>3.6544576763439987E-2</v>
      </c>
      <c r="BG161" s="2">
        <f>BB161</f>
        <v>5.6338028169014079E-2</v>
      </c>
      <c r="BH161" s="2">
        <f>AY161</f>
        <v>2.8169014084507039E-2</v>
      </c>
      <c r="BI161" s="2">
        <f>MIN(BI$1,BD161)</f>
        <v>2.3923028960742256E-2</v>
      </c>
      <c r="BJ161" s="2">
        <f>MIN(BJ$1,BE161)</f>
        <v>3.7901792843820142E-2</v>
      </c>
      <c r="BK161" s="2">
        <f>MIN(BK$1,BF161)</f>
        <v>3.6544576763439987E-2</v>
      </c>
      <c r="BL161" s="2">
        <f>BG161</f>
        <v>5.6338028169014079E-2</v>
      </c>
      <c r="BM161" s="2">
        <f>MIN($BM$1,BH161)</f>
        <v>2.8169014084507039E-2</v>
      </c>
      <c r="BN161" s="2">
        <f>BI161/SUMIFS(BI$3:BI$622,$BC$3:$BC$622,1,$G$3:$G$622,$G161)</f>
        <v>2.5196989031565756E-2</v>
      </c>
      <c r="BO161" s="2">
        <f>BJ161/SUMIFS(BJ$3:BJ$622,$BC$3:$BC$622,1,$G$3:$G$622,$G161)</f>
        <v>3.7901792843820142E-2</v>
      </c>
      <c r="BP161" s="2">
        <f>BK161/SUMIFS(BK$3:BK$622,$BC$3:$BC$622,1,$G$3:$G$622,$G161)</f>
        <v>3.6544576763439994E-2</v>
      </c>
      <c r="BQ161" s="2">
        <f>BL161</f>
        <v>5.6338028169014079E-2</v>
      </c>
      <c r="BR161" s="2">
        <f>BM161</f>
        <v>2.8169014084507039E-2</v>
      </c>
    </row>
    <row r="162" spans="1:70" x14ac:dyDescent="0.3">
      <c r="A162" s="93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>(12-$AF162)/12*INDEX(BV$9:BV$12,MATCH($AB162,$BU$9:$BU$12,0))+$AF162/12*AG162</f>
        <v>0.12041666666666667</v>
      </c>
      <c r="AK162" s="85">
        <f>(12-$AF162)/12*INDEX(BW$9:BW$12,MATCH($AB162,$BU$9:$BU$12,0))+$AF162/12*AH162</f>
        <v>3.801470588235295E-2</v>
      </c>
      <c r="AL162" s="85">
        <f>(12-$AF162)/12*INDEX(BX$9:BX$12,MATCH($AB162,$BU$9:$BU$12,0))+$AF162/12*AI162</f>
        <v>7.8259803921568588E-2</v>
      </c>
      <c r="AM162" s="85">
        <f>IF($BC162=1,AJ162/SUMIFS(AJ$3:AJ$622,$BC$3:$BC$622,1,$G$3:$G$622,$G162),0)</f>
        <v>0</v>
      </c>
      <c r="AN162" s="85">
        <f>IF($BC162=1,AK162/SUMIFS(AK$3:AK$622,$BC$3:$BC$622,1,$G$3:$G$622,$G162),0)</f>
        <v>0</v>
      </c>
      <c r="AO162" s="85">
        <f>IF($BC162=1,AL162/SUMIFS(AL$3:AL$622,$BC$3:$BC$622,1,$G$3:$G$622,$G162),0)</f>
        <v>0</v>
      </c>
      <c r="AP162" s="2">
        <f>IFERROR(R162/$V162*90,"")</f>
        <v>2.7239709443099273E-2</v>
      </c>
      <c r="AQ162" s="2">
        <f>IFERROR(S162/$V162*90,"")</f>
        <v>0</v>
      </c>
      <c r="AR162" s="2">
        <f>IFERROR(W162/$V162*90,"")</f>
        <v>5.4479418886198547E-2</v>
      </c>
      <c r="AS162" s="2">
        <f>IFERROR(X162/$V162*90,"")</f>
        <v>0.13619854721549637</v>
      </c>
      <c r="AT162" s="2">
        <f>IFERROR(Y162/$V162*90,"")</f>
        <v>0</v>
      </c>
      <c r="AU162" s="2">
        <f>IF(AP162="",INDEX(BV$4:BV$7,MATCH(O162,$BU$4:$BU$7,0)),AP162)</f>
        <v>2.7239709443099273E-2</v>
      </c>
      <c r="AV162" s="2">
        <f>IF(AQ162="",INDEX(BW$4:BW$7,MATCH($O162,$BU$4:$BU$7,0)),AQ162)</f>
        <v>0</v>
      </c>
      <c r="AW162" s="2">
        <f>IF(AR162="",INDEX(BX$4:BX$7,MATCH($O162,$BU$4:$BU$7,0)),AR162)</f>
        <v>5.4479418886198547E-2</v>
      </c>
      <c r="AX162" s="2">
        <f>IF(AS162="",INDEX(BY$4:BY$7,MATCH($O162,$BU$4:$BU$7,0)),AS162)</f>
        <v>0.13619854721549637</v>
      </c>
      <c r="AY162" s="2">
        <f>IF(AT162="",INDEX(BZ$4:BZ$7,MATCH($O162,$BU$4:$BU$7,0)),AT162)</f>
        <v>0</v>
      </c>
      <c r="AZ162" s="2">
        <f>AU162*0.5+AK162*0.5</f>
        <v>3.2627207662726115E-2</v>
      </c>
      <c r="BA162" s="2">
        <f>AV162*0.5+AJ162*0.5</f>
        <v>6.0208333333333336E-2</v>
      </c>
      <c r="BB162" s="2">
        <f>AX162*0.5+AI162*0.5</f>
        <v>6.8099273607748187E-2</v>
      </c>
      <c r="BC162">
        <f>IF(I162="expected",1,0)</f>
        <v>0</v>
      </c>
      <c r="BD162" s="74">
        <f>IF(BC162=1,AZ162/SUMIFS(AZ$3:AZ$622,$BC$3:$BC$622,1,$G$3:$G$622,$G162),0)</f>
        <v>0</v>
      </c>
      <c r="BE162" s="74">
        <f>IF(BC162=1,BA162/SUMIFS(BA$3:BA$622,$BC$3:$BC$622,1,$G$3:$G$622,$G162),0)</f>
        <v>0</v>
      </c>
      <c r="BF162" s="74">
        <f>IF(BC162=1,AW162/SUMIFS(AW$3:AW$622,$BC$3:$BC$622,1,$G$3:$G$622,$G162),0)</f>
        <v>0</v>
      </c>
      <c r="BG162" s="2">
        <f>BB162</f>
        <v>6.8099273607748187E-2</v>
      </c>
      <c r="BH162" s="2">
        <f>AY162</f>
        <v>0</v>
      </c>
      <c r="BI162" s="2">
        <f>MIN(BI$1,BD162)</f>
        <v>0</v>
      </c>
      <c r="BJ162" s="2">
        <f>MIN(BJ$1,BE162)</f>
        <v>0</v>
      </c>
      <c r="BK162" s="2">
        <f>MIN(BK$1,BF162)</f>
        <v>0</v>
      </c>
      <c r="BL162" s="2">
        <f>BG162</f>
        <v>6.8099273607748187E-2</v>
      </c>
      <c r="BM162" s="2">
        <f>MIN($BM$1,BH162)</f>
        <v>0</v>
      </c>
      <c r="BN162" s="2">
        <f>BI162/SUMIFS(BI$3:BI$622,$BC$3:$BC$622,1,$G$3:$G$622,$G162)</f>
        <v>0</v>
      </c>
      <c r="BO162" s="2">
        <f>BJ162/SUMIFS(BJ$3:BJ$622,$BC$3:$BC$622,1,$G$3:$G$622,$G162)</f>
        <v>0</v>
      </c>
      <c r="BP162" s="2">
        <f>BK162/SUMIFS(BK$3:BK$622,$BC$3:$BC$622,1,$G$3:$G$622,$G162)</f>
        <v>0</v>
      </c>
      <c r="BQ162" s="2">
        <f>BL162</f>
        <v>6.8099273607748187E-2</v>
      </c>
      <c r="BR162" s="2">
        <f>BM162</f>
        <v>0</v>
      </c>
    </row>
    <row r="163" spans="1:70" x14ac:dyDescent="0.3">
      <c r="A163" s="93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>(12-$AF163)/12*INDEX(BV$9:BV$12,MATCH($AB163,$BU$9:$BU$12,0))+$AF163/12*AG163</f>
        <v>7.7499999999999999E-2</v>
      </c>
      <c r="AK163" s="85">
        <f>(12-$AF163)/12*INDEX(BW$9:BW$12,MATCH($AB163,$BU$9:$BU$12,0))+$AF163/12*AH163</f>
        <v>0.40269607843137256</v>
      </c>
      <c r="AL163" s="85">
        <f>(12-$AF163)/12*INDEX(BX$9:BX$12,MATCH($AB163,$BU$9:$BU$12,0))+$AF163/12*AI163</f>
        <v>0.48318627450980384</v>
      </c>
      <c r="AM163" s="85">
        <f>IF($BC163=1,AJ163/SUMIFS(AJ$3:AJ$622,$BC$3:$BC$622,1,$G$3:$G$622,$G163),0)</f>
        <v>0</v>
      </c>
      <c r="AN163" s="85">
        <f>IF($BC163=1,AK163/SUMIFS(AK$3:AK$622,$BC$3:$BC$622,1,$G$3:$G$622,$G163),0)</f>
        <v>0</v>
      </c>
      <c r="AO163" s="85">
        <f>IF($BC163=1,AL163/SUMIFS(AL$3:AL$622,$BC$3:$BC$622,1,$G$3:$G$622,$G163),0)</f>
        <v>0</v>
      </c>
      <c r="AP163" s="2">
        <f>IFERROR(R163/$V163*90,"")</f>
        <v>3.8022813688212927E-2</v>
      </c>
      <c r="AQ163" s="2">
        <f>IFERROR(S163/$V163*90,"")</f>
        <v>7.6045627376425853E-2</v>
      </c>
      <c r="AR163" s="2">
        <f>IFERROR(W163/$V163*90,"")</f>
        <v>0.41825095057034217</v>
      </c>
      <c r="AS163" s="2">
        <f>IFERROR(X163/$V163*90,"")</f>
        <v>0.11406844106463877</v>
      </c>
      <c r="AT163" s="2">
        <f>IFERROR(Y163/$V163*90,"")</f>
        <v>0</v>
      </c>
      <c r="AU163" s="2">
        <f>IF(AP163="",INDEX(BV$4:BV$7,MATCH(O163,$BU$4:$BU$7,0)),AP163)</f>
        <v>3.8022813688212927E-2</v>
      </c>
      <c r="AV163" s="2">
        <f>IF(AQ163="",INDEX(BW$4:BW$7,MATCH($O163,$BU$4:$BU$7,0)),AQ163)</f>
        <v>7.6045627376425853E-2</v>
      </c>
      <c r="AW163" s="2">
        <f>IF(AR163="",INDEX(BX$4:BX$7,MATCH($O163,$BU$4:$BU$7,0)),AR163)</f>
        <v>0.41825095057034217</v>
      </c>
      <c r="AX163" s="2">
        <f>IF(AS163="",INDEX(BY$4:BY$7,MATCH($O163,$BU$4:$BU$7,0)),AS163)</f>
        <v>0.11406844106463877</v>
      </c>
      <c r="AY163" s="2">
        <f>IF(AT163="",INDEX(BZ$4:BZ$7,MATCH($O163,$BU$4:$BU$7,0)),AT163)</f>
        <v>0</v>
      </c>
      <c r="AZ163" s="2">
        <f>AU163*0.5+AK163*0.5</f>
        <v>0.22035944605979274</v>
      </c>
      <c r="BA163" s="2">
        <f>AV163*0.5+AJ163*0.5</f>
        <v>7.6772813688212926E-2</v>
      </c>
      <c r="BB163" s="2">
        <f>AX163*0.5+AI163*0.5</f>
        <v>1.0370342205323193</v>
      </c>
      <c r="BC163">
        <f>IF(I163="expected",1,0)</f>
        <v>0</v>
      </c>
      <c r="BD163" s="74">
        <f>IF(BC163=1,AZ163/SUMIFS(AZ$3:AZ$622,$BC$3:$BC$622,1,$G$3:$G$622,$G163),0)</f>
        <v>0</v>
      </c>
      <c r="BE163" s="74">
        <f>IF(BC163=1,BA163/SUMIFS(BA$3:BA$622,$BC$3:$BC$622,1,$G$3:$G$622,$G163),0)</f>
        <v>0</v>
      </c>
      <c r="BF163" s="74">
        <f>IF(BC163=1,AW163/SUMIFS(AW$3:AW$622,$BC$3:$BC$622,1,$G$3:$G$622,$G163),0)</f>
        <v>0</v>
      </c>
      <c r="BG163" s="2">
        <f>BB163</f>
        <v>1.0370342205323193</v>
      </c>
      <c r="BH163" s="2">
        <f>AY163</f>
        <v>0</v>
      </c>
      <c r="BI163" s="2">
        <f>MIN(BI$1,BD163)</f>
        <v>0</v>
      </c>
      <c r="BJ163" s="2">
        <f>MIN(BJ$1,BE163)</f>
        <v>0</v>
      </c>
      <c r="BK163" s="2">
        <f>MIN(BK$1,BF163)</f>
        <v>0</v>
      </c>
      <c r="BL163" s="2">
        <f>BG163</f>
        <v>1.0370342205323193</v>
      </c>
      <c r="BM163" s="2">
        <f>MIN($BM$1,BH163)</f>
        <v>0</v>
      </c>
      <c r="BN163" s="2">
        <f>BI163/SUMIFS(BI$3:BI$622,$BC$3:$BC$622,1,$G$3:$G$622,$G163)</f>
        <v>0</v>
      </c>
      <c r="BO163" s="2">
        <f>BJ163/SUMIFS(BJ$3:BJ$622,$BC$3:$BC$622,1,$G$3:$G$622,$G163)</f>
        <v>0</v>
      </c>
      <c r="BP163" s="2">
        <f>BK163/SUMIFS(BK$3:BK$622,$BC$3:$BC$622,1,$G$3:$G$622,$G163)</f>
        <v>0</v>
      </c>
      <c r="BQ163" s="2">
        <f>BL163</f>
        <v>1.0370342205323193</v>
      </c>
      <c r="BR163" s="2">
        <f>BM163</f>
        <v>0</v>
      </c>
    </row>
    <row r="164" spans="1:70" x14ac:dyDescent="0.3">
      <c r="A164" s="93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>(12-$AF164)/12*INDEX(BV$9:BV$12,MATCH($AB164,$BU$9:$BU$12,0))+$AF164/12*AG164</f>
        <v>8.5249999999999992E-2</v>
      </c>
      <c r="AK164" s="85">
        <f>(12-$AF164)/12*INDEX(BW$9:BW$12,MATCH($AB164,$BU$9:$BU$12,0))+$AF164/12*AH164</f>
        <v>8.3632352941176491E-2</v>
      </c>
      <c r="AL164" s="85">
        <f>(12-$AF164)/12*INDEX(BX$9:BX$12,MATCH($AB164,$BU$9:$BU$12,0))+$AF164/12*AI164</f>
        <v>0.17217156862745089</v>
      </c>
      <c r="AM164" s="85">
        <f>IF($BC164=1,AJ164/SUMIFS(AJ$3:AJ$622,$BC$3:$BC$622,1,$G$3:$G$622,$G164),0)</f>
        <v>4.370284532204044E-2</v>
      </c>
      <c r="AN164" s="85">
        <f>IF($BC164=1,AK164/SUMIFS(AK$3:AK$622,$BC$3:$BC$622,1,$G$3:$G$622,$G164),0)</f>
        <v>2.3004559516211224E-2</v>
      </c>
      <c r="AO164" s="85">
        <f>IF($BC164=1,AL164/SUMIFS(AL$3:AL$622,$BC$3:$BC$622,1,$G$3:$G$622,$G164),0)</f>
        <v>9.948491510817338E-2</v>
      </c>
      <c r="AP164" s="2">
        <f>IFERROR(R164/$V164*90,"")</f>
        <v>0.18614270941054811</v>
      </c>
      <c r="AQ164" s="2">
        <f>IFERROR(S164/$V164*90,"")</f>
        <v>0</v>
      </c>
      <c r="AR164" s="2">
        <f>IFERROR(W164/$V164*90,"")</f>
        <v>0.23267838676318511</v>
      </c>
      <c r="AS164" s="2">
        <f>IFERROR(X164/$V164*90,"")</f>
        <v>0</v>
      </c>
      <c r="AT164" s="2">
        <f>IFERROR(Y164/$V164*90,"")</f>
        <v>4.6535677352637028E-2</v>
      </c>
      <c r="AU164" s="2">
        <f>IF(AP164="",INDEX(BV$4:BV$7,MATCH(O164,$BU$4:$BU$7,0)),AP164)</f>
        <v>0.18614270941054811</v>
      </c>
      <c r="AV164" s="2">
        <f>IF(AQ164="",INDEX(BW$4:BW$7,MATCH($O164,$BU$4:$BU$7,0)),AQ164)</f>
        <v>0</v>
      </c>
      <c r="AW164" s="2">
        <f>IF(AR164="",INDEX(BX$4:BX$7,MATCH($O164,$BU$4:$BU$7,0)),AR164)</f>
        <v>0.23267838676318511</v>
      </c>
      <c r="AX164" s="2">
        <f>IF(AS164="",INDEX(BY$4:BY$7,MATCH($O164,$BU$4:$BU$7,0)),AS164)</f>
        <v>0</v>
      </c>
      <c r="AY164" s="2">
        <f>IF(AT164="",INDEX(BZ$4:BZ$7,MATCH($O164,$BU$4:$BU$7,0)),AT164)</f>
        <v>4.6535677352637028E-2</v>
      </c>
      <c r="AZ164" s="2">
        <f>AU164*0.5+AK164*0.5</f>
        <v>0.1348875311758623</v>
      </c>
      <c r="BA164" s="2">
        <f>AV164*0.5+AJ164*0.5</f>
        <v>4.2624999999999996E-2</v>
      </c>
      <c r="BB164" s="2">
        <f>AX164*0.5+AI164*0.5</f>
        <v>0</v>
      </c>
      <c r="BC164">
        <f>IF(I164="expected",1,0)</f>
        <v>1</v>
      </c>
      <c r="BD164" s="74">
        <f>IF(BC164=1,AZ164/SUMIFS(AZ$3:AZ$622,$BC$3:$BC$622,1,$G$3:$G$622,$G164),0)</f>
        <v>4.8756980060640061E-2</v>
      </c>
      <c r="BE164" s="74">
        <f>IF(BC164=1,BA164/SUMIFS(BA$3:BA$622,$BC$3:$BC$622,1,$G$3:$G$622,$G164),0)</f>
        <v>2.4142075941639817E-2</v>
      </c>
      <c r="BF164" s="74">
        <f>IF(BC164=1,AW164/SUMIFS(AW$3:AW$622,$BC$3:$BC$622,1,$G$3:$G$622,$G164),0)</f>
        <v>4.3123032486035891E-2</v>
      </c>
      <c r="BG164" s="2">
        <f>BB164</f>
        <v>0</v>
      </c>
      <c r="BH164" s="2">
        <f>AY164</f>
        <v>4.6535677352637028E-2</v>
      </c>
      <c r="BI164" s="2">
        <f>MIN(BI$1,BD164)</f>
        <v>4.8756980060640061E-2</v>
      </c>
      <c r="BJ164" s="2">
        <f>MIN(BJ$1,BE164)</f>
        <v>2.4142075941639817E-2</v>
      </c>
      <c r="BK164" s="2">
        <f>MIN(BK$1,BF164)</f>
        <v>4.3123032486035891E-2</v>
      </c>
      <c r="BL164" s="2">
        <f>BG164</f>
        <v>0</v>
      </c>
      <c r="BM164" s="2">
        <f>MIN($BM$1,BH164)</f>
        <v>4.6535677352637028E-2</v>
      </c>
      <c r="BN164" s="2">
        <f>BI164/SUMIFS(BI$3:BI$622,$BC$3:$BC$622,1,$G$3:$G$622,$G164)</f>
        <v>5.1353409044324484E-2</v>
      </c>
      <c r="BO164" s="2">
        <f>BJ164/SUMIFS(BJ$3:BJ$622,$BC$3:$BC$622,1,$G$3:$G$622,$G164)</f>
        <v>2.4142075941639817E-2</v>
      </c>
      <c r="BP164" s="2">
        <f>BK164/SUMIFS(BK$3:BK$622,$BC$3:$BC$622,1,$G$3:$G$622,$G164)</f>
        <v>4.3123032486035898E-2</v>
      </c>
      <c r="BQ164" s="2">
        <f>BL164</f>
        <v>0</v>
      </c>
      <c r="BR164" s="2">
        <f>BM164</f>
        <v>4.6535677352637028E-2</v>
      </c>
    </row>
    <row r="165" spans="1:70" x14ac:dyDescent="0.3">
      <c r="A165" s="93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>(12-$AF165)/12*INDEX(BV$9:BV$12,MATCH($AB165,$BU$9:$BU$12,0))+$AF165/12*AG165</f>
        <v>0.13438644688644691</v>
      </c>
      <c r="AK165" s="85">
        <f>(12-$AF165)/12*INDEX(BW$9:BW$12,MATCH($AB165,$BU$9:$BU$12,0))+$AF165/12*AH165</f>
        <v>0.18708791208791212</v>
      </c>
      <c r="AL165" s="85">
        <f>(12-$AF165)/12*INDEX(BX$9:BX$12,MATCH($AB165,$BU$9:$BU$12,0))+$AF165/12*AI165</f>
        <v>0.19281135531135532</v>
      </c>
      <c r="AM165" s="85">
        <f>IF($BC165=1,AJ165/SUMIFS(AJ$3:AJ$622,$BC$3:$BC$622,1,$G$3:$G$622,$G165),0)</f>
        <v>0</v>
      </c>
      <c r="AN165" s="85">
        <f>IF($BC165=1,AK165/SUMIFS(AK$3:AK$622,$BC$3:$BC$622,1,$G$3:$G$622,$G165),0)</f>
        <v>0</v>
      </c>
      <c r="AO165" s="85">
        <f>IF($BC165=1,AL165/SUMIFS(AL$3:AL$622,$BC$3:$BC$622,1,$G$3:$G$622,$G165),0)</f>
        <v>0</v>
      </c>
      <c r="AP165" s="2">
        <f>IFERROR(R165/$V165*90,"")</f>
        <v>3.7052284890901607E-2</v>
      </c>
      <c r="AQ165" s="2">
        <f>IFERROR(S165/$V165*90,"")</f>
        <v>7.4104569781803215E-2</v>
      </c>
      <c r="AR165" s="2">
        <f>IFERROR(W165/$V165*90,"")</f>
        <v>0.18526142445450802</v>
      </c>
      <c r="AS165" s="2">
        <f>IFERROR(X165/$V165*90,"")</f>
        <v>0.37052284890901604</v>
      </c>
      <c r="AT165" s="2">
        <f>IFERROR(Y165/$V165*90,"")</f>
        <v>0</v>
      </c>
      <c r="AU165" s="2">
        <f>IF(AP165="",INDEX(BV$4:BV$7,MATCH(O165,$BU$4:$BU$7,0)),AP165)</f>
        <v>3.7052284890901607E-2</v>
      </c>
      <c r="AV165" s="2">
        <f>IF(AQ165="",INDEX(BW$4:BW$7,MATCH($O165,$BU$4:$BU$7,0)),AQ165)</f>
        <v>7.4104569781803215E-2</v>
      </c>
      <c r="AW165" s="2">
        <f>IF(AR165="",INDEX(BX$4:BX$7,MATCH($O165,$BU$4:$BU$7,0)),AR165)</f>
        <v>0.18526142445450802</v>
      </c>
      <c r="AX165" s="2">
        <f>IF(AS165="",INDEX(BY$4:BY$7,MATCH($O165,$BU$4:$BU$7,0)),AS165)</f>
        <v>0.37052284890901604</v>
      </c>
      <c r="AY165" s="2">
        <f>IF(AT165="",INDEX(BZ$4:BZ$7,MATCH($O165,$BU$4:$BU$7,0)),AT165)</f>
        <v>0</v>
      </c>
      <c r="AZ165" s="2">
        <f>AU165*0.5+AK165*0.5</f>
        <v>0.11207009848940686</v>
      </c>
      <c r="BA165" s="2">
        <f>AV165*0.5+AJ165*0.5</f>
        <v>0.10424550833412506</v>
      </c>
      <c r="BB165" s="2">
        <f>AX165*0.5+AI165*0.5</f>
        <v>0.18526142445450802</v>
      </c>
      <c r="BC165">
        <f>IF(I165="expected",1,0)</f>
        <v>0</v>
      </c>
      <c r="BD165" s="74">
        <f>IF(BC165=1,AZ165/SUMIFS(AZ$3:AZ$622,$BC$3:$BC$622,1,$G$3:$G$622,$G165),0)</f>
        <v>0</v>
      </c>
      <c r="BE165" s="74">
        <f>IF(BC165=1,BA165/SUMIFS(BA$3:BA$622,$BC$3:$BC$622,1,$G$3:$G$622,$G165),0)</f>
        <v>0</v>
      </c>
      <c r="BF165" s="74">
        <f>IF(BC165=1,AW165/SUMIFS(AW$3:AW$622,$BC$3:$BC$622,1,$G$3:$G$622,$G165),0)</f>
        <v>0</v>
      </c>
      <c r="BG165" s="2">
        <f>BB165</f>
        <v>0.18526142445450802</v>
      </c>
      <c r="BH165" s="2">
        <f>AY165</f>
        <v>0</v>
      </c>
      <c r="BI165" s="2">
        <f>MIN(BI$1,BD165)</f>
        <v>0</v>
      </c>
      <c r="BJ165" s="2">
        <f>MIN(BJ$1,BE165)</f>
        <v>0</v>
      </c>
      <c r="BK165" s="2">
        <f>MIN(BK$1,BF165)</f>
        <v>0</v>
      </c>
      <c r="BL165" s="2">
        <f>BG165</f>
        <v>0.18526142445450802</v>
      </c>
      <c r="BM165" s="2">
        <f>MIN($BM$1,BH165)</f>
        <v>0</v>
      </c>
      <c r="BN165" s="2">
        <f>BI165/SUMIFS(BI$3:BI$622,$BC$3:$BC$622,1,$G$3:$G$622,$G165)</f>
        <v>0</v>
      </c>
      <c r="BO165" s="2">
        <f>BJ165/SUMIFS(BJ$3:BJ$622,$BC$3:$BC$622,1,$G$3:$G$622,$G165)</f>
        <v>0</v>
      </c>
      <c r="BP165" s="2">
        <f>BK165/SUMIFS(BK$3:BK$622,$BC$3:$BC$622,1,$G$3:$G$622,$G165)</f>
        <v>0</v>
      </c>
      <c r="BQ165" s="2">
        <f>BL165</f>
        <v>0.18526142445450802</v>
      </c>
      <c r="BR165" s="2">
        <f>BM165</f>
        <v>0</v>
      </c>
    </row>
    <row r="166" spans="1:70" x14ac:dyDescent="0.3">
      <c r="A166" s="93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>(12-$AF166)/12*INDEX(BV$9:BV$12,MATCH($AB166,$BU$9:$BU$12,0))+$AF166/12*AG166</f>
        <v>0</v>
      </c>
      <c r="AK166" s="85">
        <f>(12-$AF166)/12*INDEX(BW$9:BW$12,MATCH($AB166,$BU$9:$BU$12,0))+$AF166/12*AH166</f>
        <v>0</v>
      </c>
      <c r="AL166" s="85">
        <f>(12-$AF166)/12*INDEX(BX$9:BX$12,MATCH($AB166,$BU$9:$BU$12,0))+$AF166/12*AI166</f>
        <v>0</v>
      </c>
      <c r="AM166" s="85">
        <f>IF($BC166=1,AJ166/SUMIFS(AJ$3:AJ$622,$BC$3:$BC$622,1,$G$3:$G$622,$G166),0)</f>
        <v>0</v>
      </c>
      <c r="AN166" s="85">
        <f>IF($BC166=1,AK166/SUMIFS(AK$3:AK$622,$BC$3:$BC$622,1,$G$3:$G$622,$G166),0)</f>
        <v>0</v>
      </c>
      <c r="AO166" s="85">
        <f>IF($BC166=1,AL166/SUMIFS(AL$3:AL$622,$BC$3:$BC$622,1,$G$3:$G$622,$G166),0)</f>
        <v>0</v>
      </c>
      <c r="AP166" s="2">
        <f>IFERROR(R166/$V166*90,"")</f>
        <v>0</v>
      </c>
      <c r="AQ166" s="2">
        <f>IFERROR(S166/$V166*90,"")</f>
        <v>0</v>
      </c>
      <c r="AR166" s="2">
        <f>IFERROR(W166/$V166*90,"")</f>
        <v>0</v>
      </c>
      <c r="AS166" s="2">
        <f>IFERROR(X166/$V166*90,"")</f>
        <v>2.7035145689396217E-2</v>
      </c>
      <c r="AT166" s="2">
        <f>IFERROR(Y166/$V166*90,"")</f>
        <v>0</v>
      </c>
      <c r="AU166" s="2">
        <f>IF(AP166="",INDEX(BV$4:BV$7,MATCH(O166,$BU$4:$BU$7,0)),AP166)</f>
        <v>0</v>
      </c>
      <c r="AV166" s="2">
        <f>IF(AQ166="",INDEX(BW$4:BW$7,MATCH($O166,$BU$4:$BU$7,0)),AQ166)</f>
        <v>0</v>
      </c>
      <c r="AW166" s="2">
        <f>IF(AR166="",INDEX(BX$4:BX$7,MATCH($O166,$BU$4:$BU$7,0)),AR166)</f>
        <v>0</v>
      </c>
      <c r="AX166" s="2">
        <f>IF(AS166="",INDEX(BY$4:BY$7,MATCH($O166,$BU$4:$BU$7,0)),AS166)</f>
        <v>2.7035145689396217E-2</v>
      </c>
      <c r="AY166" s="2">
        <f>IF(AT166="",INDEX(BZ$4:BZ$7,MATCH($O166,$BU$4:$BU$7,0)),AT166)</f>
        <v>0</v>
      </c>
      <c r="AZ166" s="2">
        <f>AU166*0.5+AK166*0.5</f>
        <v>0</v>
      </c>
      <c r="BA166" s="2">
        <f>AV166*0.5+AJ166*0.5</f>
        <v>0</v>
      </c>
      <c r="BB166" s="2">
        <f>AX166*0.5+AI166*0.5</f>
        <v>1.3517572844698109E-2</v>
      </c>
      <c r="BC166">
        <f>IF(I166="expected",1,0)</f>
        <v>1</v>
      </c>
      <c r="BD166" s="74">
        <f>IF(BC166=1,AZ166/SUMIFS(AZ$3:AZ$622,$BC$3:$BC$622,1,$G$3:$G$622,$G166),0)</f>
        <v>0</v>
      </c>
      <c r="BE166" s="74">
        <f>IF(BC166=1,BA166/SUMIFS(BA$3:BA$622,$BC$3:$BC$622,1,$G$3:$G$622,$G166),0)</f>
        <v>0</v>
      </c>
      <c r="BF166" s="74">
        <f>IF(BC166=1,AW166/SUMIFS(AW$3:AW$622,$BC$3:$BC$622,1,$G$3:$G$622,$G166),0)</f>
        <v>0</v>
      </c>
      <c r="BG166" s="2">
        <f>BB166</f>
        <v>1.3517572844698109E-2</v>
      </c>
      <c r="BH166" s="2">
        <f>AY166</f>
        <v>0</v>
      </c>
      <c r="BI166" s="2">
        <f>MIN(BI$1,BD166)</f>
        <v>0</v>
      </c>
      <c r="BJ166" s="2">
        <f>MIN(BJ$1,BE166)</f>
        <v>0</v>
      </c>
      <c r="BK166" s="2">
        <f>MIN(BK$1,BF166)</f>
        <v>0</v>
      </c>
      <c r="BL166" s="2">
        <f>BG166</f>
        <v>1.3517572844698109E-2</v>
      </c>
      <c r="BM166" s="2">
        <f>MIN($BM$1,BH166)</f>
        <v>0</v>
      </c>
      <c r="BN166" s="2">
        <f>BI166/SUMIFS(BI$3:BI$622,$BC$3:$BC$622,1,$G$3:$G$622,$G166)</f>
        <v>0</v>
      </c>
      <c r="BO166" s="2">
        <f>BJ166/SUMIFS(BJ$3:BJ$622,$BC$3:$BC$622,1,$G$3:$G$622,$G166)</f>
        <v>0</v>
      </c>
      <c r="BP166" s="2">
        <f>BK166/SUMIFS(BK$3:BK$622,$BC$3:$BC$622,1,$G$3:$G$622,$G166)</f>
        <v>0</v>
      </c>
      <c r="BQ166" s="2">
        <f>BL166</f>
        <v>1.3517572844698109E-2</v>
      </c>
      <c r="BR166" s="2">
        <f>BM166</f>
        <v>0</v>
      </c>
    </row>
    <row r="167" spans="1:70" x14ac:dyDescent="0.3">
      <c r="A167" s="93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>(12-$AF167)/12*INDEX(BV$9:BV$12,MATCH($AB167,$BU$9:$BU$12,0))+$AF167/12*AG167</f>
        <v>3.1E-2</v>
      </c>
      <c r="AK167" s="85">
        <f>(12-$AF167)/12*INDEX(BW$9:BW$12,MATCH($AB167,$BU$9:$BU$12,0))+$AF167/12*AH167</f>
        <v>3.041176470588236E-2</v>
      </c>
      <c r="AL167" s="85">
        <f>(12-$AF167)/12*INDEX(BX$9:BX$12,MATCH($AB167,$BU$9:$BU$12,0))+$AF167/12*AI167</f>
        <v>0.22927450980392153</v>
      </c>
      <c r="AM167" s="85">
        <f>IF($BC167=1,AJ167/SUMIFS(AJ$3:AJ$622,$BC$3:$BC$622,1,$G$3:$G$622,$G167),0)</f>
        <v>2.6184498528067302E-2</v>
      </c>
      <c r="AN167" s="85">
        <f>IF($BC167=1,AK167/SUMIFS(AK$3:AK$622,$BC$3:$BC$622,1,$G$3:$G$622,$G167),0)</f>
        <v>1.2444830329572916E-2</v>
      </c>
      <c r="AO167" s="85">
        <f>IF($BC167=1,AL167/SUMIFS(AL$3:AL$622,$BC$3:$BC$622,1,$G$3:$G$622,$G167),0)</f>
        <v>0.18028260894494766</v>
      </c>
      <c r="AP167" s="2">
        <f>IFERROR(R167/$V167*90,"")</f>
        <v>3.163444639718805E-2</v>
      </c>
      <c r="AQ167" s="2">
        <f>IFERROR(S167/$V167*90,"")</f>
        <v>0</v>
      </c>
      <c r="AR167" s="2">
        <f>IFERROR(W167/$V167*90,"")</f>
        <v>0.18980667838312831</v>
      </c>
      <c r="AS167" s="2">
        <f>IFERROR(X167/$V167*90,"")</f>
        <v>0.1265377855887522</v>
      </c>
      <c r="AT167" s="2">
        <f>IFERROR(Y167/$V167*90,"")</f>
        <v>0</v>
      </c>
      <c r="AU167" s="2">
        <f>IF(AP167="",INDEX(BV$4:BV$7,MATCH(O167,$BU$4:$BU$7,0)),AP167)</f>
        <v>3.163444639718805E-2</v>
      </c>
      <c r="AV167" s="2">
        <f>IF(AQ167="",INDEX(BW$4:BW$7,MATCH($O167,$BU$4:$BU$7,0)),AQ167)</f>
        <v>0</v>
      </c>
      <c r="AW167" s="2">
        <f>IF(AR167="",INDEX(BX$4:BX$7,MATCH($O167,$BU$4:$BU$7,0)),AR167)</f>
        <v>0.18980667838312831</v>
      </c>
      <c r="AX167" s="2">
        <f>IF(AS167="",INDEX(BY$4:BY$7,MATCH($O167,$BU$4:$BU$7,0)),AS167)</f>
        <v>0.1265377855887522</v>
      </c>
      <c r="AY167" s="2">
        <f>IF(AT167="",INDEX(BZ$4:BZ$7,MATCH($O167,$BU$4:$BU$7,0)),AT167)</f>
        <v>0</v>
      </c>
      <c r="AZ167" s="2">
        <f>AU167*0.5+AK167*0.5</f>
        <v>3.1023105551535205E-2</v>
      </c>
      <c r="BA167" s="2">
        <f>AV167*0.5+AJ167*0.5</f>
        <v>1.55E-2</v>
      </c>
      <c r="BB167" s="2">
        <f>AX167*0.5+AI167*0.5</f>
        <v>0.18826889279437609</v>
      </c>
      <c r="BC167">
        <f>IF(I167="expected",1,0)</f>
        <v>1</v>
      </c>
      <c r="BD167" s="74">
        <f>IF(BC167=1,AZ167/SUMIFS(AZ$3:AZ$622,$BC$3:$BC$622,1,$G$3:$G$622,$G167),0)</f>
        <v>1.1668197253287927E-2</v>
      </c>
      <c r="BE167" s="74">
        <f>IF(BC167=1,BA167/SUMIFS(BA$3:BA$622,$BC$3:$BC$622,1,$G$3:$G$622,$G167),0)</f>
        <v>1.4241667938276715E-2</v>
      </c>
      <c r="BF167" s="74">
        <f>IF(BC167=1,AW167/SUMIFS(AW$3:AW$622,$BC$3:$BC$622,1,$G$3:$G$622,$G167),0)</f>
        <v>2.4933031823065853E-2</v>
      </c>
      <c r="BG167" s="2">
        <f>BB167</f>
        <v>0.18826889279437609</v>
      </c>
      <c r="BH167" s="2">
        <f>AY167</f>
        <v>0</v>
      </c>
      <c r="BI167" s="2">
        <f>MIN(BI$1,BD167)</f>
        <v>1.1668197253287927E-2</v>
      </c>
      <c r="BJ167" s="2">
        <f>MIN(BJ$1,BE167)</f>
        <v>1.4241667938276715E-2</v>
      </c>
      <c r="BK167" s="2">
        <f>MIN(BK$1,BF167)</f>
        <v>2.4933031823065853E-2</v>
      </c>
      <c r="BL167" s="2">
        <f>BG167</f>
        <v>0.18826889279437609</v>
      </c>
      <c r="BM167" s="2">
        <f>MIN($BM$1,BH167)</f>
        <v>0</v>
      </c>
      <c r="BN167" s="2">
        <f>BI167/SUMIFS(BI$3:BI$622,$BC$3:$BC$622,1,$G$3:$G$622,$G167)</f>
        <v>1.3017627174812444E-2</v>
      </c>
      <c r="BO167" s="2">
        <f>BJ167/SUMIFS(BJ$3:BJ$622,$BC$3:$BC$622,1,$G$3:$G$622,$G167)</f>
        <v>1.4241667938276716E-2</v>
      </c>
      <c r="BP167" s="2">
        <f>BK167/SUMIFS(BK$3:BK$622,$BC$3:$BC$622,1,$G$3:$G$622,$G167)</f>
        <v>2.493303182306586E-2</v>
      </c>
      <c r="BQ167" s="2">
        <f>BL167</f>
        <v>0.18826889279437609</v>
      </c>
      <c r="BR167" s="2">
        <f>BM167</f>
        <v>0</v>
      </c>
    </row>
    <row r="168" spans="1:70" x14ac:dyDescent="0.3">
      <c r="A168" s="93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>(12-$AF168)/12*INDEX(BV$9:BV$12,MATCH($AB168,$BU$9:$BU$12,0))+$AF168/12*AG168</f>
        <v>0.10750915750915752</v>
      </c>
      <c r="AK168" s="85">
        <f>(12-$AF168)/12*INDEX(BW$9:BW$12,MATCH($AB168,$BU$9:$BU$12,0))+$AF168/12*AH168</f>
        <v>0.3163369963369963</v>
      </c>
      <c r="AL168" s="85">
        <f>(12-$AF168)/12*INDEX(BX$9:BX$12,MATCH($AB168,$BU$9:$BU$12,0))+$AF168/12*AI168</f>
        <v>0.23758241758241755</v>
      </c>
      <c r="AM168" s="85">
        <f>IF($BC168=1,AJ168/SUMIFS(AJ$3:AJ$622,$BC$3:$BC$622,1,$G$3:$G$622,$G168),0)</f>
        <v>0</v>
      </c>
      <c r="AN168" s="85">
        <f>IF($BC168=1,AK168/SUMIFS(AK$3:AK$622,$BC$3:$BC$622,1,$G$3:$G$622,$G168),0)</f>
        <v>0</v>
      </c>
      <c r="AO168" s="85">
        <f>IF($BC168=1,AL168/SUMIFS(AL$3:AL$622,$BC$3:$BC$622,1,$G$3:$G$622,$G168),0)</f>
        <v>0</v>
      </c>
      <c r="AP168" s="2">
        <f>IFERROR(R168/$V168*90,"")</f>
        <v>0.14814814814814814</v>
      </c>
      <c r="AQ168" s="2">
        <f>IFERROR(S168/$V168*90,"")</f>
        <v>0</v>
      </c>
      <c r="AR168" s="2">
        <f>IFERROR(W168/$V168*90,"")</f>
        <v>0.44444444444444442</v>
      </c>
      <c r="AS168" s="2">
        <f>IFERROR(X168/$V168*90,"")</f>
        <v>0.29629629629629628</v>
      </c>
      <c r="AT168" s="2">
        <f>IFERROR(Y168/$V168*90,"")</f>
        <v>7.407407407407407E-2</v>
      </c>
      <c r="AU168" s="2">
        <f>IF(AP168="",INDEX(BV$4:BV$7,MATCH(O168,$BU$4:$BU$7,0)),AP168)</f>
        <v>0.14814814814814814</v>
      </c>
      <c r="AV168" s="2">
        <f>IF(AQ168="",INDEX(BW$4:BW$7,MATCH($O168,$BU$4:$BU$7,0)),AQ168)</f>
        <v>0</v>
      </c>
      <c r="AW168" s="2">
        <f>IF(AR168="",INDEX(BX$4:BX$7,MATCH($O168,$BU$4:$BU$7,0)),AR168)</f>
        <v>0.44444444444444442</v>
      </c>
      <c r="AX168" s="2">
        <f>IF(AS168="",INDEX(BY$4:BY$7,MATCH($O168,$BU$4:$BU$7,0)),AS168)</f>
        <v>0.29629629629629628</v>
      </c>
      <c r="AY168" s="2">
        <f>IF(AT168="",INDEX(BZ$4:BZ$7,MATCH($O168,$BU$4:$BU$7,0)),AT168)</f>
        <v>7.407407407407407E-2</v>
      </c>
      <c r="AZ168" s="2">
        <f>AU168*0.5+AK168*0.5</f>
        <v>0.23224257224257222</v>
      </c>
      <c r="BA168" s="2">
        <f>AV168*0.5+AJ168*0.5</f>
        <v>5.3754578754578758E-2</v>
      </c>
      <c r="BB168" s="2">
        <f>AX168*0.5+AI168*0.5</f>
        <v>0.27314814814814814</v>
      </c>
      <c r="BC168">
        <f>IF(I168="expected",1,0)</f>
        <v>0</v>
      </c>
      <c r="BD168" s="74">
        <f>IF(BC168=1,AZ168/SUMIFS(AZ$3:AZ$622,$BC$3:$BC$622,1,$G$3:$G$622,$G168),0)</f>
        <v>0</v>
      </c>
      <c r="BE168" s="74">
        <f>IF(BC168=1,BA168/SUMIFS(BA$3:BA$622,$BC$3:$BC$622,1,$G$3:$G$622,$G168),0)</f>
        <v>0</v>
      </c>
      <c r="BF168" s="74">
        <f>IF(BC168=1,AW168/SUMIFS(AW$3:AW$622,$BC$3:$BC$622,1,$G$3:$G$622,$G168),0)</f>
        <v>0</v>
      </c>
      <c r="BG168" s="2">
        <f>BB168</f>
        <v>0.27314814814814814</v>
      </c>
      <c r="BH168" s="2">
        <f>AY168</f>
        <v>7.407407407407407E-2</v>
      </c>
      <c r="BI168" s="2">
        <f>MIN(BI$1,BD168)</f>
        <v>0</v>
      </c>
      <c r="BJ168" s="2">
        <f>MIN(BJ$1,BE168)</f>
        <v>0</v>
      </c>
      <c r="BK168" s="2">
        <f>MIN(BK$1,BF168)</f>
        <v>0</v>
      </c>
      <c r="BL168" s="2">
        <f>BG168</f>
        <v>0.27314814814814814</v>
      </c>
      <c r="BM168" s="2">
        <f>MIN($BM$1,BH168)</f>
        <v>0.06</v>
      </c>
      <c r="BN168" s="2">
        <f>BI168/SUMIFS(BI$3:BI$622,$BC$3:$BC$622,1,$G$3:$G$622,$G168)</f>
        <v>0</v>
      </c>
      <c r="BO168" s="2">
        <f>BJ168/SUMIFS(BJ$3:BJ$622,$BC$3:$BC$622,1,$G$3:$G$622,$G168)</f>
        <v>0</v>
      </c>
      <c r="BP168" s="2">
        <f>BK168/SUMIFS(BK$3:BK$622,$BC$3:$BC$622,1,$G$3:$G$622,$G168)</f>
        <v>0</v>
      </c>
      <c r="BQ168" s="2">
        <f>BL168</f>
        <v>0.27314814814814814</v>
      </c>
      <c r="BR168" s="2">
        <f>BM168</f>
        <v>0.06</v>
      </c>
    </row>
    <row r="169" spans="1:70" x14ac:dyDescent="0.3">
      <c r="A169" s="93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>(12-$AF169)/12*INDEX(BV$9:BV$12,MATCH($AB169,$BU$9:$BU$12,0))+$AF169/12*AG169</f>
        <v>0.20349056603773588</v>
      </c>
      <c r="AK169" s="85">
        <f>(12-$AF169)/12*INDEX(BW$9:BW$12,MATCH($AB169,$BU$9:$BU$12,0))+$AF169/12*AH169</f>
        <v>0.56603773584905637</v>
      </c>
      <c r="AL169" s="85">
        <f>(12-$AF169)/12*INDEX(BX$9:BX$12,MATCH($AB169,$BU$9:$BU$12,0))+$AF169/12*AI169</f>
        <v>0.17613207547169812</v>
      </c>
      <c r="AM169" s="85">
        <f>IF($BC169=1,AJ169/SUMIFS(AJ$3:AJ$622,$BC$3:$BC$622,1,$G$3:$G$622,$G169),0)</f>
        <v>0</v>
      </c>
      <c r="AN169" s="85">
        <f>IF($BC169=1,AK169/SUMIFS(AK$3:AK$622,$BC$3:$BC$622,1,$G$3:$G$622,$G169),0)</f>
        <v>0</v>
      </c>
      <c r="AO169" s="85">
        <f>IF($BC169=1,AL169/SUMIFS(AL$3:AL$622,$BC$3:$BC$622,1,$G$3:$G$622,$G169),0)</f>
        <v>0</v>
      </c>
      <c r="AP169" s="2">
        <f>IFERROR(R169/$V169*90,"")</f>
        <v>0</v>
      </c>
      <c r="AQ169" s="2">
        <f>IFERROR(S169/$V169*90,"")</f>
        <v>0</v>
      </c>
      <c r="AR169" s="2">
        <f>IFERROR(W169/$V169*90,"")</f>
        <v>0</v>
      </c>
      <c r="AS169" s="2">
        <f>IFERROR(X169/$V169*90,"")</f>
        <v>3.125E-2</v>
      </c>
      <c r="AT169" s="2">
        <f>IFERROR(Y169/$V169*90,"")</f>
        <v>0</v>
      </c>
      <c r="AU169" s="2">
        <f>IF(AP169="",INDEX(BV$4:BV$7,MATCH(O169,$BU$4:$BU$7,0)),AP169)</f>
        <v>0</v>
      </c>
      <c r="AV169" s="2">
        <f>IF(AQ169="",INDEX(BW$4:BW$7,MATCH($O169,$BU$4:$BU$7,0)),AQ169)</f>
        <v>0</v>
      </c>
      <c r="AW169" s="2">
        <f>IF(AR169="",INDEX(BX$4:BX$7,MATCH($O169,$BU$4:$BU$7,0)),AR169)</f>
        <v>0</v>
      </c>
      <c r="AX169" s="2">
        <f>IF(AS169="",INDEX(BY$4:BY$7,MATCH($O169,$BU$4:$BU$7,0)),AS169)</f>
        <v>3.125E-2</v>
      </c>
      <c r="AY169" s="2">
        <f>IF(AT169="",INDEX(BZ$4:BZ$7,MATCH($O169,$BU$4:$BU$7,0)),AT169)</f>
        <v>0</v>
      </c>
      <c r="AZ169" s="2">
        <f>AU169*0.5+AK169*0.5</f>
        <v>0.28301886792452818</v>
      </c>
      <c r="BA169" s="2">
        <f>AV169*0.5+AJ169*0.5</f>
        <v>0.10174528301886794</v>
      </c>
      <c r="BB169" s="2">
        <f>AX169*0.5+AI169*0.5</f>
        <v>1.5625E-2</v>
      </c>
      <c r="BC169">
        <f>IF(I169="expected",1,0)</f>
        <v>0</v>
      </c>
      <c r="BD169" s="74">
        <f>IF(BC169=1,AZ169/SUMIFS(AZ$3:AZ$622,$BC$3:$BC$622,1,$G$3:$G$622,$G169),0)</f>
        <v>0</v>
      </c>
      <c r="BE169" s="74">
        <f>IF(BC169=1,BA169/SUMIFS(BA$3:BA$622,$BC$3:$BC$622,1,$G$3:$G$622,$G169),0)</f>
        <v>0</v>
      </c>
      <c r="BF169" s="74">
        <f>IF(BC169=1,AW169/SUMIFS(AW$3:AW$622,$BC$3:$BC$622,1,$G$3:$G$622,$G169),0)</f>
        <v>0</v>
      </c>
      <c r="BG169" s="2">
        <f>BB169</f>
        <v>1.5625E-2</v>
      </c>
      <c r="BH169" s="2">
        <f>AY169</f>
        <v>0</v>
      </c>
      <c r="BI169" s="2">
        <f>MIN(BI$1,BD169)</f>
        <v>0</v>
      </c>
      <c r="BJ169" s="2">
        <f>MIN(BJ$1,BE169)</f>
        <v>0</v>
      </c>
      <c r="BK169" s="2">
        <f>MIN(BK$1,BF169)</f>
        <v>0</v>
      </c>
      <c r="BL169" s="2">
        <f>BG169</f>
        <v>1.5625E-2</v>
      </c>
      <c r="BM169" s="2">
        <f>MIN($BM$1,BH169)</f>
        <v>0</v>
      </c>
      <c r="BN169" s="2">
        <f>BI169/SUMIFS(BI$3:BI$622,$BC$3:$BC$622,1,$G$3:$G$622,$G169)</f>
        <v>0</v>
      </c>
      <c r="BO169" s="2">
        <f>BJ169/SUMIFS(BJ$3:BJ$622,$BC$3:$BC$622,1,$G$3:$G$622,$G169)</f>
        <v>0</v>
      </c>
      <c r="BP169" s="2">
        <f>BK169/SUMIFS(BK$3:BK$622,$BC$3:$BC$622,1,$G$3:$G$622,$G169)</f>
        <v>0</v>
      </c>
      <c r="BQ169" s="2">
        <f>BL169</f>
        <v>1.5625E-2</v>
      </c>
      <c r="BR169" s="2">
        <f>BM169</f>
        <v>0</v>
      </c>
    </row>
    <row r="170" spans="1:70" x14ac:dyDescent="0.3">
      <c r="A170" s="93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>(12-$AF170)/12*INDEX(BV$9:BV$12,MATCH($AB170,$BU$9:$BU$12,0))+$AF170/12*AG170</f>
        <v>0</v>
      </c>
      <c r="AK170" s="85">
        <f>(12-$AF170)/12*INDEX(BW$9:BW$12,MATCH($AB170,$BU$9:$BU$12,0))+$AF170/12*AH170</f>
        <v>0</v>
      </c>
      <c r="AL170" s="85">
        <f>(12-$AF170)/12*INDEX(BX$9:BX$12,MATCH($AB170,$BU$9:$BU$12,0))+$AF170/12*AI170</f>
        <v>0</v>
      </c>
      <c r="AM170" s="85">
        <f>IF($BC170=1,AJ170/SUMIFS(AJ$3:AJ$622,$BC$3:$BC$622,1,$G$3:$G$622,$G170),0)</f>
        <v>0</v>
      </c>
      <c r="AN170" s="85">
        <f>IF($BC170=1,AK170/SUMIFS(AK$3:AK$622,$BC$3:$BC$622,1,$G$3:$G$622,$G170),0)</f>
        <v>0</v>
      </c>
      <c r="AO170" s="85">
        <f>IF($BC170=1,AL170/SUMIFS(AL$3:AL$622,$BC$3:$BC$622,1,$G$3:$G$622,$G170),0)</f>
        <v>0</v>
      </c>
      <c r="AP170" s="2">
        <f>IFERROR(R170/$V170*90,"")</f>
        <v>0</v>
      </c>
      <c r="AQ170" s="2">
        <f>IFERROR(S170/$V170*90,"")</f>
        <v>0</v>
      </c>
      <c r="AR170" s="2">
        <f>IFERROR(W170/$V170*90,"")</f>
        <v>0</v>
      </c>
      <c r="AS170" s="2">
        <f>IFERROR(X170/$V170*90,"")</f>
        <v>2.7027027027027025E-2</v>
      </c>
      <c r="AT170" s="2">
        <f>IFERROR(Y170/$V170*90,"")</f>
        <v>0</v>
      </c>
      <c r="AU170" s="2">
        <f>IF(AP170="",INDEX(BV$4:BV$7,MATCH(O170,$BU$4:$BU$7,0)),AP170)</f>
        <v>0</v>
      </c>
      <c r="AV170" s="2">
        <f>IF(AQ170="",INDEX(BW$4:BW$7,MATCH($O170,$BU$4:$BU$7,0)),AQ170)</f>
        <v>0</v>
      </c>
      <c r="AW170" s="2">
        <f>IF(AR170="",INDEX(BX$4:BX$7,MATCH($O170,$BU$4:$BU$7,0)),AR170)</f>
        <v>0</v>
      </c>
      <c r="AX170" s="2">
        <f>IF(AS170="",INDEX(BY$4:BY$7,MATCH($O170,$BU$4:$BU$7,0)),AS170)</f>
        <v>2.7027027027027025E-2</v>
      </c>
      <c r="AY170" s="2">
        <f>IF(AT170="",INDEX(BZ$4:BZ$7,MATCH($O170,$BU$4:$BU$7,0)),AT170)</f>
        <v>0</v>
      </c>
      <c r="AZ170" s="2">
        <f>AU170*0.5+AK170*0.5</f>
        <v>0</v>
      </c>
      <c r="BA170" s="2">
        <f>AV170*0.5+AJ170*0.5</f>
        <v>0</v>
      </c>
      <c r="BB170" s="2">
        <f>AX170*0.5+AI170*0.5</f>
        <v>1.3513513513513513E-2</v>
      </c>
      <c r="BC170">
        <f>IF(I170="expected",1,0)</f>
        <v>1</v>
      </c>
      <c r="BD170" s="74">
        <f>IF(BC170=1,AZ170/SUMIFS(AZ$3:AZ$622,$BC$3:$BC$622,1,$G$3:$G$622,$G170),0)</f>
        <v>0</v>
      </c>
      <c r="BE170" s="74">
        <f>IF(BC170=1,BA170/SUMIFS(BA$3:BA$622,$BC$3:$BC$622,1,$G$3:$G$622,$G170),0)</f>
        <v>0</v>
      </c>
      <c r="BF170" s="74">
        <f>IF(BC170=1,AW170/SUMIFS(AW$3:AW$622,$BC$3:$BC$622,1,$G$3:$G$622,$G170),0)</f>
        <v>0</v>
      </c>
      <c r="BG170" s="2">
        <f>BB170</f>
        <v>1.3513513513513513E-2</v>
      </c>
      <c r="BH170" s="2">
        <f>AY170</f>
        <v>0</v>
      </c>
      <c r="BI170" s="2">
        <f>MIN(BI$1,BD170)</f>
        <v>0</v>
      </c>
      <c r="BJ170" s="2">
        <f>MIN(BJ$1,BE170)</f>
        <v>0</v>
      </c>
      <c r="BK170" s="2">
        <f>MIN(BK$1,BF170)</f>
        <v>0</v>
      </c>
      <c r="BL170" s="2">
        <f>BG170</f>
        <v>1.3513513513513513E-2</v>
      </c>
      <c r="BM170" s="2">
        <f>MIN($BM$1,BH170)</f>
        <v>0</v>
      </c>
      <c r="BN170" s="2">
        <f>BI170/SUMIFS(BI$3:BI$622,$BC$3:$BC$622,1,$G$3:$G$622,$G170)</f>
        <v>0</v>
      </c>
      <c r="BO170" s="2">
        <f>BJ170/SUMIFS(BJ$3:BJ$622,$BC$3:$BC$622,1,$G$3:$G$622,$G170)</f>
        <v>0</v>
      </c>
      <c r="BP170" s="2">
        <f>BK170/SUMIFS(BK$3:BK$622,$BC$3:$BC$622,1,$G$3:$G$622,$G170)</f>
        <v>0</v>
      </c>
      <c r="BQ170" s="2">
        <f>BL170</f>
        <v>1.3513513513513513E-2</v>
      </c>
      <c r="BR170" s="2">
        <f>BM170</f>
        <v>0</v>
      </c>
    </row>
    <row r="171" spans="1:70" x14ac:dyDescent="0.3">
      <c r="A171" s="93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>(12-$AF171)/12*INDEX(BV$9:BV$12,MATCH($AB171,$BU$9:$BU$12,0))+$AF171/12*AG171</f>
        <v>9.2999999999999999E-2</v>
      </c>
      <c r="AK171" s="85">
        <f>(12-$AF171)/12*INDEX(BW$9:BW$12,MATCH($AB171,$BU$9:$BU$12,0))+$AF171/12*AH171</f>
        <v>9.1235294117647081E-2</v>
      </c>
      <c r="AL171" s="85">
        <f>(12-$AF171)/12*INDEX(BX$9:BX$12,MATCH($AB171,$BU$9:$BU$12,0))+$AF171/12*AI171</f>
        <v>0.18782352941176461</v>
      </c>
      <c r="AM171" s="85">
        <f>IF($BC171=1,AJ171/SUMIFS(AJ$3:AJ$622,$BC$3:$BC$622,1,$G$3:$G$622,$G171),0)</f>
        <v>5.1935363906045799E-2</v>
      </c>
      <c r="AN171" s="85">
        <f>IF($BC171=1,AK171/SUMIFS(AK$3:AK$622,$BC$3:$BC$622,1,$G$3:$G$622,$G171),0)</f>
        <v>2.5927055452803306E-2</v>
      </c>
      <c r="AO171" s="85">
        <f>IF($BC171=1,AL171/SUMIFS(AL$3:AL$622,$BC$3:$BC$622,1,$G$3:$G$622,$G171),0)</f>
        <v>9.5510756194254351E-2</v>
      </c>
      <c r="AP171" s="2">
        <f>IFERROR(R171/$V171*90,"")</f>
        <v>0</v>
      </c>
      <c r="AQ171" s="2">
        <f>IFERROR(S171/$V171*90,"")</f>
        <v>0</v>
      </c>
      <c r="AR171" s="2">
        <f>IFERROR(W171/$V171*90,"")</f>
        <v>6.7014147431124355E-2</v>
      </c>
      <c r="AS171" s="2">
        <f>IFERROR(X171/$V171*90,"")</f>
        <v>6.7014147431124355E-2</v>
      </c>
      <c r="AT171" s="2">
        <f>IFERROR(Y171/$V171*90,"")</f>
        <v>0</v>
      </c>
      <c r="AU171" s="2">
        <f>IF(AP171="",INDEX(BV$4:BV$7,MATCH(O171,$BU$4:$BU$7,0)),AP171)</f>
        <v>0</v>
      </c>
      <c r="AV171" s="2">
        <f>IF(AQ171="",INDEX(BW$4:BW$7,MATCH($O171,$BU$4:$BU$7,0)),AQ171)</f>
        <v>0</v>
      </c>
      <c r="AW171" s="2">
        <f>IF(AR171="",INDEX(BX$4:BX$7,MATCH($O171,$BU$4:$BU$7,0)),AR171)</f>
        <v>6.7014147431124355E-2</v>
      </c>
      <c r="AX171" s="2">
        <f>IF(AS171="",INDEX(BY$4:BY$7,MATCH($O171,$BU$4:$BU$7,0)),AS171)</f>
        <v>6.7014147431124355E-2</v>
      </c>
      <c r="AY171" s="2">
        <f>IF(AT171="",INDEX(BZ$4:BZ$7,MATCH($O171,$BU$4:$BU$7,0)),AT171)</f>
        <v>0</v>
      </c>
      <c r="AZ171" s="2">
        <f>AU171*0.5+AK171*0.5</f>
        <v>4.5617647058823541E-2</v>
      </c>
      <c r="BA171" s="2">
        <f>AV171*0.5+AJ171*0.5</f>
        <v>4.65E-2</v>
      </c>
      <c r="BB171" s="2">
        <f>AX171*0.5+AI171*0.5</f>
        <v>3.3507073715562177E-2</v>
      </c>
      <c r="BC171">
        <f>IF(I171="expected",1,0)</f>
        <v>1</v>
      </c>
      <c r="BD171" s="74">
        <f>IF(BC171=1,AZ171/SUMIFS(AZ$3:AZ$622,$BC$3:$BC$622,1,$G$3:$G$622,$G171),0)</f>
        <v>1.8182095646868929E-2</v>
      </c>
      <c r="BE171" s="74">
        <f>IF(BC171=1,BA171/SUMIFS(BA$3:BA$622,$BC$3:$BC$622,1,$G$3:$G$622,$G171),0)</f>
        <v>2.8867713628518615E-2</v>
      </c>
      <c r="BF171" s="74">
        <f>IF(BC171=1,AW171/SUMIFS(AW$3:AW$622,$BC$3:$BC$622,1,$G$3:$G$622,$G171),0)</f>
        <v>1.6109925379291942E-2</v>
      </c>
      <c r="BG171" s="2">
        <f>BB171</f>
        <v>3.3507073715562177E-2</v>
      </c>
      <c r="BH171" s="2">
        <f>AY171</f>
        <v>0</v>
      </c>
      <c r="BI171" s="2">
        <f>MIN(BI$1,BD171)</f>
        <v>1.8182095646868929E-2</v>
      </c>
      <c r="BJ171" s="2">
        <f>MIN(BJ$1,BE171)</f>
        <v>2.8867713628518615E-2</v>
      </c>
      <c r="BK171" s="2">
        <f>MIN(BK$1,BF171)</f>
        <v>1.6109925379291942E-2</v>
      </c>
      <c r="BL171" s="2">
        <f>BG171</f>
        <v>3.3507073715562177E-2</v>
      </c>
      <c r="BM171" s="2">
        <f>MIN($BM$1,BH171)</f>
        <v>0</v>
      </c>
      <c r="BN171" s="2">
        <f>BI171/SUMIFS(BI$3:BI$622,$BC$3:$BC$622,1,$G$3:$G$622,$G171)</f>
        <v>1.8182095646868929E-2</v>
      </c>
      <c r="BO171" s="2">
        <f>BJ171/SUMIFS(BJ$3:BJ$622,$BC$3:$BC$622,1,$G$3:$G$622,$G171)</f>
        <v>2.8867713628518615E-2</v>
      </c>
      <c r="BP171" s="2">
        <f>BK171/SUMIFS(BK$3:BK$622,$BC$3:$BC$622,1,$G$3:$G$622,$G171)</f>
        <v>1.6109925379291946E-2</v>
      </c>
      <c r="BQ171" s="2">
        <f>BL171</f>
        <v>3.3507073715562177E-2</v>
      </c>
      <c r="BR171" s="2">
        <f>BM171</f>
        <v>0</v>
      </c>
    </row>
    <row r="172" spans="1:70" x14ac:dyDescent="0.3">
      <c r="A172" s="93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>(12-$AF172)/12*INDEX(BV$9:BV$12,MATCH($AB172,$BU$9:$BU$12,0))+$AF172/12*AG172</f>
        <v>0.16126373626373627</v>
      </c>
      <c r="AK172" s="85">
        <f>(12-$AF172)/12*INDEX(BW$9:BW$12,MATCH($AB172,$BU$9:$BU$12,0))+$AF172/12*AH172</f>
        <v>0.22450549450549454</v>
      </c>
      <c r="AL172" s="85">
        <f>(12-$AF172)/12*INDEX(BX$9:BX$12,MATCH($AB172,$BU$9:$BU$12,0))+$AF172/12*AI172</f>
        <v>0.23137362637362638</v>
      </c>
      <c r="AM172" s="85">
        <f>IF($BC172=1,AJ172/SUMIFS(AJ$3:AJ$622,$BC$3:$BC$622,1,$G$3:$G$622,$G172),0)</f>
        <v>0</v>
      </c>
      <c r="AN172" s="85">
        <f>IF($BC172=1,AK172/SUMIFS(AK$3:AK$622,$BC$3:$BC$622,1,$G$3:$G$622,$G172),0)</f>
        <v>0</v>
      </c>
      <c r="AO172" s="85">
        <f>IF($BC172=1,AL172/SUMIFS(AL$3:AL$622,$BC$3:$BC$622,1,$G$3:$G$622,$G172),0)</f>
        <v>0</v>
      </c>
      <c r="AP172" s="2">
        <f>IFERROR(R172/$V172*90,"")</f>
        <v>6.9498069498069498E-2</v>
      </c>
      <c r="AQ172" s="2">
        <f>IFERROR(S172/$V172*90,"")</f>
        <v>0</v>
      </c>
      <c r="AR172" s="2">
        <f>IFERROR(W172/$V172*90,"")</f>
        <v>0.20849420849420849</v>
      </c>
      <c r="AS172" s="2">
        <f>IFERROR(X172/$V172*90,"")</f>
        <v>6.9498069498069498E-2</v>
      </c>
      <c r="AT172" s="2">
        <f>IFERROR(Y172/$V172*90,"")</f>
        <v>0</v>
      </c>
      <c r="AU172" s="2">
        <f>IF(AP172="",INDEX(BV$4:BV$7,MATCH(O172,$BU$4:$BU$7,0)),AP172)</f>
        <v>6.9498069498069498E-2</v>
      </c>
      <c r="AV172" s="2">
        <f>IF(AQ172="",INDEX(BW$4:BW$7,MATCH($O172,$BU$4:$BU$7,0)),AQ172)</f>
        <v>0</v>
      </c>
      <c r="AW172" s="2">
        <f>IF(AR172="",INDEX(BX$4:BX$7,MATCH($O172,$BU$4:$BU$7,0)),AR172)</f>
        <v>0.20849420849420849</v>
      </c>
      <c r="AX172" s="2">
        <f>IF(AS172="",INDEX(BY$4:BY$7,MATCH($O172,$BU$4:$BU$7,0)),AS172)</f>
        <v>6.9498069498069498E-2</v>
      </c>
      <c r="AY172" s="2">
        <f>IF(AT172="",INDEX(BZ$4:BZ$7,MATCH($O172,$BU$4:$BU$7,0)),AT172)</f>
        <v>0</v>
      </c>
      <c r="AZ172" s="2">
        <f>AU172*0.5+AK172*0.5</f>
        <v>0.14700178200178202</v>
      </c>
      <c r="BA172" s="2">
        <f>AV172*0.5+AJ172*0.5</f>
        <v>8.0631868131868137E-2</v>
      </c>
      <c r="BB172" s="2">
        <f>AX172*0.5+AI172*0.5</f>
        <v>3.4749034749034749E-2</v>
      </c>
      <c r="BC172">
        <f>IF(I172="expected",1,0)</f>
        <v>0</v>
      </c>
      <c r="BD172" s="74">
        <f>IF(BC172=1,AZ172/SUMIFS(AZ$3:AZ$622,$BC$3:$BC$622,1,$G$3:$G$622,$G172),0)</f>
        <v>0</v>
      </c>
      <c r="BE172" s="74">
        <f>IF(BC172=1,BA172/SUMIFS(BA$3:BA$622,$BC$3:$BC$622,1,$G$3:$G$622,$G172),0)</f>
        <v>0</v>
      </c>
      <c r="BF172" s="74">
        <f>IF(BC172=1,AW172/SUMIFS(AW$3:AW$622,$BC$3:$BC$622,1,$G$3:$G$622,$G172),0)</f>
        <v>0</v>
      </c>
      <c r="BG172" s="2">
        <f>BB172</f>
        <v>3.4749034749034749E-2</v>
      </c>
      <c r="BH172" s="2">
        <f>AY172</f>
        <v>0</v>
      </c>
      <c r="BI172" s="2">
        <f>MIN(BI$1,BD172)</f>
        <v>0</v>
      </c>
      <c r="BJ172" s="2">
        <f>MIN(BJ$1,BE172)</f>
        <v>0</v>
      </c>
      <c r="BK172" s="2">
        <f>MIN(BK$1,BF172)</f>
        <v>0</v>
      </c>
      <c r="BL172" s="2">
        <f>BG172</f>
        <v>3.4749034749034749E-2</v>
      </c>
      <c r="BM172" s="2">
        <f>MIN($BM$1,BH172)</f>
        <v>0</v>
      </c>
      <c r="BN172" s="2">
        <f>BI172/SUMIFS(BI$3:BI$622,$BC$3:$BC$622,1,$G$3:$G$622,$G172)</f>
        <v>0</v>
      </c>
      <c r="BO172" s="2">
        <f>BJ172/SUMIFS(BJ$3:BJ$622,$BC$3:$BC$622,1,$G$3:$G$622,$G172)</f>
        <v>0</v>
      </c>
      <c r="BP172" s="2">
        <f>BK172/SUMIFS(BK$3:BK$622,$BC$3:$BC$622,1,$G$3:$G$622,$G172)</f>
        <v>0</v>
      </c>
      <c r="BQ172" s="2">
        <f>BL172</f>
        <v>3.4749034749034749E-2</v>
      </c>
      <c r="BR172" s="2">
        <f>BM172</f>
        <v>0</v>
      </c>
    </row>
    <row r="173" spans="1:70" x14ac:dyDescent="0.3">
      <c r="A173" s="93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>(12-$AF173)/12*INDEX(BV$9:BV$12,MATCH($AB173,$BU$9:$BU$12,0))+$AF173/12*AG173</f>
        <v>8.5249999999999992E-2</v>
      </c>
      <c r="AK173" s="85">
        <f>(12-$AF173)/12*INDEX(BW$9:BW$12,MATCH($AB173,$BU$9:$BU$12,0))+$AF173/12*AH173</f>
        <v>8.3632352941176491E-2</v>
      </c>
      <c r="AL173" s="85">
        <f>(12-$AF173)/12*INDEX(BX$9:BX$12,MATCH($AB173,$BU$9:$BU$12,0))+$AF173/12*AI173</f>
        <v>0.17217156862745089</v>
      </c>
      <c r="AM173" s="85">
        <f>IF($BC173=1,AJ173/SUMIFS(AJ$3:AJ$622,$BC$3:$BC$622,1,$G$3:$G$622,$G173),0)</f>
        <v>0</v>
      </c>
      <c r="AN173" s="85">
        <f>IF($BC173=1,AK173/SUMIFS(AK$3:AK$622,$BC$3:$BC$622,1,$G$3:$G$622,$G173),0)</f>
        <v>0</v>
      </c>
      <c r="AO173" s="85">
        <f>IF($BC173=1,AL173/SUMIFS(AL$3:AL$622,$BC$3:$BC$622,1,$G$3:$G$622,$G173),0)</f>
        <v>0</v>
      </c>
      <c r="AP173" s="2">
        <f>IFERROR(R173/$V173*90,"")</f>
        <v>0</v>
      </c>
      <c r="AQ173" s="2">
        <f>IFERROR(S173/$V173*90,"")</f>
        <v>0</v>
      </c>
      <c r="AR173" s="2">
        <f>IFERROR(W173/$V173*90,"")</f>
        <v>0</v>
      </c>
      <c r="AS173" s="2">
        <f>IFERROR(X173/$V173*90,"")</f>
        <v>0</v>
      </c>
      <c r="AT173" s="2">
        <f>IFERROR(Y173/$V173*90,"")</f>
        <v>0</v>
      </c>
      <c r="AU173" s="2">
        <f>IF(AP173="",INDEX(BV$4:BV$7,MATCH(O173,$BU$4:$BU$7,0)),AP173)</f>
        <v>0</v>
      </c>
      <c r="AV173" s="2">
        <f>IF(AQ173="",INDEX(BW$4:BW$7,MATCH($O173,$BU$4:$BU$7,0)),AQ173)</f>
        <v>0</v>
      </c>
      <c r="AW173" s="2">
        <f>IF(AR173="",INDEX(BX$4:BX$7,MATCH($O173,$BU$4:$BU$7,0)),AR173)</f>
        <v>0</v>
      </c>
      <c r="AX173" s="2">
        <f>IF(AS173="",INDEX(BY$4:BY$7,MATCH($O173,$BU$4:$BU$7,0)),AS173)</f>
        <v>0</v>
      </c>
      <c r="AY173" s="2">
        <f>IF(AT173="",INDEX(BZ$4:BZ$7,MATCH($O173,$BU$4:$BU$7,0)),AT173)</f>
        <v>0</v>
      </c>
      <c r="AZ173" s="2">
        <f>AU173*0.5+AK173*0.5</f>
        <v>4.1816176470588245E-2</v>
      </c>
      <c r="BA173" s="2">
        <f>AV173*0.5+AJ173*0.5</f>
        <v>4.2624999999999996E-2</v>
      </c>
      <c r="BB173" s="2">
        <f>AX173*0.5+AI173*0.5</f>
        <v>0</v>
      </c>
      <c r="BC173">
        <f>IF(I173="expected",1,0)</f>
        <v>0</v>
      </c>
      <c r="BD173" s="74">
        <f>IF(BC173=1,AZ173/SUMIFS(AZ$3:AZ$622,$BC$3:$BC$622,1,$G$3:$G$622,$G173),0)</f>
        <v>0</v>
      </c>
      <c r="BE173" s="74">
        <f>IF(BC173=1,BA173/SUMIFS(BA$3:BA$622,$BC$3:$BC$622,1,$G$3:$G$622,$G173),0)</f>
        <v>0</v>
      </c>
      <c r="BF173" s="74">
        <f>IF(BC173=1,AW173/SUMIFS(AW$3:AW$622,$BC$3:$BC$622,1,$G$3:$G$622,$G173),0)</f>
        <v>0</v>
      </c>
      <c r="BG173" s="2">
        <f>BB173</f>
        <v>0</v>
      </c>
      <c r="BH173" s="2">
        <f>AY173</f>
        <v>0</v>
      </c>
      <c r="BI173" s="2">
        <f>MIN(BI$1,BD173)</f>
        <v>0</v>
      </c>
      <c r="BJ173" s="2">
        <f>MIN(BJ$1,BE173)</f>
        <v>0</v>
      </c>
      <c r="BK173" s="2">
        <f>MIN(BK$1,BF173)</f>
        <v>0</v>
      </c>
      <c r="BL173" s="2">
        <f>BG173</f>
        <v>0</v>
      </c>
      <c r="BM173" s="2">
        <f>MIN($BM$1,BH173)</f>
        <v>0</v>
      </c>
      <c r="BN173" s="2">
        <f>BI173/SUMIFS(BI$3:BI$622,$BC$3:$BC$622,1,$G$3:$G$622,$G173)</f>
        <v>0</v>
      </c>
      <c r="BO173" s="2">
        <f>BJ173/SUMIFS(BJ$3:BJ$622,$BC$3:$BC$622,1,$G$3:$G$622,$G173)</f>
        <v>0</v>
      </c>
      <c r="BP173" s="2">
        <f>BK173/SUMIFS(BK$3:BK$622,$BC$3:$BC$622,1,$G$3:$G$622,$G173)</f>
        <v>0</v>
      </c>
      <c r="BQ173" s="2">
        <f>BL173</f>
        <v>0</v>
      </c>
      <c r="BR173" s="2">
        <f>BM173</f>
        <v>0</v>
      </c>
    </row>
    <row r="174" spans="1:70" x14ac:dyDescent="0.3">
      <c r="A174" s="93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>(12-$AF174)/12*INDEX(BV$9:BV$12,MATCH($AB174,$BU$9:$BU$12,0))+$AF174/12*AG174</f>
        <v>9.2999999999999999E-2</v>
      </c>
      <c r="AK174" s="85">
        <f>(12-$AF174)/12*INDEX(BW$9:BW$12,MATCH($AB174,$BU$9:$BU$12,0))+$AF174/12*AH174</f>
        <v>9.1235294117647081E-2</v>
      </c>
      <c r="AL174" s="85">
        <f>(12-$AF174)/12*INDEX(BX$9:BX$12,MATCH($AB174,$BU$9:$BU$12,0))+$AF174/12*AI174</f>
        <v>0.18782352941176461</v>
      </c>
      <c r="AM174" s="85">
        <f>IF($BC174=1,AJ174/SUMIFS(AJ$3:AJ$622,$BC$3:$BC$622,1,$G$3:$G$622,$G174),0)</f>
        <v>5.1935363906045799E-2</v>
      </c>
      <c r="AN174" s="85">
        <f>IF($BC174=1,AK174/SUMIFS(AK$3:AK$622,$BC$3:$BC$622,1,$G$3:$G$622,$G174),0)</f>
        <v>2.5927055452803306E-2</v>
      </c>
      <c r="AO174" s="85">
        <f>IF($BC174=1,AL174/SUMIFS(AL$3:AL$622,$BC$3:$BC$622,1,$G$3:$G$622,$G174),0)</f>
        <v>9.5510756194254351E-2</v>
      </c>
      <c r="AP174" s="2">
        <f>IFERROR(R174/$V174*90,"")</f>
        <v>6.0606060606060608E-2</v>
      </c>
      <c r="AQ174" s="2">
        <f>IFERROR(S174/$V174*90,"")</f>
        <v>6.0606060606060608E-2</v>
      </c>
      <c r="AR174" s="2">
        <f>IFERROR(W174/$V174*90,"")</f>
        <v>9.0909090909090912E-2</v>
      </c>
      <c r="AS174" s="2">
        <f>IFERROR(X174/$V174*90,"")</f>
        <v>6.0606060606060608E-2</v>
      </c>
      <c r="AT174" s="2">
        <f>IFERROR(Y174/$V174*90,"")</f>
        <v>0</v>
      </c>
      <c r="AU174" s="2">
        <f>IF(AP174="",INDEX(BV$4:BV$7,MATCH(O174,$BU$4:$BU$7,0)),AP174)</f>
        <v>6.0606060606060608E-2</v>
      </c>
      <c r="AV174" s="2">
        <f>IF(AQ174="",INDEX(BW$4:BW$7,MATCH($O174,$BU$4:$BU$7,0)),AQ174)</f>
        <v>6.0606060606060608E-2</v>
      </c>
      <c r="AW174" s="2">
        <f>IF(AR174="",INDEX(BX$4:BX$7,MATCH($O174,$BU$4:$BU$7,0)),AR174)</f>
        <v>9.0909090909090912E-2</v>
      </c>
      <c r="AX174" s="2">
        <f>IF(AS174="",INDEX(BY$4:BY$7,MATCH($O174,$BU$4:$BU$7,0)),AS174)</f>
        <v>6.0606060606060608E-2</v>
      </c>
      <c r="AY174" s="2">
        <f>IF(AT174="",INDEX(BZ$4:BZ$7,MATCH($O174,$BU$4:$BU$7,0)),AT174)</f>
        <v>0</v>
      </c>
      <c r="AZ174" s="2">
        <f>AU174*0.5+AK174*0.5</f>
        <v>7.5920677361853844E-2</v>
      </c>
      <c r="BA174" s="2">
        <f>AV174*0.5+AJ174*0.5</f>
        <v>7.6803030303030304E-2</v>
      </c>
      <c r="BB174" s="2">
        <f>AX174*0.5+AI174*0.5</f>
        <v>3.0303030303030304E-2</v>
      </c>
      <c r="BC174">
        <f>IF(I174="expected",1,0)</f>
        <v>1</v>
      </c>
      <c r="BD174" s="74">
        <f>IF(BC174=1,AZ174/SUMIFS(AZ$3:AZ$622,$BC$3:$BC$622,1,$G$3:$G$622,$G174),0)</f>
        <v>3.0260153830123985E-2</v>
      </c>
      <c r="BE174" s="74">
        <f>IF(BC174=1,BA174/SUMIFS(BA$3:BA$622,$BC$3:$BC$622,1,$G$3:$G$622,$G174),0)</f>
        <v>4.7680169561082071E-2</v>
      </c>
      <c r="BF174" s="74">
        <f>IF(BC174=1,AW174/SUMIFS(AW$3:AW$622,$BC$3:$BC$622,1,$G$3:$G$622,$G174),0)</f>
        <v>2.1854171499382905E-2</v>
      </c>
      <c r="BG174" s="2">
        <f>BB174</f>
        <v>3.0303030303030304E-2</v>
      </c>
      <c r="BH174" s="2">
        <f>AY174</f>
        <v>0</v>
      </c>
      <c r="BI174" s="2">
        <f>MIN(BI$1,BD174)</f>
        <v>3.0260153830123985E-2</v>
      </c>
      <c r="BJ174" s="2">
        <f>MIN(BJ$1,BE174)</f>
        <v>4.7680169561082071E-2</v>
      </c>
      <c r="BK174" s="2">
        <f>MIN(BK$1,BF174)</f>
        <v>2.1854171499382905E-2</v>
      </c>
      <c r="BL174" s="2">
        <f>BG174</f>
        <v>3.0303030303030304E-2</v>
      </c>
      <c r="BM174" s="2">
        <f>MIN($BM$1,BH174)</f>
        <v>0</v>
      </c>
      <c r="BN174" s="2">
        <f>BI174/SUMIFS(BI$3:BI$622,$BC$3:$BC$622,1,$G$3:$G$622,$G174)</f>
        <v>3.0260153830123985E-2</v>
      </c>
      <c r="BO174" s="2">
        <f>BJ174/SUMIFS(BJ$3:BJ$622,$BC$3:$BC$622,1,$G$3:$G$622,$G174)</f>
        <v>4.7680169561082071E-2</v>
      </c>
      <c r="BP174" s="2">
        <f>BK174/SUMIFS(BK$3:BK$622,$BC$3:$BC$622,1,$G$3:$G$622,$G174)</f>
        <v>2.1854171499382909E-2</v>
      </c>
      <c r="BQ174" s="2">
        <f>BL174</f>
        <v>3.0303030303030304E-2</v>
      </c>
      <c r="BR174" s="2">
        <f>BM174</f>
        <v>0</v>
      </c>
    </row>
    <row r="175" spans="1:70" x14ac:dyDescent="0.3">
      <c r="A175" s="93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>(12-$AF175)/12*INDEX(BV$9:BV$12,MATCH($AB175,$BU$9:$BU$12,0))+$AF175/12*AG175</f>
        <v>2.6877289377289379E-2</v>
      </c>
      <c r="AK175" s="85">
        <f>(12-$AF175)/12*INDEX(BW$9:BW$12,MATCH($AB175,$BU$9:$BU$12,0))+$AF175/12*AH175</f>
        <v>0.12075091575091576</v>
      </c>
      <c r="AL175" s="85">
        <f>(12-$AF175)/12*INDEX(BX$9:BX$12,MATCH($AB175,$BU$9:$BU$12,0))+$AF175/12*AI175</f>
        <v>0.20522893772893774</v>
      </c>
      <c r="AM175" s="85">
        <f>IF($BC175=1,AJ175/SUMIFS(AJ$3:AJ$622,$BC$3:$BC$622,1,$G$3:$G$622,$G175),0)</f>
        <v>0</v>
      </c>
      <c r="AN175" s="85">
        <f>IF($BC175=1,AK175/SUMIFS(AK$3:AK$622,$BC$3:$BC$622,1,$G$3:$G$622,$G175),0)</f>
        <v>0</v>
      </c>
      <c r="AO175" s="85">
        <f>IF($BC175=1,AL175/SUMIFS(AL$3:AL$622,$BC$3:$BC$622,1,$G$3:$G$622,$G175),0)</f>
        <v>0</v>
      </c>
      <c r="AP175" s="2">
        <f>IFERROR(R175/$V175*90,"")</f>
        <v>0.125</v>
      </c>
      <c r="AQ175" s="2">
        <f>IFERROR(S175/$V175*90,"")</f>
        <v>6.25E-2</v>
      </c>
      <c r="AR175" s="2">
        <f>IFERROR(W175/$V175*90,"")</f>
        <v>0.25</v>
      </c>
      <c r="AS175" s="2">
        <f>IFERROR(X175/$V175*90,"")</f>
        <v>0.5</v>
      </c>
      <c r="AT175" s="2">
        <f>IFERROR(Y175/$V175*90,"")</f>
        <v>0</v>
      </c>
      <c r="AU175" s="2">
        <f>IF(AP175="",INDEX(BV$4:BV$7,MATCH(O175,$BU$4:$BU$7,0)),AP175)</f>
        <v>0.125</v>
      </c>
      <c r="AV175" s="2">
        <f>IF(AQ175="",INDEX(BW$4:BW$7,MATCH($O175,$BU$4:$BU$7,0)),AQ175)</f>
        <v>6.25E-2</v>
      </c>
      <c r="AW175" s="2">
        <f>IF(AR175="",INDEX(BX$4:BX$7,MATCH($O175,$BU$4:$BU$7,0)),AR175)</f>
        <v>0.25</v>
      </c>
      <c r="AX175" s="2">
        <f>IF(AS175="",INDEX(BY$4:BY$7,MATCH($O175,$BU$4:$BU$7,0)),AS175)</f>
        <v>0.5</v>
      </c>
      <c r="AY175" s="2">
        <f>IF(AT175="",INDEX(BZ$4:BZ$7,MATCH($O175,$BU$4:$BU$7,0)),AT175)</f>
        <v>0</v>
      </c>
      <c r="AZ175" s="2">
        <f>AU175*0.5+AK175*0.5</f>
        <v>0.12287545787545788</v>
      </c>
      <c r="BA175" s="2">
        <f>AV175*0.5+AJ175*0.5</f>
        <v>4.4688644688644689E-2</v>
      </c>
      <c r="BB175" s="2">
        <f>AX175*0.5+AI175*0.5</f>
        <v>0.35</v>
      </c>
      <c r="BC175">
        <f>IF(I175="expected",1,0)</f>
        <v>0</v>
      </c>
      <c r="BD175" s="74">
        <f>IF(BC175=1,AZ175/SUMIFS(AZ$3:AZ$622,$BC$3:$BC$622,1,$G$3:$G$622,$G175),0)</f>
        <v>0</v>
      </c>
      <c r="BE175" s="74">
        <f>IF(BC175=1,BA175/SUMIFS(BA$3:BA$622,$BC$3:$BC$622,1,$G$3:$G$622,$G175),0)</f>
        <v>0</v>
      </c>
      <c r="BF175" s="74">
        <f>IF(BC175=1,AW175/SUMIFS(AW$3:AW$622,$BC$3:$BC$622,1,$G$3:$G$622,$G175),0)</f>
        <v>0</v>
      </c>
      <c r="BG175" s="2">
        <f>BB175</f>
        <v>0.35</v>
      </c>
      <c r="BH175" s="2">
        <f>AY175</f>
        <v>0</v>
      </c>
      <c r="BI175" s="2">
        <f>MIN(BI$1,BD175)</f>
        <v>0</v>
      </c>
      <c r="BJ175" s="2">
        <f>MIN(BJ$1,BE175)</f>
        <v>0</v>
      </c>
      <c r="BK175" s="2">
        <f>MIN(BK$1,BF175)</f>
        <v>0</v>
      </c>
      <c r="BL175" s="2">
        <f>BG175</f>
        <v>0.35</v>
      </c>
      <c r="BM175" s="2">
        <f>MIN($BM$1,BH175)</f>
        <v>0</v>
      </c>
      <c r="BN175" s="2">
        <f>BI175/SUMIFS(BI$3:BI$622,$BC$3:$BC$622,1,$G$3:$G$622,$G175)</f>
        <v>0</v>
      </c>
      <c r="BO175" s="2">
        <f>BJ175/SUMIFS(BJ$3:BJ$622,$BC$3:$BC$622,1,$G$3:$G$622,$G175)</f>
        <v>0</v>
      </c>
      <c r="BP175" s="2">
        <f>BK175/SUMIFS(BK$3:BK$622,$BC$3:$BC$622,1,$G$3:$G$622,$G175)</f>
        <v>0</v>
      </c>
      <c r="BQ175" s="2">
        <f>BL175</f>
        <v>0.35</v>
      </c>
      <c r="BR175" s="2">
        <f>BM175</f>
        <v>0</v>
      </c>
    </row>
    <row r="176" spans="1:70" x14ac:dyDescent="0.3">
      <c r="A176" s="93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>(12-$AF176)/12*INDEX(BV$9:BV$12,MATCH($AB176,$BU$9:$BU$12,0))+$AF176/12*AG176</f>
        <v>0.2607371794871795</v>
      </c>
      <c r="AK176" s="85">
        <f>(12-$AF176)/12*INDEX(BW$9:BW$12,MATCH($AB176,$BU$9:$BU$12,0))+$AF176/12*AH176</f>
        <v>0.13096153846153849</v>
      </c>
      <c r="AL176" s="85">
        <f>(12-$AF176)/12*INDEX(BX$9:BX$12,MATCH($AB176,$BU$9:$BU$12,0))+$AF176/12*AI176</f>
        <v>0.30163461538461545</v>
      </c>
      <c r="AM176" s="85">
        <f>IF($BC176=1,AJ176/SUMIFS(AJ$3:AJ$622,$BC$3:$BC$622,1,$G$3:$G$622,$G176),0)</f>
        <v>0</v>
      </c>
      <c r="AN176" s="85">
        <f>IF($BC176=1,AK176/SUMIFS(AK$3:AK$622,$BC$3:$BC$622,1,$G$3:$G$622,$G176),0)</f>
        <v>0</v>
      </c>
      <c r="AO176" s="85">
        <f>IF($BC176=1,AL176/SUMIFS(AL$3:AL$622,$BC$3:$BC$622,1,$G$3:$G$622,$G176),0)</f>
        <v>0</v>
      </c>
      <c r="AP176" s="2">
        <f>IFERROR(R176/$V176*90,"")</f>
        <v>0</v>
      </c>
      <c r="AQ176" s="2">
        <f>IFERROR(S176/$V176*90,"")</f>
        <v>0.17807677087455481</v>
      </c>
      <c r="AR176" s="2">
        <f>IFERROR(W176/$V176*90,"")</f>
        <v>3.5615354174910963E-2</v>
      </c>
      <c r="AS176" s="2">
        <f>IFERROR(X176/$V176*90,"")</f>
        <v>0.32053818757419866</v>
      </c>
      <c r="AT176" s="2">
        <f>IFERROR(Y176/$V176*90,"")</f>
        <v>0</v>
      </c>
      <c r="AU176" s="2">
        <f>IF(AP176="",INDEX(BV$4:BV$7,MATCH(O176,$BU$4:$BU$7,0)),AP176)</f>
        <v>0</v>
      </c>
      <c r="AV176" s="2">
        <f>IF(AQ176="",INDEX(BW$4:BW$7,MATCH($O176,$BU$4:$BU$7,0)),AQ176)</f>
        <v>0.17807677087455481</v>
      </c>
      <c r="AW176" s="2">
        <f>IF(AR176="",INDEX(BX$4:BX$7,MATCH($O176,$BU$4:$BU$7,0)),AR176)</f>
        <v>3.5615354174910963E-2</v>
      </c>
      <c r="AX176" s="2">
        <f>IF(AS176="",INDEX(BY$4:BY$7,MATCH($O176,$BU$4:$BU$7,0)),AS176)</f>
        <v>0.32053818757419866</v>
      </c>
      <c r="AY176" s="2">
        <f>IF(AT176="",INDEX(BZ$4:BZ$7,MATCH($O176,$BU$4:$BU$7,0)),AT176)</f>
        <v>0</v>
      </c>
      <c r="AZ176" s="2">
        <f>AU176*0.5+AK176*0.5</f>
        <v>6.5480769230769245E-2</v>
      </c>
      <c r="BA176" s="2">
        <f>AV176*0.5+AJ176*0.5</f>
        <v>0.21940697518086716</v>
      </c>
      <c r="BB176" s="2">
        <f>AX176*0.5+AI176*0.5</f>
        <v>0.36026909378709937</v>
      </c>
      <c r="BC176">
        <f>IF(I176="expected",1,0)</f>
        <v>0</v>
      </c>
      <c r="BD176" s="74">
        <f>IF(BC176=1,AZ176/SUMIFS(AZ$3:AZ$622,$BC$3:$BC$622,1,$G$3:$G$622,$G176),0)</f>
        <v>0</v>
      </c>
      <c r="BE176" s="74">
        <f>IF(BC176=1,BA176/SUMIFS(BA$3:BA$622,$BC$3:$BC$622,1,$G$3:$G$622,$G176),0)</f>
        <v>0</v>
      </c>
      <c r="BF176" s="74">
        <f>IF(BC176=1,AW176/SUMIFS(AW$3:AW$622,$BC$3:$BC$622,1,$G$3:$G$622,$G176),0)</f>
        <v>0</v>
      </c>
      <c r="BG176" s="2">
        <f>BB176</f>
        <v>0.36026909378709937</v>
      </c>
      <c r="BH176" s="2">
        <f>AY176</f>
        <v>0</v>
      </c>
      <c r="BI176" s="2">
        <f>MIN(BI$1,BD176)</f>
        <v>0</v>
      </c>
      <c r="BJ176" s="2">
        <f>MIN(BJ$1,BE176)</f>
        <v>0</v>
      </c>
      <c r="BK176" s="2">
        <f>MIN(BK$1,BF176)</f>
        <v>0</v>
      </c>
      <c r="BL176" s="2">
        <f>BG176</f>
        <v>0.36026909378709937</v>
      </c>
      <c r="BM176" s="2">
        <f>MIN($BM$1,BH176)</f>
        <v>0</v>
      </c>
      <c r="BN176" s="2">
        <f>BI176/SUMIFS(BI$3:BI$622,$BC$3:$BC$622,1,$G$3:$G$622,$G176)</f>
        <v>0</v>
      </c>
      <c r="BO176" s="2">
        <f>BJ176/SUMIFS(BJ$3:BJ$622,$BC$3:$BC$622,1,$G$3:$G$622,$G176)</f>
        <v>0</v>
      </c>
      <c r="BP176" s="2">
        <f>BK176/SUMIFS(BK$3:BK$622,$BC$3:$BC$622,1,$G$3:$G$622,$G176)</f>
        <v>0</v>
      </c>
      <c r="BQ176" s="2">
        <f>BL176</f>
        <v>0.36026909378709937</v>
      </c>
      <c r="BR176" s="2">
        <f>BM176</f>
        <v>0</v>
      </c>
    </row>
    <row r="177" spans="1:70" x14ac:dyDescent="0.3">
      <c r="A177" s="93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>(12-$AF177)/12*INDEX(BV$9:BV$12,MATCH($AB177,$BU$9:$BU$12,0))+$AF177/12*AG177</f>
        <v>0.14885989010989015</v>
      </c>
      <c r="AK177" s="85">
        <f>(12-$AF177)/12*INDEX(BW$9:BW$12,MATCH($AB177,$BU$9:$BU$12,0))+$AF177/12*AH177</f>
        <v>0.17521062271062274</v>
      </c>
      <c r="AL177" s="85">
        <f>(12-$AF177)/12*INDEX(BX$9:BX$12,MATCH($AB177,$BU$9:$BU$12,0))+$AF177/12*AI177</f>
        <v>0.26557234432234433</v>
      </c>
      <c r="AM177" s="85">
        <f>IF($BC177=1,AJ177/SUMIFS(AJ$3:AJ$622,$BC$3:$BC$622,1,$G$3:$G$622,$G177),0)</f>
        <v>9.6588564307900346E-2</v>
      </c>
      <c r="AN177" s="85">
        <f>IF($BC177=1,AK177/SUMIFS(AK$3:AK$622,$BC$3:$BC$622,1,$G$3:$G$622,$G177),0)</f>
        <v>9.317420177827436E-2</v>
      </c>
      <c r="AO177" s="85">
        <f>IF($BC177=1,AL177/SUMIFS(AL$3:AL$622,$BC$3:$BC$622,1,$G$3:$G$622,$G177),0)</f>
        <v>0.13014548698656225</v>
      </c>
      <c r="AP177" s="2">
        <f>IFERROR(R177/$V177*90,"")</f>
        <v>0</v>
      </c>
      <c r="AQ177" s="2">
        <f>IFERROR(S177/$V177*90,"")</f>
        <v>0</v>
      </c>
      <c r="AR177" s="2">
        <f>IFERROR(W177/$V177*90,"")</f>
        <v>0.24423337856173674</v>
      </c>
      <c r="AS177" s="2">
        <f>IFERROR(X177/$V177*90,"")</f>
        <v>0</v>
      </c>
      <c r="AT177" s="2">
        <f>IFERROR(Y177/$V177*90,"")</f>
        <v>0</v>
      </c>
      <c r="AU177" s="2">
        <f>IF(AP177="",INDEX(BV$4:BV$7,MATCH(O177,$BU$4:$BU$7,0)),AP177)</f>
        <v>0</v>
      </c>
      <c r="AV177" s="2">
        <f>IF(AQ177="",INDEX(BW$4:BW$7,MATCH($O177,$BU$4:$BU$7,0)),AQ177)</f>
        <v>0</v>
      </c>
      <c r="AW177" s="2">
        <f>IF(AR177="",INDEX(BX$4:BX$7,MATCH($O177,$BU$4:$BU$7,0)),AR177)</f>
        <v>0.24423337856173674</v>
      </c>
      <c r="AX177" s="2">
        <f>IF(AS177="",INDEX(BY$4:BY$7,MATCH($O177,$BU$4:$BU$7,0)),AS177)</f>
        <v>0</v>
      </c>
      <c r="AY177" s="2">
        <f>IF(AT177="",INDEX(BZ$4:BZ$7,MATCH($O177,$BU$4:$BU$7,0)),AT177)</f>
        <v>0</v>
      </c>
      <c r="AZ177" s="2">
        <f>AU177*0.5+AK177*0.5</f>
        <v>8.7605311355311369E-2</v>
      </c>
      <c r="BA177" s="2">
        <f>AV177*0.5+AJ177*0.5</f>
        <v>7.4429945054945074E-2</v>
      </c>
      <c r="BB177" s="2">
        <f>AX177*0.5+AI177*0.5</f>
        <v>0.14499999999999999</v>
      </c>
      <c r="BC177">
        <f>IF(I177="expected",1,0)</f>
        <v>1</v>
      </c>
      <c r="BD177" s="74">
        <f>IF(BC177=1,AZ177/SUMIFS(AZ$3:AZ$622,$BC$3:$BC$622,1,$G$3:$G$622,$G177),0)</f>
        <v>6.3958545641056019E-2</v>
      </c>
      <c r="BE177" s="74">
        <f>IF(BC177=1,BA177/SUMIFS(BA$3:BA$622,$BC$3:$BC$622,1,$G$3:$G$622,$G177),0)</f>
        <v>5.1520364374782197E-2</v>
      </c>
      <c r="BF177" s="74">
        <f>IF(BC177=1,AW177/SUMIFS(AW$3:AW$622,$BC$3:$BC$622,1,$G$3:$G$622,$G177),0)</f>
        <v>5.9148165669030618E-2</v>
      </c>
      <c r="BG177" s="2">
        <f>BB177</f>
        <v>0.14499999999999999</v>
      </c>
      <c r="BH177" s="2">
        <f>AY177</f>
        <v>0</v>
      </c>
      <c r="BI177" s="2">
        <f>MIN(BI$1,BD177)</f>
        <v>6.3958545641056019E-2</v>
      </c>
      <c r="BJ177" s="2">
        <f>MIN(BJ$1,BE177)</f>
        <v>5.1520364374782197E-2</v>
      </c>
      <c r="BK177" s="2">
        <f>MIN(BK$1,BF177)</f>
        <v>5.9148165669030618E-2</v>
      </c>
      <c r="BL177" s="2">
        <f>BG177</f>
        <v>0.14499999999999999</v>
      </c>
      <c r="BM177" s="2">
        <f>MIN($BM$1,BH177)</f>
        <v>0</v>
      </c>
      <c r="BN177" s="2">
        <f>BI177/SUMIFS(BI$3:BI$622,$BC$3:$BC$622,1,$G$3:$G$622,$G177)</f>
        <v>6.4714944141268826E-2</v>
      </c>
      <c r="BO177" s="2">
        <f>BJ177/SUMIFS(BJ$3:BJ$622,$BC$3:$BC$622,1,$G$3:$G$622,$G177)</f>
        <v>5.177379623591858E-2</v>
      </c>
      <c r="BP177" s="2">
        <f>BK177/SUMIFS(BK$3:BK$622,$BC$3:$BC$622,1,$G$3:$G$622,$G177)</f>
        <v>5.9148165669030625E-2</v>
      </c>
      <c r="BQ177" s="2">
        <f>BL177</f>
        <v>0.14499999999999999</v>
      </c>
      <c r="BR177" s="2">
        <f>BM177</f>
        <v>0</v>
      </c>
    </row>
    <row r="178" spans="1:70" x14ac:dyDescent="0.3">
      <c r="A178" s="93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>(12-$AF178)/12*INDEX(BV$9:BV$12,MATCH($AB178,$BU$9:$BU$12,0))+$AF178/12*AG178</f>
        <v>0.10750915750915752</v>
      </c>
      <c r="AK178" s="85">
        <f>(12-$AF178)/12*INDEX(BW$9:BW$12,MATCH($AB178,$BU$9:$BU$12,0))+$AF178/12*AH178</f>
        <v>0.24967032967032965</v>
      </c>
      <c r="AL178" s="85">
        <f>(12-$AF178)/12*INDEX(BX$9:BX$12,MATCH($AB178,$BU$9:$BU$12,0))+$AF178/12*AI178</f>
        <v>0.25424908424908421</v>
      </c>
      <c r="AM178" s="85">
        <f>IF($BC178=1,AJ178/SUMIFS(AJ$3:AJ$622,$BC$3:$BC$622,1,$G$3:$G$622,$G178),0)</f>
        <v>6.9757912397327052E-2</v>
      </c>
      <c r="AN178" s="85">
        <f>IF($BC178=1,AK178/SUMIFS(AK$3:AK$622,$BC$3:$BC$622,1,$G$3:$G$622,$G178),0)</f>
        <v>0.13277068088030478</v>
      </c>
      <c r="AO178" s="85">
        <f>IF($BC178=1,AL178/SUMIFS(AL$3:AL$622,$BC$3:$BC$622,1,$G$3:$G$622,$G178),0)</f>
        <v>0.12459644836105978</v>
      </c>
      <c r="AP178" s="2">
        <f>IFERROR(R178/$V178*90,"")</f>
        <v>0</v>
      </c>
      <c r="AQ178" s="2">
        <f>IFERROR(S178/$V178*90,"")</f>
        <v>0.24793388429752067</v>
      </c>
      <c r="AR178" s="2">
        <f>IFERROR(W178/$V178*90,"")</f>
        <v>0.49586776859504134</v>
      </c>
      <c r="AS178" s="2">
        <f>IFERROR(X178/$V178*90,"")</f>
        <v>0.74380165289256195</v>
      </c>
      <c r="AT178" s="2">
        <f>IFERROR(Y178/$V178*90,"")</f>
        <v>0</v>
      </c>
      <c r="AU178" s="2">
        <f>IF(AP178="",INDEX(BV$4:BV$7,MATCH(O178,$BU$4:$BU$7,0)),AP178)</f>
        <v>0</v>
      </c>
      <c r="AV178" s="2">
        <f>IF(AQ178="",INDEX(BW$4:BW$7,MATCH($O178,$BU$4:$BU$7,0)),AQ178)</f>
        <v>0.24793388429752067</v>
      </c>
      <c r="AW178" s="2">
        <f>IF(AR178="",INDEX(BX$4:BX$7,MATCH($O178,$BU$4:$BU$7,0)),AR178)</f>
        <v>0.49586776859504134</v>
      </c>
      <c r="AX178" s="2">
        <f>IF(AS178="",INDEX(BY$4:BY$7,MATCH($O178,$BU$4:$BU$7,0)),AS178)</f>
        <v>0.74380165289256195</v>
      </c>
      <c r="AY178" s="2">
        <f>IF(AT178="",INDEX(BZ$4:BZ$7,MATCH($O178,$BU$4:$BU$7,0)),AT178)</f>
        <v>0</v>
      </c>
      <c r="AZ178" s="2">
        <f>AU178*0.5+AK178*0.5</f>
        <v>0.12483516483516482</v>
      </c>
      <c r="BA178" s="2">
        <f>AV178*0.5+AJ178*0.5</f>
        <v>0.17772152090333909</v>
      </c>
      <c r="BB178" s="2">
        <f>AX178*0.5+AI178*0.5</f>
        <v>0.521900826446281</v>
      </c>
      <c r="BC178">
        <f>IF(I178="expected",1,0)</f>
        <v>1</v>
      </c>
      <c r="BD178" s="74">
        <f>IF(BC178=1,AZ178/SUMIFS(AZ$3:AZ$622,$BC$3:$BC$622,1,$G$3:$G$622,$G178),0)</f>
        <v>9.1139172547836253E-2</v>
      </c>
      <c r="BE178" s="74">
        <f>IF(BC178=1,BA178/SUMIFS(BA$3:BA$622,$BC$3:$BC$622,1,$G$3:$G$622,$G178),0)</f>
        <v>0.12301873268106307</v>
      </c>
      <c r="BF178" s="74">
        <f>IF(BC178=1,AW178/SUMIFS(AW$3:AW$622,$BC$3:$BC$622,1,$G$3:$G$622,$G178),0)</f>
        <v>0.12008869999469854</v>
      </c>
      <c r="BG178" s="2">
        <f>BB178</f>
        <v>0.521900826446281</v>
      </c>
      <c r="BH178" s="2">
        <f>AY178</f>
        <v>0</v>
      </c>
      <c r="BI178" s="2">
        <f>MIN(BI$1,BD178)</f>
        <v>9.1139172547836253E-2</v>
      </c>
      <c r="BJ178" s="2">
        <f>MIN(BJ$1,BE178)</f>
        <v>0.12301873268106307</v>
      </c>
      <c r="BK178" s="2">
        <f>MIN(BK$1,BF178)</f>
        <v>0.12008869999469854</v>
      </c>
      <c r="BL178" s="2">
        <f>BG178</f>
        <v>0.521900826446281</v>
      </c>
      <c r="BM178" s="2">
        <f>MIN($BM$1,BH178)</f>
        <v>0</v>
      </c>
      <c r="BN178" s="2">
        <f>BI178/SUMIFS(BI$3:BI$622,$BC$3:$BC$622,1,$G$3:$G$622,$G178)</f>
        <v>9.2217019655441018E-2</v>
      </c>
      <c r="BO178" s="2">
        <f>BJ178/SUMIFS(BJ$3:BJ$622,$BC$3:$BC$622,1,$G$3:$G$622,$G178)</f>
        <v>0.12362386944118392</v>
      </c>
      <c r="BP178" s="2">
        <f>BK178/SUMIFS(BK$3:BK$622,$BC$3:$BC$622,1,$G$3:$G$622,$G178)</f>
        <v>0.12008869999469855</v>
      </c>
      <c r="BQ178" s="2">
        <f>BL178</f>
        <v>0.521900826446281</v>
      </c>
      <c r="BR178" s="2">
        <f>BM178</f>
        <v>0</v>
      </c>
    </row>
    <row r="179" spans="1:70" x14ac:dyDescent="0.3">
      <c r="A179" s="93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>(12-$AF179)/12*INDEX(BV$9:BV$12,MATCH($AB179,$BU$9:$BU$12,0))+$AF179/12*AG179</f>
        <v>0.42042124542124548</v>
      </c>
      <c r="AK179" s="85">
        <f>(12-$AF179)/12*INDEX(BW$9:BW$12,MATCH($AB179,$BU$9:$BU$12,0))+$AF179/12*AH179</f>
        <v>0.25483516483516483</v>
      </c>
      <c r="AL179" s="85">
        <f>(12-$AF179)/12*INDEX(BX$9:BX$12,MATCH($AB179,$BU$9:$BU$12,0))+$AF179/12*AI179</f>
        <v>0.35045787545787543</v>
      </c>
      <c r="AM179" s="85">
        <f>IF($BC179=1,AJ179/SUMIFS(AJ$3:AJ$622,$BC$3:$BC$622,1,$G$3:$G$622,$G179),0)</f>
        <v>0.22460187657483369</v>
      </c>
      <c r="AN179" s="85">
        <f>IF($BC179=1,AK179/SUMIFS(AK$3:AK$622,$BC$3:$BC$622,1,$G$3:$G$622,$G179),0)</f>
        <v>8.5298646791602248E-2</v>
      </c>
      <c r="AO179" s="85">
        <f>IF($BC179=1,AL179/SUMIFS(AL$3:AL$622,$BC$3:$BC$622,1,$G$3:$G$622,$G179),0)</f>
        <v>0.20264180550470856</v>
      </c>
      <c r="AP179" s="2">
        <f>IFERROR(R179/$V179*90,"")</f>
        <v>0.41977611940298504</v>
      </c>
      <c r="AQ179" s="2">
        <f>IFERROR(S179/$V179*90,"")</f>
        <v>0.75559701492537312</v>
      </c>
      <c r="AR179" s="2">
        <f>IFERROR(W179/$V179*90,"")</f>
        <v>1.0914179104477613</v>
      </c>
      <c r="AS179" s="2">
        <f>IFERROR(X179/$V179*90,"")</f>
        <v>0.16791044776119401</v>
      </c>
      <c r="AT179" s="2">
        <f>IFERROR(Y179/$V179*90,"")</f>
        <v>0</v>
      </c>
      <c r="AU179" s="2">
        <f>IF(AP179="",INDEX(BV$4:BV$7,MATCH(O179,$BU$4:$BU$7,0)),AP179)</f>
        <v>0.41977611940298504</v>
      </c>
      <c r="AV179" s="2">
        <f>IF(AQ179="",INDEX(BW$4:BW$7,MATCH($O179,$BU$4:$BU$7,0)),AQ179)</f>
        <v>0.75559701492537312</v>
      </c>
      <c r="AW179" s="2">
        <f>IF(AR179="",INDEX(BX$4:BX$7,MATCH($O179,$BU$4:$BU$7,0)),AR179)</f>
        <v>1.0914179104477613</v>
      </c>
      <c r="AX179" s="2">
        <f>IF(AS179="",INDEX(BY$4:BY$7,MATCH($O179,$BU$4:$BU$7,0)),AS179)</f>
        <v>0.16791044776119401</v>
      </c>
      <c r="AY179" s="2">
        <f>IF(AT179="",INDEX(BZ$4:BZ$7,MATCH($O179,$BU$4:$BU$7,0)),AT179)</f>
        <v>0</v>
      </c>
      <c r="AZ179" s="2">
        <f>AU179*0.5+AK179*0.5</f>
        <v>0.33730564211907493</v>
      </c>
      <c r="BA179" s="2">
        <f>AV179*0.5+AJ179*0.5</f>
        <v>0.58800913017330925</v>
      </c>
      <c r="BB179" s="2">
        <f>AX179*0.5+AI179*0.5</f>
        <v>0.28895522388059702</v>
      </c>
      <c r="BC179">
        <f>IF(I179="expected",1,0)</f>
        <v>1</v>
      </c>
      <c r="BD179" s="74">
        <f>IF(BC179=1,AZ179/SUMIFS(AZ$3:AZ$622,$BC$3:$BC$622,1,$G$3:$G$622,$G179),0)</f>
        <v>0.15821049548323551</v>
      </c>
      <c r="BE179" s="74">
        <f>IF(BC179=1,BA179/SUMIFS(BA$3:BA$622,$BC$3:$BC$622,1,$G$3:$G$622,$G179),0)</f>
        <v>0.3390414202928933</v>
      </c>
      <c r="BF179" s="74">
        <f>IF(BC179=1,AW179/SUMIFS(AW$3:AW$622,$BC$3:$BC$622,1,$G$3:$G$622,$G179),0)</f>
        <v>0.25542773804340452</v>
      </c>
      <c r="BG179" s="2">
        <f>BB179</f>
        <v>0.28895522388059702</v>
      </c>
      <c r="BH179" s="2">
        <f>AY179</f>
        <v>0</v>
      </c>
      <c r="BI179" s="2">
        <f>MIN(BI$1,BD179)</f>
        <v>0.15821049548323551</v>
      </c>
      <c r="BJ179" s="2">
        <f>MIN(BJ$1,BE179)</f>
        <v>0.3</v>
      </c>
      <c r="BK179" s="2">
        <f>MIN(BK$1,BF179)</f>
        <v>0.25542773804340452</v>
      </c>
      <c r="BL179" s="2">
        <f>BG179</f>
        <v>0.28895522388059702</v>
      </c>
      <c r="BM179" s="2">
        <f>MIN($BM$1,BH179)</f>
        <v>0</v>
      </c>
      <c r="BN179" s="2">
        <f>BI179/SUMIFS(BI$3:BI$622,$BC$3:$BC$622,1,$G$3:$G$622,$G179)</f>
        <v>0.15821049548323551</v>
      </c>
      <c r="BO179" s="2">
        <f>BJ179/SUMIFS(BJ$3:BJ$622,$BC$3:$BC$622,1,$G$3:$G$622,$G179)</f>
        <v>0.31218827360013568</v>
      </c>
      <c r="BP179" s="2">
        <f>BK179/SUMIFS(BK$3:BK$622,$BC$3:$BC$622,1,$G$3:$G$622,$G179)</f>
        <v>0.25542773804340457</v>
      </c>
      <c r="BQ179" s="2">
        <f>BL179</f>
        <v>0.28895522388059702</v>
      </c>
      <c r="BR179" s="2">
        <f>BM179</f>
        <v>0</v>
      </c>
    </row>
    <row r="180" spans="1:70" x14ac:dyDescent="0.3">
      <c r="A180" s="93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>(12-$AF180)/12*INDEX(BV$9:BV$12,MATCH($AB180,$BU$9:$BU$12,0))+$AF180/12*AG180</f>
        <v>9.2999999999999999E-2</v>
      </c>
      <c r="AK180" s="85">
        <f>(12-$AF180)/12*INDEX(BW$9:BW$12,MATCH($AB180,$BU$9:$BU$12,0))+$AF180/12*AH180</f>
        <v>9.1235294117647081E-2</v>
      </c>
      <c r="AL180" s="85">
        <f>(12-$AF180)/12*INDEX(BX$9:BX$12,MATCH($AB180,$BU$9:$BU$12,0))+$AF180/12*AI180</f>
        <v>0.18782352941176461</v>
      </c>
      <c r="AM180" s="85">
        <f>IF($BC180=1,AJ180/SUMIFS(AJ$3:AJ$622,$BC$3:$BC$622,1,$G$3:$G$622,$G180),0)</f>
        <v>0</v>
      </c>
      <c r="AN180" s="85">
        <f>IF($BC180=1,AK180/SUMIFS(AK$3:AK$622,$BC$3:$BC$622,1,$G$3:$G$622,$G180),0)</f>
        <v>0</v>
      </c>
      <c r="AO180" s="85">
        <f>IF($BC180=1,AL180/SUMIFS(AL$3:AL$622,$BC$3:$BC$622,1,$G$3:$G$622,$G180),0)</f>
        <v>0</v>
      </c>
      <c r="AP180" s="2">
        <f>IFERROR(R180/$V180*90,"")</f>
        <v>6.0483870967741937E-2</v>
      </c>
      <c r="AQ180" s="2">
        <f>IFERROR(S180/$V180*90,"")</f>
        <v>3.0241935483870969E-2</v>
      </c>
      <c r="AR180" s="2">
        <f>IFERROR(W180/$V180*90,"")</f>
        <v>0.18145161290322581</v>
      </c>
      <c r="AS180" s="2">
        <f>IFERROR(X180/$V180*90,"")</f>
        <v>0.12096774193548387</v>
      </c>
      <c r="AT180" s="2">
        <f>IFERROR(Y180/$V180*90,"")</f>
        <v>0</v>
      </c>
      <c r="AU180" s="2">
        <f>IF(AP180="",INDEX(BV$4:BV$7,MATCH(O180,$BU$4:$BU$7,0)),AP180)</f>
        <v>6.0483870967741937E-2</v>
      </c>
      <c r="AV180" s="2">
        <f>IF(AQ180="",INDEX(BW$4:BW$7,MATCH($O180,$BU$4:$BU$7,0)),AQ180)</f>
        <v>3.0241935483870969E-2</v>
      </c>
      <c r="AW180" s="2">
        <f>IF(AR180="",INDEX(BX$4:BX$7,MATCH($O180,$BU$4:$BU$7,0)),AR180)</f>
        <v>0.18145161290322581</v>
      </c>
      <c r="AX180" s="2">
        <f>IF(AS180="",INDEX(BY$4:BY$7,MATCH($O180,$BU$4:$BU$7,0)),AS180)</f>
        <v>0.12096774193548387</v>
      </c>
      <c r="AY180" s="2">
        <f>IF(AT180="",INDEX(BZ$4:BZ$7,MATCH($O180,$BU$4:$BU$7,0)),AT180)</f>
        <v>0</v>
      </c>
      <c r="AZ180" s="2">
        <f>AU180*0.5+AK180*0.5</f>
        <v>7.5859582542694509E-2</v>
      </c>
      <c r="BA180" s="2">
        <f>AV180*0.5+AJ180*0.5</f>
        <v>6.1620967741935484E-2</v>
      </c>
      <c r="BB180" s="2">
        <f>AX180*0.5+AI180*0.5</f>
        <v>6.0483870967741937E-2</v>
      </c>
      <c r="BC180">
        <f>IF(I180="expected",1,0)</f>
        <v>0</v>
      </c>
      <c r="BD180" s="74">
        <f>IF(BC180=1,AZ180/SUMIFS(AZ$3:AZ$622,$BC$3:$BC$622,1,$G$3:$G$622,$G180),0)</f>
        <v>0</v>
      </c>
      <c r="BE180" s="74">
        <f>IF(BC180=1,BA180/SUMIFS(BA$3:BA$622,$BC$3:$BC$622,1,$G$3:$G$622,$G180),0)</f>
        <v>0</v>
      </c>
      <c r="BF180" s="74">
        <f>IF(BC180=1,AW180/SUMIFS(AW$3:AW$622,$BC$3:$BC$622,1,$G$3:$G$622,$G180),0)</f>
        <v>0</v>
      </c>
      <c r="BG180" s="2">
        <f>BB180</f>
        <v>6.0483870967741937E-2</v>
      </c>
      <c r="BH180" s="2">
        <f>AY180</f>
        <v>0</v>
      </c>
      <c r="BI180" s="2">
        <f>MIN(BI$1,BD180)</f>
        <v>0</v>
      </c>
      <c r="BJ180" s="2">
        <f>MIN(BJ$1,BE180)</f>
        <v>0</v>
      </c>
      <c r="BK180" s="2">
        <f>MIN(BK$1,BF180)</f>
        <v>0</v>
      </c>
      <c r="BL180" s="2">
        <f>BG180</f>
        <v>6.0483870967741937E-2</v>
      </c>
      <c r="BM180" s="2">
        <f>MIN($BM$1,BH180)</f>
        <v>0</v>
      </c>
      <c r="BN180" s="2">
        <f>BI180/SUMIFS(BI$3:BI$622,$BC$3:$BC$622,1,$G$3:$G$622,$G180)</f>
        <v>0</v>
      </c>
      <c r="BO180" s="2">
        <f>BJ180/SUMIFS(BJ$3:BJ$622,$BC$3:$BC$622,1,$G$3:$G$622,$G180)</f>
        <v>0</v>
      </c>
      <c r="BP180" s="2">
        <f>BK180/SUMIFS(BK$3:BK$622,$BC$3:$BC$622,1,$G$3:$G$622,$G180)</f>
        <v>0</v>
      </c>
      <c r="BQ180" s="2">
        <f>BL180</f>
        <v>6.0483870967741937E-2</v>
      </c>
      <c r="BR180" s="2">
        <f>BM180</f>
        <v>0</v>
      </c>
    </row>
    <row r="181" spans="1:70" x14ac:dyDescent="0.3">
      <c r="A181" s="93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>(12-$AF181)/12*INDEX(BV$9:BV$12,MATCH($AB181,$BU$9:$BU$12,0))+$AF181/12*AG181</f>
        <v>8.5249999999999992E-2</v>
      </c>
      <c r="AK181" s="85">
        <f>(12-$AF181)/12*INDEX(BW$9:BW$12,MATCH($AB181,$BU$9:$BU$12,0))+$AF181/12*AH181</f>
        <v>0.16696568627450981</v>
      </c>
      <c r="AL181" s="85">
        <f>(12-$AF181)/12*INDEX(BX$9:BX$12,MATCH($AB181,$BU$9:$BU$12,0))+$AF181/12*AI181</f>
        <v>0.25550490196078424</v>
      </c>
      <c r="AM181" s="85">
        <f>IF($BC181=1,AJ181/SUMIFS(AJ$3:AJ$622,$BC$3:$BC$622,1,$G$3:$G$622,$G181),0)</f>
        <v>0</v>
      </c>
      <c r="AN181" s="85">
        <f>IF($BC181=1,AK181/SUMIFS(AK$3:AK$622,$BC$3:$BC$622,1,$G$3:$G$622,$G181),0)</f>
        <v>0</v>
      </c>
      <c r="AO181" s="85">
        <f>IF($BC181=1,AL181/SUMIFS(AL$3:AL$622,$BC$3:$BC$622,1,$G$3:$G$622,$G181),0)</f>
        <v>0</v>
      </c>
      <c r="AP181" s="2">
        <f>IFERROR(R181/$V181*90,"")</f>
        <v>0.22200296003946718</v>
      </c>
      <c r="AQ181" s="2">
        <f>IFERROR(S181/$V181*90,"")</f>
        <v>0</v>
      </c>
      <c r="AR181" s="2">
        <f>IFERROR(W181/$V181*90,"")</f>
        <v>0.53280710409472121</v>
      </c>
      <c r="AS181" s="2">
        <f>IFERROR(X181/$V181*90,"")</f>
        <v>0.1332017760236803</v>
      </c>
      <c r="AT181" s="2">
        <f>IFERROR(Y181/$V181*90,"")</f>
        <v>0</v>
      </c>
      <c r="AU181" s="2">
        <f>IF(AP181="",INDEX(BV$4:BV$7,MATCH(O181,$BU$4:$BU$7,0)),AP181)</f>
        <v>0.22200296003946718</v>
      </c>
      <c r="AV181" s="2">
        <f>IF(AQ181="",INDEX(BW$4:BW$7,MATCH($O181,$BU$4:$BU$7,0)),AQ181)</f>
        <v>0</v>
      </c>
      <c r="AW181" s="2">
        <f>IF(AR181="",INDEX(BX$4:BX$7,MATCH($O181,$BU$4:$BU$7,0)),AR181)</f>
        <v>0.53280710409472121</v>
      </c>
      <c r="AX181" s="2">
        <f>IF(AS181="",INDEX(BY$4:BY$7,MATCH($O181,$BU$4:$BU$7,0)),AS181)</f>
        <v>0.1332017760236803</v>
      </c>
      <c r="AY181" s="2">
        <f>IF(AT181="",INDEX(BZ$4:BZ$7,MATCH($O181,$BU$4:$BU$7,0)),AT181)</f>
        <v>0</v>
      </c>
      <c r="AZ181" s="2">
        <f>AU181*0.5+AK181*0.5</f>
        <v>0.19448432315698849</v>
      </c>
      <c r="BA181" s="2">
        <f>AV181*0.5+AJ181*0.5</f>
        <v>4.2624999999999996E-2</v>
      </c>
      <c r="BB181" s="2">
        <f>AX181*0.5+AI181*0.5</f>
        <v>0.56660088801184016</v>
      </c>
      <c r="BC181">
        <f>IF(I181="expected",1,0)</f>
        <v>0</v>
      </c>
      <c r="BD181" s="74">
        <f>IF(BC181=1,AZ181/SUMIFS(AZ$3:AZ$622,$BC$3:$BC$622,1,$G$3:$G$622,$G181),0)</f>
        <v>0</v>
      </c>
      <c r="BE181" s="74">
        <f>IF(BC181=1,BA181/SUMIFS(BA$3:BA$622,$BC$3:$BC$622,1,$G$3:$G$622,$G181),0)</f>
        <v>0</v>
      </c>
      <c r="BF181" s="74">
        <f>IF(BC181=1,AW181/SUMIFS(AW$3:AW$622,$BC$3:$BC$622,1,$G$3:$G$622,$G181),0)</f>
        <v>0</v>
      </c>
      <c r="BG181" s="2">
        <f>BB181</f>
        <v>0.56660088801184016</v>
      </c>
      <c r="BH181" s="2">
        <f>AY181</f>
        <v>0</v>
      </c>
      <c r="BI181" s="2">
        <f>MIN(BI$1,BD181)</f>
        <v>0</v>
      </c>
      <c r="BJ181" s="2">
        <f>MIN(BJ$1,BE181)</f>
        <v>0</v>
      </c>
      <c r="BK181" s="2">
        <f>MIN(BK$1,BF181)</f>
        <v>0</v>
      </c>
      <c r="BL181" s="2">
        <f>BG181</f>
        <v>0.56660088801184016</v>
      </c>
      <c r="BM181" s="2">
        <f>MIN($BM$1,BH181)</f>
        <v>0</v>
      </c>
      <c r="BN181" s="2">
        <f>BI181/SUMIFS(BI$3:BI$622,$BC$3:$BC$622,1,$G$3:$G$622,$G181)</f>
        <v>0</v>
      </c>
      <c r="BO181" s="2">
        <f>BJ181/SUMIFS(BJ$3:BJ$622,$BC$3:$BC$622,1,$G$3:$G$622,$G181)</f>
        <v>0</v>
      </c>
      <c r="BP181" s="2">
        <f>BK181/SUMIFS(BK$3:BK$622,$BC$3:$BC$622,1,$G$3:$G$622,$G181)</f>
        <v>0</v>
      </c>
      <c r="BQ181" s="2">
        <f>BL181</f>
        <v>0.56660088801184016</v>
      </c>
      <c r="BR181" s="2">
        <f>BM181</f>
        <v>0</v>
      </c>
    </row>
    <row r="182" spans="1:70" x14ac:dyDescent="0.3">
      <c r="A182" s="93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>(12-$AF182)/12*INDEX(BV$9:BV$12,MATCH($AB182,$BU$9:$BU$12,0))+$AF182/12*AG182</f>
        <v>0.15475</v>
      </c>
      <c r="AK182" s="85">
        <f>(12-$AF182)/12*INDEX(BW$9:BW$12,MATCH($AB182,$BU$9:$BU$12,0))+$AF182/12*AH182</f>
        <v>6.8426470588235311E-2</v>
      </c>
      <c r="AL182" s="85">
        <f>(12-$AF182)/12*INDEX(BX$9:BX$12,MATCH($AB182,$BU$9:$BU$12,0))+$AF182/12*AI182</f>
        <v>0.14086764705882346</v>
      </c>
      <c r="AM182" s="85">
        <f>IF($BC182=1,AJ182/SUMIFS(AJ$3:AJ$622,$BC$3:$BC$622,1,$G$3:$G$622,$G182),0)</f>
        <v>0</v>
      </c>
      <c r="AN182" s="85">
        <f>IF($BC182=1,AK182/SUMIFS(AK$3:AK$622,$BC$3:$BC$622,1,$G$3:$G$622,$G182),0)</f>
        <v>0</v>
      </c>
      <c r="AO182" s="85">
        <f>IF($BC182=1,AL182/SUMIFS(AL$3:AL$622,$BC$3:$BC$622,1,$G$3:$G$622,$G182),0)</f>
        <v>0</v>
      </c>
      <c r="AP182" s="2">
        <f>IFERROR(R182/$V182*90,"")</f>
        <v>6.1728395061728392E-2</v>
      </c>
      <c r="AQ182" s="2">
        <f>IFERROR(S182/$V182*90,"")</f>
        <v>0.12345679012345678</v>
      </c>
      <c r="AR182" s="2">
        <f>IFERROR(W182/$V182*90,"")</f>
        <v>9.2592592592592601E-2</v>
      </c>
      <c r="AS182" s="2">
        <f>IFERROR(X182/$V182*90,"")</f>
        <v>9.2592592592592601E-2</v>
      </c>
      <c r="AT182" s="2">
        <f>IFERROR(Y182/$V182*90,"")</f>
        <v>0</v>
      </c>
      <c r="AU182" s="2">
        <f>IF(AP182="",INDEX(BV$4:BV$7,MATCH(O182,$BU$4:$BU$7,0)),AP182)</f>
        <v>6.1728395061728392E-2</v>
      </c>
      <c r="AV182" s="2">
        <f>IF(AQ182="",INDEX(BW$4:BW$7,MATCH($O182,$BU$4:$BU$7,0)),AQ182)</f>
        <v>0.12345679012345678</v>
      </c>
      <c r="AW182" s="2">
        <f>IF(AR182="",INDEX(BX$4:BX$7,MATCH($O182,$BU$4:$BU$7,0)),AR182)</f>
        <v>9.2592592592592601E-2</v>
      </c>
      <c r="AX182" s="2">
        <f>IF(AS182="",INDEX(BY$4:BY$7,MATCH($O182,$BU$4:$BU$7,0)),AS182)</f>
        <v>9.2592592592592601E-2</v>
      </c>
      <c r="AY182" s="2">
        <f>IF(AT182="",INDEX(BZ$4:BZ$7,MATCH($O182,$BU$4:$BU$7,0)),AT182)</f>
        <v>0</v>
      </c>
      <c r="AZ182" s="2">
        <f>AU182*0.5+AK182*0.5</f>
        <v>6.5077432824981851E-2</v>
      </c>
      <c r="BA182" s="2">
        <f>AV182*0.5+AJ182*0.5</f>
        <v>0.13910339506172839</v>
      </c>
      <c r="BB182" s="2">
        <f>AX182*0.5+AI182*0.5</f>
        <v>4.6296296296296301E-2</v>
      </c>
      <c r="BC182">
        <f>IF(I182="expected",1,0)</f>
        <v>0</v>
      </c>
      <c r="BD182" s="74">
        <f>IF(BC182=1,AZ182/SUMIFS(AZ$3:AZ$622,$BC$3:$BC$622,1,$G$3:$G$622,$G182),0)</f>
        <v>0</v>
      </c>
      <c r="BE182" s="74">
        <f>IF(BC182=1,BA182/SUMIFS(BA$3:BA$622,$BC$3:$BC$622,1,$G$3:$G$622,$G182),0)</f>
        <v>0</v>
      </c>
      <c r="BF182" s="74">
        <f>IF(BC182=1,AW182/SUMIFS(AW$3:AW$622,$BC$3:$BC$622,1,$G$3:$G$622,$G182),0)</f>
        <v>0</v>
      </c>
      <c r="BG182" s="2">
        <f>BB182</f>
        <v>4.6296296296296301E-2</v>
      </c>
      <c r="BH182" s="2">
        <f>AY182</f>
        <v>0</v>
      </c>
      <c r="BI182" s="2">
        <f>MIN(BI$1,BD182)</f>
        <v>0</v>
      </c>
      <c r="BJ182" s="2">
        <f>MIN(BJ$1,BE182)</f>
        <v>0</v>
      </c>
      <c r="BK182" s="2">
        <f>MIN(BK$1,BF182)</f>
        <v>0</v>
      </c>
      <c r="BL182" s="2">
        <f>BG182</f>
        <v>4.6296296296296301E-2</v>
      </c>
      <c r="BM182" s="2">
        <f>MIN($BM$1,BH182)</f>
        <v>0</v>
      </c>
      <c r="BN182" s="2">
        <f>BI182/SUMIFS(BI$3:BI$622,$BC$3:$BC$622,1,$G$3:$G$622,$G182)</f>
        <v>0</v>
      </c>
      <c r="BO182" s="2">
        <f>BJ182/SUMIFS(BJ$3:BJ$622,$BC$3:$BC$622,1,$G$3:$G$622,$G182)</f>
        <v>0</v>
      </c>
      <c r="BP182" s="2">
        <f>BK182/SUMIFS(BK$3:BK$622,$BC$3:$BC$622,1,$G$3:$G$622,$G182)</f>
        <v>0</v>
      </c>
      <c r="BQ182" s="2">
        <f>BL182</f>
        <v>4.6296296296296301E-2</v>
      </c>
      <c r="BR182" s="2">
        <f>BM182</f>
        <v>0</v>
      </c>
    </row>
    <row r="183" spans="1:70" x14ac:dyDescent="0.3">
      <c r="A183" s="93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>(12-$AF183)/12*INDEX(BV$9:BV$12,MATCH($AB183,$BU$9:$BU$12,0))+$AF183/12*AG183</f>
        <v>7.7499999999999999E-2</v>
      </c>
      <c r="AK183" s="85">
        <f>(12-$AF183)/12*INDEX(BW$9:BW$12,MATCH($AB183,$BU$9:$BU$12,0))+$AF183/12*AH183</f>
        <v>7.6029411764705901E-2</v>
      </c>
      <c r="AL183" s="85">
        <f>(12-$AF183)/12*INDEX(BX$9:BX$12,MATCH($AB183,$BU$9:$BU$12,0))+$AF183/12*AI183</f>
        <v>0.15651960784313718</v>
      </c>
      <c r="AM183" s="85">
        <f>IF($BC183=1,AJ183/SUMIFS(AJ$3:AJ$622,$BC$3:$BC$622,1,$G$3:$G$622,$G183),0)</f>
        <v>4.0917858561369438E-2</v>
      </c>
      <c r="AN183" s="85">
        <f>IF($BC183=1,AK183/SUMIFS(AK$3:AK$622,$BC$3:$BC$622,1,$G$3:$G$622,$G183),0)</f>
        <v>2.9763520770292203E-2</v>
      </c>
      <c r="AO183" s="85">
        <f>IF($BC183=1,AL183/SUMIFS(AL$3:AL$622,$BC$3:$BC$622,1,$G$3:$G$622,$G183),0)</f>
        <v>8.6077500487694192E-2</v>
      </c>
      <c r="AP183" s="2">
        <f>IFERROR(R183/$V183*90,"")</f>
        <v>0</v>
      </c>
      <c r="AQ183" s="2">
        <f>IFERROR(S183/$V183*90,"")</f>
        <v>0</v>
      </c>
      <c r="AR183" s="2">
        <f>IFERROR(W183/$V183*90,"")</f>
        <v>3.9011703511053313E-2</v>
      </c>
      <c r="AS183" s="2">
        <f>IFERROR(X183/$V183*90,"")</f>
        <v>0.23407022106631989</v>
      </c>
      <c r="AT183" s="2">
        <f>IFERROR(Y183/$V183*90,"")</f>
        <v>3.9011703511053313E-2</v>
      </c>
      <c r="AU183" s="2">
        <f>IF(AP183="",INDEX(BV$4:BV$7,MATCH(O183,$BU$4:$BU$7,0)),AP183)</f>
        <v>0</v>
      </c>
      <c r="AV183" s="2">
        <f>IF(AQ183="",INDEX(BW$4:BW$7,MATCH($O183,$BU$4:$BU$7,0)),AQ183)</f>
        <v>0</v>
      </c>
      <c r="AW183" s="2">
        <f>IF(AR183="",INDEX(BX$4:BX$7,MATCH($O183,$BU$4:$BU$7,0)),AR183)</f>
        <v>3.9011703511053313E-2</v>
      </c>
      <c r="AX183" s="2">
        <f>IF(AS183="",INDEX(BY$4:BY$7,MATCH($O183,$BU$4:$BU$7,0)),AS183)</f>
        <v>0.23407022106631989</v>
      </c>
      <c r="AY183" s="2">
        <f>IF(AT183="",INDEX(BZ$4:BZ$7,MATCH($O183,$BU$4:$BU$7,0)),AT183)</f>
        <v>3.9011703511053313E-2</v>
      </c>
      <c r="AZ183" s="2">
        <f>AU183*0.5+AK183*0.5</f>
        <v>3.801470588235295E-2</v>
      </c>
      <c r="BA183" s="2">
        <f>AV183*0.5+AJ183*0.5</f>
        <v>3.875E-2</v>
      </c>
      <c r="BB183" s="2">
        <f>AX183*0.5+AI183*0.5</f>
        <v>0.11703511053315994</v>
      </c>
      <c r="BC183">
        <f>IF(I183="expected",1,0)</f>
        <v>1</v>
      </c>
      <c r="BD183" s="74">
        <f>IF(BC183=1,AZ183/SUMIFS(AZ$3:AZ$622,$BC$3:$BC$622,1,$G$3:$G$622,$G183),0)</f>
        <v>1.5759140541111702E-2</v>
      </c>
      <c r="BE183" s="74">
        <f>IF(BC183=1,BA183/SUMIFS(BA$3:BA$622,$BC$3:$BC$622,1,$G$3:$G$622,$G183),0)</f>
        <v>2.8313945035802247E-2</v>
      </c>
      <c r="BF183" s="74">
        <f>IF(BC183=1,AW183/SUMIFS(AW$3:AW$622,$BC$3:$BC$622,1,$G$3:$G$622,$G183),0)</f>
        <v>6.1052404181748468E-3</v>
      </c>
      <c r="BG183" s="2">
        <f>BB183</f>
        <v>0.11703511053315994</v>
      </c>
      <c r="BH183" s="2">
        <f>AY183</f>
        <v>3.9011703511053313E-2</v>
      </c>
      <c r="BI183" s="2">
        <f>MIN(BI$1,BD183)</f>
        <v>1.5759140541111702E-2</v>
      </c>
      <c r="BJ183" s="2">
        <f>MIN(BJ$1,BE183)</f>
        <v>2.8313945035802247E-2</v>
      </c>
      <c r="BK183" s="2">
        <f>MIN(BK$1,BF183)</f>
        <v>6.1052404181748468E-3</v>
      </c>
      <c r="BL183" s="2">
        <f>BG183</f>
        <v>0.11703511053315994</v>
      </c>
      <c r="BM183" s="2">
        <f>MIN($BM$1,BH183)</f>
        <v>3.9011703511053313E-2</v>
      </c>
      <c r="BN183" s="2">
        <f>BI183/SUMIFS(BI$3:BI$622,$BC$3:$BC$622,1,$G$3:$G$622,$G183)</f>
        <v>1.6264878903740451E-2</v>
      </c>
      <c r="BO183" s="2">
        <f>BJ183/SUMIFS(BJ$3:BJ$622,$BC$3:$BC$622,1,$G$3:$G$622,$G183)</f>
        <v>2.8786037017614331E-2</v>
      </c>
      <c r="BP183" s="2">
        <f>BK183/SUMIFS(BK$3:BK$622,$BC$3:$BC$622,1,$G$3:$G$622,$G183)</f>
        <v>6.2570529993438411E-3</v>
      </c>
      <c r="BQ183" s="2">
        <f>BL183</f>
        <v>0.11703511053315994</v>
      </c>
      <c r="BR183" s="2">
        <f>BM183</f>
        <v>3.9011703511053313E-2</v>
      </c>
    </row>
    <row r="184" spans="1:70" x14ac:dyDescent="0.3">
      <c r="A184" s="93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>(12-$AF184)/12*INDEX(BV$9:BV$12,MATCH($AB184,$BU$9:$BU$12,0))+$AF184/12*AG184</f>
        <v>4.0315934065934068E-2</v>
      </c>
      <c r="AK184" s="85">
        <f>(12-$AF184)/12*INDEX(BW$9:BW$12,MATCH($AB184,$BU$9:$BU$12,0))+$AF184/12*AH184</f>
        <v>5.6126373626373634E-2</v>
      </c>
      <c r="AL184" s="85">
        <f>(12-$AF184)/12*INDEX(BX$9:BX$12,MATCH($AB184,$BU$9:$BU$12,0))+$AF184/12*AI184</f>
        <v>0.14034340659340661</v>
      </c>
      <c r="AM184" s="85">
        <f>IF($BC184=1,AJ184/SUMIFS(AJ$3:AJ$622,$BC$3:$BC$622,1,$G$3:$G$622,$G184),0)</f>
        <v>0</v>
      </c>
      <c r="AN184" s="85">
        <f>IF($BC184=1,AK184/SUMIFS(AK$3:AK$622,$BC$3:$BC$622,1,$G$3:$G$622,$G184),0)</f>
        <v>0</v>
      </c>
      <c r="AO184" s="85">
        <f>IF($BC184=1,AL184/SUMIFS(AL$3:AL$622,$BC$3:$BC$622,1,$G$3:$G$622,$G184),0)</f>
        <v>0</v>
      </c>
      <c r="AP184" s="2">
        <f>IFERROR(R184/$V184*90,"")</f>
        <v>0.1556420233463035</v>
      </c>
      <c r="AQ184" s="2">
        <f>IFERROR(S184/$V184*90,"")</f>
        <v>7.7821011673151752E-2</v>
      </c>
      <c r="AR184" s="2">
        <f>IFERROR(W184/$V184*90,"")</f>
        <v>0.46692607003891051</v>
      </c>
      <c r="AS184" s="2">
        <f>IFERROR(X184/$V184*90,"")</f>
        <v>0.19455252918287938</v>
      </c>
      <c r="AT184" s="2">
        <f>IFERROR(Y184/$V184*90,"")</f>
        <v>3.8910505836575876E-2</v>
      </c>
      <c r="AU184" s="2">
        <f>IF(AP184="",INDEX(BV$4:BV$7,MATCH(O184,$BU$4:$BU$7,0)),AP184)</f>
        <v>0.1556420233463035</v>
      </c>
      <c r="AV184" s="2">
        <f>IF(AQ184="",INDEX(BW$4:BW$7,MATCH($O184,$BU$4:$BU$7,0)),AQ184)</f>
        <v>7.7821011673151752E-2</v>
      </c>
      <c r="AW184" s="2">
        <f>IF(AR184="",INDEX(BX$4:BX$7,MATCH($O184,$BU$4:$BU$7,0)),AR184)</f>
        <v>0.46692607003891051</v>
      </c>
      <c r="AX184" s="2">
        <f>IF(AS184="",INDEX(BY$4:BY$7,MATCH($O184,$BU$4:$BU$7,0)),AS184)</f>
        <v>0.19455252918287938</v>
      </c>
      <c r="AY184" s="2">
        <f>IF(AT184="",INDEX(BZ$4:BZ$7,MATCH($O184,$BU$4:$BU$7,0)),AT184)</f>
        <v>3.8910505836575876E-2</v>
      </c>
      <c r="AZ184" s="2">
        <f>AU184*0.5+AK184*0.5</f>
        <v>0.10588419848633857</v>
      </c>
      <c r="BA184" s="2">
        <f>AV184*0.5+AJ184*0.5</f>
        <v>5.9068472869542907E-2</v>
      </c>
      <c r="BB184" s="2">
        <f>AX184*0.5+AI184*0.5</f>
        <v>0.1522762645914397</v>
      </c>
      <c r="BC184">
        <f>IF(I184="expected",1,0)</f>
        <v>0</v>
      </c>
      <c r="BD184" s="74">
        <f>IF(BC184=1,AZ184/SUMIFS(AZ$3:AZ$622,$BC$3:$BC$622,1,$G$3:$G$622,$G184),0)</f>
        <v>0</v>
      </c>
      <c r="BE184" s="74">
        <f>IF(BC184=1,BA184/SUMIFS(BA$3:BA$622,$BC$3:$BC$622,1,$G$3:$G$622,$G184),0)</f>
        <v>0</v>
      </c>
      <c r="BF184" s="74">
        <f>IF(BC184=1,AW184/SUMIFS(AW$3:AW$622,$BC$3:$BC$622,1,$G$3:$G$622,$G184),0)</f>
        <v>0</v>
      </c>
      <c r="BG184" s="2">
        <f>BB184</f>
        <v>0.1522762645914397</v>
      </c>
      <c r="BH184" s="2">
        <f>AY184</f>
        <v>3.8910505836575876E-2</v>
      </c>
      <c r="BI184" s="2">
        <f>MIN(BI$1,BD184)</f>
        <v>0</v>
      </c>
      <c r="BJ184" s="2">
        <f>MIN(BJ$1,BE184)</f>
        <v>0</v>
      </c>
      <c r="BK184" s="2">
        <f>MIN(BK$1,BF184)</f>
        <v>0</v>
      </c>
      <c r="BL184" s="2">
        <f>BG184</f>
        <v>0.1522762645914397</v>
      </c>
      <c r="BM184" s="2">
        <f>MIN($BM$1,BH184)</f>
        <v>3.8910505836575876E-2</v>
      </c>
      <c r="BN184" s="2">
        <f>BI184/SUMIFS(BI$3:BI$622,$BC$3:$BC$622,1,$G$3:$G$622,$G184)</f>
        <v>0</v>
      </c>
      <c r="BO184" s="2">
        <f>BJ184/SUMIFS(BJ$3:BJ$622,$BC$3:$BC$622,1,$G$3:$G$622,$G184)</f>
        <v>0</v>
      </c>
      <c r="BP184" s="2">
        <f>BK184/SUMIFS(BK$3:BK$622,$BC$3:$BC$622,1,$G$3:$G$622,$G184)</f>
        <v>0</v>
      </c>
      <c r="BQ184" s="2">
        <f>BL184</f>
        <v>0.1522762645914397</v>
      </c>
      <c r="BR184" s="2">
        <f>BM184</f>
        <v>3.8910505836575876E-2</v>
      </c>
    </row>
    <row r="185" spans="1:70" x14ac:dyDescent="0.3">
      <c r="A185" s="93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>(12-$AF185)/12*INDEX(BV$9:BV$12,MATCH($AB185,$BU$9:$BU$12,0))+$AF185/12*AG185</f>
        <v>0.15449685534591195</v>
      </c>
      <c r="AK185" s="85">
        <f>(12-$AF185)/12*INDEX(BW$9:BW$12,MATCH($AB185,$BU$9:$BU$12,0))+$AF185/12*AH185</f>
        <v>0.36201257861635211</v>
      </c>
      <c r="AL185" s="85">
        <f>(12-$AF185)/12*INDEX(BX$9:BX$12,MATCH($AB185,$BU$9:$BU$12,0))+$AF185/12*AI185</f>
        <v>0.23204402515723271</v>
      </c>
      <c r="AM185" s="85">
        <f>IF($BC185=1,AJ185/SUMIFS(AJ$3:AJ$622,$BC$3:$BC$622,1,$G$3:$G$622,$G185),0)</f>
        <v>0.1400707601978704</v>
      </c>
      <c r="AN185" s="85">
        <f>IF($BC185=1,AK185/SUMIFS(AK$3:AK$622,$BC$3:$BC$622,1,$G$3:$G$622,$G185),0)</f>
        <v>0.18268223184672747</v>
      </c>
      <c r="AO185" s="85">
        <f>IF($BC185=1,AL185/SUMIFS(AL$3:AL$622,$BC$3:$BC$622,1,$G$3:$G$622,$G185),0)</f>
        <v>9.8286048310125496E-2</v>
      </c>
      <c r="AP185" s="2">
        <f>IFERROR(R185/$V185*90,"")</f>
        <v>1.0725893824485373</v>
      </c>
      <c r="AQ185" s="2">
        <f>IFERROR(S185/$V185*90,"")</f>
        <v>0.19501625135427952</v>
      </c>
      <c r="AR185" s="2">
        <f>IFERROR(W185/$V185*90,"")</f>
        <v>1.8526543878656554</v>
      </c>
      <c r="AS185" s="2">
        <f>IFERROR(X185/$V185*90,"")</f>
        <v>9.7508125677139762E-2</v>
      </c>
      <c r="AT185" s="2">
        <f>IFERROR(Y185/$V185*90,"")</f>
        <v>0</v>
      </c>
      <c r="AU185" s="2">
        <f>IF(AP185="",INDEX(BV$4:BV$7,MATCH(O185,$BU$4:$BU$7,0)),AP185)</f>
        <v>1.0725893824485373</v>
      </c>
      <c r="AV185" s="2">
        <f>IF(AQ185="",INDEX(BW$4:BW$7,MATCH($O185,$BU$4:$BU$7,0)),AQ185)</f>
        <v>0.19501625135427952</v>
      </c>
      <c r="AW185" s="2">
        <f>IF(AR185="",INDEX(BX$4:BX$7,MATCH($O185,$BU$4:$BU$7,0)),AR185)</f>
        <v>1.8526543878656554</v>
      </c>
      <c r="AX185" s="2">
        <f>IF(AS185="",INDEX(BY$4:BY$7,MATCH($O185,$BU$4:$BU$7,0)),AS185)</f>
        <v>9.7508125677139762E-2</v>
      </c>
      <c r="AY185" s="2">
        <f>IF(AT185="",INDEX(BZ$4:BZ$7,MATCH($O185,$BU$4:$BU$7,0)),AT185)</f>
        <v>0</v>
      </c>
      <c r="AZ185" s="2">
        <f>AU185*0.5+AK185*0.5</f>
        <v>0.71730098053244473</v>
      </c>
      <c r="BA185" s="2">
        <f>AV185*0.5+AJ185*0.5</f>
        <v>0.17475655335009574</v>
      </c>
      <c r="BB185" s="2">
        <f>AX185*0.5+AI185*0.5</f>
        <v>0.17875406283856987</v>
      </c>
      <c r="BC185">
        <f>IF(I185="expected",1,0)</f>
        <v>1</v>
      </c>
      <c r="BD185" s="74">
        <f>IF(BC185=1,AZ185/SUMIFS(AZ$3:AZ$622,$BC$3:$BC$622,1,$G$3:$G$622,$G185),0)</f>
        <v>0.37527910263989606</v>
      </c>
      <c r="BE185" s="74">
        <f>IF(BC185=1,BA185/SUMIFS(BA$3:BA$622,$BC$3:$BC$622,1,$G$3:$G$622,$G185),0)</f>
        <v>0.17910266643160858</v>
      </c>
      <c r="BF185" s="74">
        <f>IF(BC185=1,AW185/SUMIFS(AW$3:AW$622,$BC$3:$BC$622,1,$G$3:$G$622,$G185),0)</f>
        <v>0.37389524244903893</v>
      </c>
      <c r="BG185" s="2">
        <f>BB185</f>
        <v>0.17875406283856987</v>
      </c>
      <c r="BH185" s="2">
        <f>AY185</f>
        <v>0</v>
      </c>
      <c r="BI185" s="2">
        <f>MIN(BI$1,BD185)</f>
        <v>0.3</v>
      </c>
      <c r="BJ185" s="2">
        <f>MIN(BJ$1,BE185)</f>
        <v>0.17910266643160858</v>
      </c>
      <c r="BK185" s="2">
        <f>MIN(BK$1,BF185)</f>
        <v>0.3</v>
      </c>
      <c r="BL185" s="2">
        <f>BG185</f>
        <v>0.17875406283856987</v>
      </c>
      <c r="BM185" s="2">
        <f>MIN($BM$1,BH185)</f>
        <v>0</v>
      </c>
      <c r="BN185" s="2">
        <f>BI185/SUMIFS(BI$3:BI$622,$BC$3:$BC$622,1,$G$3:$G$622,$G185)</f>
        <v>0.32442221307687635</v>
      </c>
      <c r="BO185" s="2">
        <f>BJ185/SUMIFS(BJ$3:BJ$622,$BC$3:$BC$622,1,$G$3:$G$622,$G185)</f>
        <v>0.17910266643160858</v>
      </c>
      <c r="BP185" s="2">
        <f>BK185/SUMIFS(BK$3:BK$622,$BC$3:$BC$622,1,$G$3:$G$622,$G185)</f>
        <v>0.3239374353213943</v>
      </c>
      <c r="BQ185" s="2">
        <f>BL185</f>
        <v>0.17875406283856987</v>
      </c>
      <c r="BR185" s="2">
        <f>BM185</f>
        <v>0</v>
      </c>
    </row>
    <row r="186" spans="1:70" x14ac:dyDescent="0.3">
      <c r="A186" s="93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>(12-$AF186)/12*INDEX(BV$9:BV$12,MATCH($AB186,$BU$9:$BU$12,0))+$AF186/12*AG186</f>
        <v>0.14782509157509158</v>
      </c>
      <c r="AK186" s="85">
        <f>(12-$AF186)/12*INDEX(BW$9:BW$12,MATCH($AB186,$BU$9:$BU$12,0))+$AF186/12*AH186</f>
        <v>0.20579670329670333</v>
      </c>
      <c r="AL186" s="85">
        <f>(12-$AF186)/12*INDEX(BX$9:BX$12,MATCH($AB186,$BU$9:$BU$12,0))+$AF186/12*AI186</f>
        <v>0.21209249084249085</v>
      </c>
      <c r="AM186" s="85">
        <f>IF($BC186=1,AJ186/SUMIFS(AJ$3:AJ$622,$BC$3:$BC$622,1,$G$3:$G$622,$G186),0)</f>
        <v>0</v>
      </c>
      <c r="AN186" s="85">
        <f>IF($BC186=1,AK186/SUMIFS(AK$3:AK$622,$BC$3:$BC$622,1,$G$3:$G$622,$G186),0)</f>
        <v>0</v>
      </c>
      <c r="AO186" s="85">
        <f>IF($BC186=1,AL186/SUMIFS(AL$3:AL$622,$BC$3:$BC$622,1,$G$3:$G$622,$G186),0)</f>
        <v>0</v>
      </c>
      <c r="AP186" s="2">
        <f>IFERROR(R186/$V186*90,"")</f>
        <v>0.18769551616266944</v>
      </c>
      <c r="AQ186" s="2">
        <f>IFERROR(S186/$V186*90,"")</f>
        <v>0.14077163712200208</v>
      </c>
      <c r="AR186" s="2">
        <f>IFERROR(W186/$V186*90,"")</f>
        <v>0.32846715328467152</v>
      </c>
      <c r="AS186" s="2">
        <f>IFERROR(X186/$V186*90,"")</f>
        <v>0.32846715328467152</v>
      </c>
      <c r="AT186" s="2">
        <f>IFERROR(Y186/$V186*90,"")</f>
        <v>0</v>
      </c>
      <c r="AU186" s="2">
        <f>IF(AP186="",INDEX(BV$4:BV$7,MATCH(O186,$BU$4:$BU$7,0)),AP186)</f>
        <v>0.18769551616266944</v>
      </c>
      <c r="AV186" s="2">
        <f>IF(AQ186="",INDEX(BW$4:BW$7,MATCH($O186,$BU$4:$BU$7,0)),AQ186)</f>
        <v>0.14077163712200208</v>
      </c>
      <c r="AW186" s="2">
        <f>IF(AR186="",INDEX(BX$4:BX$7,MATCH($O186,$BU$4:$BU$7,0)),AR186)</f>
        <v>0.32846715328467152</v>
      </c>
      <c r="AX186" s="2">
        <f>IF(AS186="",INDEX(BY$4:BY$7,MATCH($O186,$BU$4:$BU$7,0)),AS186)</f>
        <v>0.32846715328467152</v>
      </c>
      <c r="AY186" s="2">
        <f>IF(AT186="",INDEX(BZ$4:BZ$7,MATCH($O186,$BU$4:$BU$7,0)),AT186)</f>
        <v>0</v>
      </c>
      <c r="AZ186" s="2">
        <f>AU186*0.5+AK186*0.5</f>
        <v>0.19674610972968637</v>
      </c>
      <c r="BA186" s="2">
        <f>AV186*0.5+AJ186*0.5</f>
        <v>0.14429836434854681</v>
      </c>
      <c r="BB186" s="2">
        <f>AX186*0.5+AI186*0.5</f>
        <v>0.16423357664233576</v>
      </c>
      <c r="BC186">
        <f>IF(I186="expected",1,0)</f>
        <v>0</v>
      </c>
      <c r="BD186" s="74">
        <f>IF(BC186=1,AZ186/SUMIFS(AZ$3:AZ$622,$BC$3:$BC$622,1,$G$3:$G$622,$G186),0)</f>
        <v>0</v>
      </c>
      <c r="BE186" s="74">
        <f>IF(BC186=1,BA186/SUMIFS(BA$3:BA$622,$BC$3:$BC$622,1,$G$3:$G$622,$G186),0)</f>
        <v>0</v>
      </c>
      <c r="BF186" s="74">
        <f>IF(BC186=1,AW186/SUMIFS(AW$3:AW$622,$BC$3:$BC$622,1,$G$3:$G$622,$G186),0)</f>
        <v>0</v>
      </c>
      <c r="BG186" s="2">
        <f>BB186</f>
        <v>0.16423357664233576</v>
      </c>
      <c r="BH186" s="2">
        <f>AY186</f>
        <v>0</v>
      </c>
      <c r="BI186" s="2">
        <f>MIN(BI$1,BD186)</f>
        <v>0</v>
      </c>
      <c r="BJ186" s="2">
        <f>MIN(BJ$1,BE186)</f>
        <v>0</v>
      </c>
      <c r="BK186" s="2">
        <f>MIN(BK$1,BF186)</f>
        <v>0</v>
      </c>
      <c r="BL186" s="2">
        <f>BG186</f>
        <v>0.16423357664233576</v>
      </c>
      <c r="BM186" s="2">
        <f>MIN($BM$1,BH186)</f>
        <v>0</v>
      </c>
      <c r="BN186" s="2">
        <f>BI186/SUMIFS(BI$3:BI$622,$BC$3:$BC$622,1,$G$3:$G$622,$G186)</f>
        <v>0</v>
      </c>
      <c r="BO186" s="2">
        <f>BJ186/SUMIFS(BJ$3:BJ$622,$BC$3:$BC$622,1,$G$3:$G$622,$G186)</f>
        <v>0</v>
      </c>
      <c r="BP186" s="2">
        <f>BK186/SUMIFS(BK$3:BK$622,$BC$3:$BC$622,1,$G$3:$G$622,$G186)</f>
        <v>0</v>
      </c>
      <c r="BQ186" s="2">
        <f>BL186</f>
        <v>0.16423357664233576</v>
      </c>
      <c r="BR186" s="2">
        <f>BM186</f>
        <v>0</v>
      </c>
    </row>
    <row r="187" spans="1:70" x14ac:dyDescent="0.3">
      <c r="A187" s="93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>(12-$AF187)/12*INDEX(BV$9:BV$12,MATCH($AB187,$BU$9:$BU$12,0))+$AF187/12*AG187</f>
        <v>0.14042124542124543</v>
      </c>
      <c r="AK187" s="85">
        <f>(12-$AF187)/12*INDEX(BW$9:BW$12,MATCH($AB187,$BU$9:$BU$12,0))+$AF187/12*AH187</f>
        <v>0.24816849816849818</v>
      </c>
      <c r="AL187" s="85">
        <f>(12-$AF187)/12*INDEX(BX$9:BX$12,MATCH($AB187,$BU$9:$BU$12,0))+$AF187/12*AI187</f>
        <v>0.25045787545787546</v>
      </c>
      <c r="AM187" s="85">
        <f>IF($BC187=1,AJ187/SUMIFS(AJ$3:AJ$622,$BC$3:$BC$622,1,$G$3:$G$622,$G187),0)</f>
        <v>0.10792567300561662</v>
      </c>
      <c r="AN187" s="85">
        <f>IF($BC187=1,AK187/SUMIFS(AK$3:AK$622,$BC$3:$BC$622,1,$G$3:$G$622,$G187),0)</f>
        <v>0.13255604082124758</v>
      </c>
      <c r="AO187" s="85">
        <f>IF($BC187=1,AL187/SUMIFS(AL$3:AL$622,$BC$3:$BC$622,1,$G$3:$G$622,$G187),0)</f>
        <v>0.13563708649007378</v>
      </c>
      <c r="AP187" s="2">
        <f>IFERROR(R187/$V187*90,"")</f>
        <v>3.5685963521015066E-2</v>
      </c>
      <c r="AQ187" s="2">
        <f>IFERROR(S187/$V187*90,"")</f>
        <v>7.1371927042030131E-2</v>
      </c>
      <c r="AR187" s="2">
        <f>IFERROR(W187/$V187*90,"")</f>
        <v>0.24980174464710547</v>
      </c>
      <c r="AS187" s="2">
        <f>IFERROR(X187/$V187*90,"")</f>
        <v>0.24980174464710547</v>
      </c>
      <c r="AT187" s="2">
        <f>IFERROR(Y187/$V187*90,"")</f>
        <v>3.5685963521015066E-2</v>
      </c>
      <c r="AU187" s="2">
        <f>IF(AP187="",INDEX(BV$4:BV$7,MATCH(O187,$BU$4:$BU$7,0)),AP187)</f>
        <v>3.5685963521015066E-2</v>
      </c>
      <c r="AV187" s="2">
        <f>IF(AQ187="",INDEX(BW$4:BW$7,MATCH($O187,$BU$4:$BU$7,0)),AQ187)</f>
        <v>7.1371927042030131E-2</v>
      </c>
      <c r="AW187" s="2">
        <f>IF(AR187="",INDEX(BX$4:BX$7,MATCH($O187,$BU$4:$BU$7,0)),AR187)</f>
        <v>0.24980174464710547</v>
      </c>
      <c r="AX187" s="2">
        <f>IF(AS187="",INDEX(BY$4:BY$7,MATCH($O187,$BU$4:$BU$7,0)),AS187)</f>
        <v>0.24980174464710547</v>
      </c>
      <c r="AY187" s="2">
        <f>IF(AT187="",INDEX(BZ$4:BZ$7,MATCH($O187,$BU$4:$BU$7,0)),AT187)</f>
        <v>3.5685963521015066E-2</v>
      </c>
      <c r="AZ187" s="2">
        <f>AU187*0.5+AK187*0.5</f>
        <v>0.14192723084475661</v>
      </c>
      <c r="BA187" s="2">
        <f>AV187*0.5+AJ187*0.5</f>
        <v>0.10589658623163778</v>
      </c>
      <c r="BB187" s="2">
        <f>AX187*0.5+AI187*0.5</f>
        <v>0.25490087232355274</v>
      </c>
      <c r="BC187">
        <f>IF(I187="expected",1,0)</f>
        <v>1</v>
      </c>
      <c r="BD187" s="74">
        <f>IF(BC187=1,AZ187/SUMIFS(AZ$3:AZ$622,$BC$3:$BC$622,1,$G$3:$G$622,$G187),0)</f>
        <v>0.11162599340941039</v>
      </c>
      <c r="BE187" s="74">
        <f>IF(BC187=1,BA187/SUMIFS(BA$3:BA$622,$BC$3:$BC$622,1,$G$3:$G$622,$G187),0)</f>
        <v>9.5755397722718433E-2</v>
      </c>
      <c r="BF187" s="74">
        <f>IF(BC187=1,AW187/SUMIFS(AW$3:AW$622,$BC$3:$BC$622,1,$G$3:$G$622,$G187),0)</f>
        <v>6.9999906475165352E-2</v>
      </c>
      <c r="BG187" s="2">
        <f>BB187</f>
        <v>0.25490087232355274</v>
      </c>
      <c r="BH187" s="2">
        <f>AY187</f>
        <v>3.5685963521015066E-2</v>
      </c>
      <c r="BI187" s="2">
        <f>MIN(BI$1,BD187)</f>
        <v>0.11162599340941039</v>
      </c>
      <c r="BJ187" s="2">
        <f>MIN(BJ$1,BE187)</f>
        <v>9.5755397722718433E-2</v>
      </c>
      <c r="BK187" s="2">
        <f>MIN(BK$1,BF187)</f>
        <v>6.9999906475165352E-2</v>
      </c>
      <c r="BL187" s="2">
        <f>BG187</f>
        <v>0.25490087232355274</v>
      </c>
      <c r="BM187" s="2">
        <f>MIN($BM$1,BH187)</f>
        <v>3.5685963521015066E-2</v>
      </c>
      <c r="BN187" s="2">
        <f>BI187/SUMIFS(BI$3:BI$622,$BC$3:$BC$622,1,$G$3:$G$622,$G187)</f>
        <v>0.11162599340941036</v>
      </c>
      <c r="BO187" s="2">
        <f>BJ187/SUMIFS(BJ$3:BJ$622,$BC$3:$BC$622,1,$G$3:$G$622,$G187)</f>
        <v>9.5755397722718433E-2</v>
      </c>
      <c r="BP187" s="2">
        <f>BK187/SUMIFS(BK$3:BK$622,$BC$3:$BC$622,1,$G$3:$G$622,$G187)</f>
        <v>7.5193739395831322E-2</v>
      </c>
      <c r="BQ187" s="2">
        <f>BL187</f>
        <v>0.25490087232355274</v>
      </c>
      <c r="BR187" s="2">
        <f>BM187</f>
        <v>3.5685963521015066E-2</v>
      </c>
    </row>
    <row r="188" spans="1:70" x14ac:dyDescent="0.3">
      <c r="A188" s="93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>(12-$AF188)/12*INDEX(BV$9:BV$12,MATCH($AB188,$BU$9:$BU$12,0))+$AF188/12*AG188</f>
        <v>0.28674528301886792</v>
      </c>
      <c r="AK188" s="85">
        <f>(12-$AF188)/12*INDEX(BW$9:BW$12,MATCH($AB188,$BU$9:$BU$12,0))+$AF188/12*AH188</f>
        <v>0.37301886792452821</v>
      </c>
      <c r="AL188" s="85">
        <f>(12-$AF188)/12*INDEX(BX$9:BX$12,MATCH($AB188,$BU$9:$BU$12,0))+$AF188/12*AI188</f>
        <v>0.17806603773584906</v>
      </c>
      <c r="AM188" s="85">
        <f>IF($BC188=1,AJ188/SUMIFS(AJ$3:AJ$622,$BC$3:$BC$622,1,$G$3:$G$622,$G188),0)</f>
        <v>0.22038814396040879</v>
      </c>
      <c r="AN188" s="85">
        <f>IF($BC188=1,AK188/SUMIFS(AK$3:AK$622,$BC$3:$BC$622,1,$G$3:$G$622,$G188),0)</f>
        <v>0.19924327482582901</v>
      </c>
      <c r="AO188" s="85">
        <f>IF($BC188=1,AL188/SUMIFS(AL$3:AL$622,$BC$3:$BC$622,1,$G$3:$G$622,$G188),0)</f>
        <v>9.6432817363669945E-2</v>
      </c>
      <c r="AP188" s="2">
        <f>IFERROR(R188/$V188*90,"")</f>
        <v>0.31358885017421601</v>
      </c>
      <c r="AQ188" s="2">
        <f>IFERROR(S188/$V188*90,"")</f>
        <v>0.12543554006968641</v>
      </c>
      <c r="AR188" s="2">
        <f>IFERROR(W188/$V188*90,"")</f>
        <v>1.3170731707317074</v>
      </c>
      <c r="AS188" s="2">
        <f>IFERROR(X188/$V188*90,"")</f>
        <v>0.25087108013937282</v>
      </c>
      <c r="AT188" s="2">
        <f>IFERROR(Y188/$V188*90,"")</f>
        <v>0</v>
      </c>
      <c r="AU188" s="2">
        <f>IF(AP188="",INDEX(BV$4:BV$7,MATCH(O188,$BU$4:$BU$7,0)),AP188)</f>
        <v>0.31358885017421601</v>
      </c>
      <c r="AV188" s="2">
        <f>IF(AQ188="",INDEX(BW$4:BW$7,MATCH($O188,$BU$4:$BU$7,0)),AQ188)</f>
        <v>0.12543554006968641</v>
      </c>
      <c r="AW188" s="2">
        <f>IF(AR188="",INDEX(BX$4:BX$7,MATCH($O188,$BU$4:$BU$7,0)),AR188)</f>
        <v>1.3170731707317074</v>
      </c>
      <c r="AX188" s="2">
        <f>IF(AS188="",INDEX(BY$4:BY$7,MATCH($O188,$BU$4:$BU$7,0)),AS188)</f>
        <v>0.25087108013937282</v>
      </c>
      <c r="AY188" s="2">
        <f>IF(AT188="",INDEX(BZ$4:BZ$7,MATCH($O188,$BU$4:$BU$7,0)),AT188)</f>
        <v>0</v>
      </c>
      <c r="AZ188" s="2">
        <f>AU188*0.5+AK188*0.5</f>
        <v>0.34330385904937211</v>
      </c>
      <c r="BA188" s="2">
        <f>AV188*0.5+AJ188*0.5</f>
        <v>0.20609041154427715</v>
      </c>
      <c r="BB188" s="2">
        <f>AX188*0.5+AI188*0.5</f>
        <v>0.2154355400696864</v>
      </c>
      <c r="BC188">
        <f>IF(I188="expected",1,0)</f>
        <v>1</v>
      </c>
      <c r="BD188" s="74">
        <f>IF(BC188=1,AZ188/SUMIFS(AZ$3:AZ$622,$BC$3:$BC$622,1,$G$3:$G$622,$G188),0)</f>
        <v>0.27000903265411752</v>
      </c>
      <c r="BE188" s="74">
        <f>IF(BC188=1,BA188/SUMIFS(BA$3:BA$622,$BC$3:$BC$622,1,$G$3:$G$622,$G188),0)</f>
        <v>0.18635415952969739</v>
      </c>
      <c r="BF188" s="74">
        <f>IF(BC188=1,AW188/SUMIFS(AW$3:AW$622,$BC$3:$BC$622,1,$G$3:$G$622,$G188),0)</f>
        <v>0.36907267762446067</v>
      </c>
      <c r="BG188" s="2">
        <f>BB188</f>
        <v>0.2154355400696864</v>
      </c>
      <c r="BH188" s="2">
        <f>AY188</f>
        <v>0</v>
      </c>
      <c r="BI188" s="2">
        <f>MIN(BI$1,BD188)</f>
        <v>0.27000903265411752</v>
      </c>
      <c r="BJ188" s="2">
        <f>MIN(BJ$1,BE188)</f>
        <v>0.18635415952969739</v>
      </c>
      <c r="BK188" s="2">
        <f>MIN(BK$1,BF188)</f>
        <v>0.3</v>
      </c>
      <c r="BL188" s="2">
        <f>BG188</f>
        <v>0.2154355400696864</v>
      </c>
      <c r="BM188" s="2">
        <f>MIN($BM$1,BH188)</f>
        <v>0</v>
      </c>
      <c r="BN188" s="2">
        <f>BI188/SUMIFS(BI$3:BI$622,$BC$3:$BC$622,1,$G$3:$G$622,$G188)</f>
        <v>0.27000903265411746</v>
      </c>
      <c r="BO188" s="2">
        <f>BJ188/SUMIFS(BJ$3:BJ$622,$BC$3:$BC$622,1,$G$3:$G$622,$G188)</f>
        <v>0.18635415952969739</v>
      </c>
      <c r="BP188" s="2">
        <f>BK188/SUMIFS(BK$3:BK$622,$BC$3:$BC$622,1,$G$3:$G$622,$G188)</f>
        <v>0.32225931368569177</v>
      </c>
      <c r="BQ188" s="2">
        <f>BL188</f>
        <v>0.2154355400696864</v>
      </c>
      <c r="BR188" s="2">
        <f>BM188</f>
        <v>0</v>
      </c>
    </row>
    <row r="189" spans="1:70" x14ac:dyDescent="0.3">
      <c r="A189" s="93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>(12-$AF189)/12*INDEX(BV$9:BV$12,MATCH($AB189,$BU$9:$BU$12,0))+$AF189/12*AG189</f>
        <v>0.23511792452830194</v>
      </c>
      <c r="AK189" s="85">
        <f>(12-$AF189)/12*INDEX(BW$9:BW$12,MATCH($AB189,$BU$9:$BU$12,0))+$AF189/12*AH189</f>
        <v>0.67452830188679225</v>
      </c>
      <c r="AL189" s="85">
        <f>(12-$AF189)/12*INDEX(BX$9:BX$12,MATCH($AB189,$BU$9:$BU$12,0))+$AF189/12*AI189</f>
        <v>0.13209905660377358</v>
      </c>
      <c r="AM189" s="85">
        <f>IF($BC189=1,AJ189/SUMIFS(AJ$3:AJ$622,$BC$3:$BC$622,1,$G$3:$G$622,$G189),0)</f>
        <v>0.22009716039461771</v>
      </c>
      <c r="AN189" s="85">
        <f>IF($BC189=1,AK189/SUMIFS(AK$3:AK$622,$BC$3:$BC$622,1,$G$3:$G$622,$G189),0)</f>
        <v>0.34144912340920025</v>
      </c>
      <c r="AO189" s="85">
        <f>IF($BC189=1,AL189/SUMIFS(AL$3:AL$622,$BC$3:$BC$622,1,$G$3:$G$622,$G189),0)</f>
        <v>7.5591886530326488E-2</v>
      </c>
      <c r="AP189" s="2">
        <f>IFERROR(R189/$V189*90,"")</f>
        <v>0.67321178120617109</v>
      </c>
      <c r="AQ189" s="2">
        <f>IFERROR(S189/$V189*90,"")</f>
        <v>0.21037868162692847</v>
      </c>
      <c r="AR189" s="2">
        <f>IFERROR(W189/$V189*90,"")</f>
        <v>1.2201963534361853</v>
      </c>
      <c r="AS189" s="2">
        <f>IFERROR(X189/$V189*90,"")</f>
        <v>4.2075736325385693E-2</v>
      </c>
      <c r="AT189" s="2">
        <f>IFERROR(Y189/$V189*90,"")</f>
        <v>0</v>
      </c>
      <c r="AU189" s="2">
        <f>IF(AP189="",INDEX(BV$4:BV$7,MATCH(O189,$BU$4:$BU$7,0)),AP189)</f>
        <v>0.67321178120617109</v>
      </c>
      <c r="AV189" s="2">
        <f>IF(AQ189="",INDEX(BW$4:BW$7,MATCH($O189,$BU$4:$BU$7,0)),AQ189)</f>
        <v>0.21037868162692847</v>
      </c>
      <c r="AW189" s="2">
        <f>IF(AR189="",INDEX(BX$4:BX$7,MATCH($O189,$BU$4:$BU$7,0)),AR189)</f>
        <v>1.2201963534361853</v>
      </c>
      <c r="AX189" s="2">
        <f>IF(AS189="",INDEX(BY$4:BY$7,MATCH($O189,$BU$4:$BU$7,0)),AS189)</f>
        <v>4.2075736325385693E-2</v>
      </c>
      <c r="AY189" s="2">
        <f>IF(AT189="",INDEX(BZ$4:BZ$7,MATCH($O189,$BU$4:$BU$7,0)),AT189)</f>
        <v>0</v>
      </c>
      <c r="AZ189" s="2">
        <f>AU189*0.5+AK189*0.5</f>
        <v>0.67387004154648167</v>
      </c>
      <c r="BA189" s="2">
        <f>AV189*0.5+AJ189*0.5</f>
        <v>0.2227483030776152</v>
      </c>
      <c r="BB189" s="2">
        <f>AX189*0.5+AI189*0.5</f>
        <v>2.1037868162692847E-2</v>
      </c>
      <c r="BC189">
        <f>IF(I189="expected",1,0)</f>
        <v>1</v>
      </c>
      <c r="BD189" s="74">
        <f>IF(BC189=1,AZ189/SUMIFS(AZ$3:AZ$622,$BC$3:$BC$622,1,$G$3:$G$622,$G189),0)</f>
        <v>0.34257745663890915</v>
      </c>
      <c r="BE189" s="74">
        <f>IF(BC189=1,BA189/SUMIFS(BA$3:BA$622,$BC$3:$BC$622,1,$G$3:$G$622,$G189),0)</f>
        <v>0.22799877798734458</v>
      </c>
      <c r="BF189" s="74">
        <f>IF(BC189=1,AW189/SUMIFS(AW$3:AW$622,$BC$3:$BC$622,1,$G$3:$G$622,$G189),0)</f>
        <v>0.20658829944493709</v>
      </c>
      <c r="BG189" s="2">
        <f>BB189</f>
        <v>2.1037868162692847E-2</v>
      </c>
      <c r="BH189" s="2">
        <f>AY189</f>
        <v>0</v>
      </c>
      <c r="BI189" s="2">
        <f>MIN(BI$1,BD189)</f>
        <v>0.3</v>
      </c>
      <c r="BJ189" s="2">
        <f>MIN(BJ$1,BE189)</f>
        <v>0.22799877798734458</v>
      </c>
      <c r="BK189" s="2">
        <f>MIN(BK$1,BF189)</f>
        <v>0.20658829944493709</v>
      </c>
      <c r="BL189" s="2">
        <f>BG189</f>
        <v>2.1037868162692847E-2</v>
      </c>
      <c r="BM189" s="2">
        <f>MIN($BM$1,BH189)</f>
        <v>0</v>
      </c>
      <c r="BN189" s="2">
        <f>BI189/SUMIFS(BI$3:BI$622,$BC$3:$BC$622,1,$G$3:$G$622,$G189)</f>
        <v>0.31334127452945848</v>
      </c>
      <c r="BO189" s="2">
        <f>BJ189/SUMIFS(BJ$3:BJ$622,$BC$3:$BC$622,1,$G$3:$G$622,$G189)</f>
        <v>0.22799877798734461</v>
      </c>
      <c r="BP189" s="2">
        <f>BK189/SUMIFS(BK$3:BK$622,$BC$3:$BC$622,1,$G$3:$G$622,$G189)</f>
        <v>0.20658829944493703</v>
      </c>
      <c r="BQ189" s="2">
        <f>BL189</f>
        <v>2.1037868162692847E-2</v>
      </c>
      <c r="BR189" s="2">
        <f>BM189</f>
        <v>0</v>
      </c>
    </row>
    <row r="190" spans="1:70" x14ac:dyDescent="0.3">
      <c r="A190" s="93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>(12-$AF190)/12*INDEX(BV$9:BV$12,MATCH($AB190,$BU$9:$BU$12,0))+$AF190/12*AG190</f>
        <v>0.33844780219780224</v>
      </c>
      <c r="AK190" s="85">
        <f>(12-$AF190)/12*INDEX(BW$9:BW$12,MATCH($AB190,$BU$9:$BU$12,0))+$AF190/12*AH190</f>
        <v>0.16837912087912091</v>
      </c>
      <c r="AL190" s="85">
        <f>(12-$AF190)/12*INDEX(BX$9:BX$12,MATCH($AB190,$BU$9:$BU$12,0))+$AF190/12*AI190</f>
        <v>0.17353021978021979</v>
      </c>
      <c r="AM190" s="85">
        <f>IF($BC190=1,AJ190/SUMIFS(AJ$3:AJ$622,$BC$3:$BC$622,1,$G$3:$G$622,$G190),0)</f>
        <v>0.22491479580272444</v>
      </c>
      <c r="AN190" s="85">
        <f>IF($BC190=1,AK190/SUMIFS(AK$3:AK$622,$BC$3:$BC$622,1,$G$3:$G$622,$G190),0)</f>
        <v>6.1961515778458515E-2</v>
      </c>
      <c r="AO190" s="85">
        <f>IF($BC190=1,AL190/SUMIFS(AL$3:AL$622,$BC$3:$BC$622,1,$G$3:$G$622,$G190),0)</f>
        <v>0.12289449109403065</v>
      </c>
      <c r="AP190" s="2">
        <f>IFERROR(R190/$V190*90,"")</f>
        <v>0.12040133779264213</v>
      </c>
      <c r="AQ190" s="2">
        <f>IFERROR(S190/$V190*90,"")</f>
        <v>3.0100334448160532E-2</v>
      </c>
      <c r="AR190" s="2">
        <f>IFERROR(W190/$V190*90,"")</f>
        <v>0.3612040133779264</v>
      </c>
      <c r="AS190" s="2">
        <f>IFERROR(X190/$V190*90,"")</f>
        <v>0.24080267558528426</v>
      </c>
      <c r="AT190" s="2">
        <f>IFERROR(Y190/$V190*90,"")</f>
        <v>0</v>
      </c>
      <c r="AU190" s="2">
        <f>IF(AP190="",INDEX(BV$4:BV$7,MATCH(O190,$BU$4:$BU$7,0)),AP190)</f>
        <v>0.12040133779264213</v>
      </c>
      <c r="AV190" s="2">
        <f>IF(AQ190="",INDEX(BW$4:BW$7,MATCH($O190,$BU$4:$BU$7,0)),AQ190)</f>
        <v>3.0100334448160532E-2</v>
      </c>
      <c r="AW190" s="2">
        <f>IF(AR190="",INDEX(BX$4:BX$7,MATCH($O190,$BU$4:$BU$7,0)),AR190)</f>
        <v>0.3612040133779264</v>
      </c>
      <c r="AX190" s="2">
        <f>IF(AS190="",INDEX(BY$4:BY$7,MATCH($O190,$BU$4:$BU$7,0)),AS190)</f>
        <v>0.24080267558528426</v>
      </c>
      <c r="AY190" s="2">
        <f>IF(AT190="",INDEX(BZ$4:BZ$7,MATCH($O190,$BU$4:$BU$7,0)),AT190)</f>
        <v>0</v>
      </c>
      <c r="AZ190" s="2">
        <f>AU190*0.5+AK190*0.5</f>
        <v>0.14439022933588153</v>
      </c>
      <c r="BA190" s="2">
        <f>AV190*0.5+AJ190*0.5</f>
        <v>0.18427406832298138</v>
      </c>
      <c r="BB190" s="2">
        <f>AX190*0.5+AI190*0.5</f>
        <v>0.12040133779264213</v>
      </c>
      <c r="BC190">
        <f>IF(I190="expected",1,0)</f>
        <v>1</v>
      </c>
      <c r="BD190" s="74">
        <f>IF(BC190=1,AZ190/SUMIFS(AZ$3:AZ$622,$BC$3:$BC$622,1,$G$3:$G$622,$G190),0)</f>
        <v>7.362186073674365E-2</v>
      </c>
      <c r="BE190" s="74">
        <f>IF(BC190=1,BA190/SUMIFS(BA$3:BA$622,$BC$3:$BC$622,1,$G$3:$G$622,$G190),0)</f>
        <v>0.15050785597862884</v>
      </c>
      <c r="BF190" s="74">
        <f>IF(BC190=1,AW190/SUMIFS(AW$3:AW$622,$BC$3:$BC$622,1,$G$3:$G$622,$G190),0)</f>
        <v>8.145957525103581E-2</v>
      </c>
      <c r="BG190" s="2">
        <f>BB190</f>
        <v>0.12040133779264213</v>
      </c>
      <c r="BH190" s="2">
        <f>AY190</f>
        <v>0</v>
      </c>
      <c r="BI190" s="2">
        <f>MIN(BI$1,BD190)</f>
        <v>7.362186073674365E-2</v>
      </c>
      <c r="BJ190" s="2">
        <f>MIN(BJ$1,BE190)</f>
        <v>0.15050785597862884</v>
      </c>
      <c r="BK190" s="2">
        <f>MIN(BK$1,BF190)</f>
        <v>8.145957525103581E-2</v>
      </c>
      <c r="BL190" s="2">
        <f>BG190</f>
        <v>0.12040133779264213</v>
      </c>
      <c r="BM190" s="2">
        <f>MIN($BM$1,BH190)</f>
        <v>0</v>
      </c>
      <c r="BN190" s="2">
        <f>BI190/SUMIFS(BI$3:BI$622,$BC$3:$BC$622,1,$G$3:$G$622,$G190)</f>
        <v>7.3621860736743663E-2</v>
      </c>
      <c r="BO190" s="2">
        <f>BJ190/SUMIFS(BJ$3:BJ$622,$BC$3:$BC$622,1,$G$3:$G$622,$G190)</f>
        <v>0.15050785597862881</v>
      </c>
      <c r="BP190" s="2">
        <f>BK190/SUMIFS(BK$3:BK$622,$BC$3:$BC$622,1,$G$3:$G$622,$G190)</f>
        <v>8.1459575251035823E-2</v>
      </c>
      <c r="BQ190" s="2">
        <f>BL190</f>
        <v>0.12040133779264213</v>
      </c>
      <c r="BR190" s="2">
        <f>BM190</f>
        <v>0</v>
      </c>
    </row>
    <row r="191" spans="1:70" x14ac:dyDescent="0.3">
      <c r="A191" s="93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>(12-$AF191)/12*INDEX(BV$9:BV$12,MATCH($AB191,$BU$9:$BU$12,0))+$AF191/12*AG191</f>
        <v>0.33761792452830192</v>
      </c>
      <c r="AK191" s="85">
        <f>(12-$AF191)/12*INDEX(BW$9:BW$12,MATCH($AB191,$BU$9:$BU$12,0))+$AF191/12*AH191</f>
        <v>0.70452830188679227</v>
      </c>
      <c r="AL191" s="85">
        <f>(12-$AF191)/12*INDEX(BX$9:BX$12,MATCH($AB191,$BU$9:$BU$12,0))+$AF191/12*AI191</f>
        <v>0.13209905660377358</v>
      </c>
      <c r="AM191" s="85">
        <f>IF($BC191=1,AJ191/SUMIFS(AJ$3:AJ$622,$BC$3:$BC$622,1,$G$3:$G$622,$G191),0)</f>
        <v>0</v>
      </c>
      <c r="AN191" s="85">
        <f>IF($BC191=1,AK191/SUMIFS(AK$3:AK$622,$BC$3:$BC$622,1,$G$3:$G$622,$G191),0)</f>
        <v>0</v>
      </c>
      <c r="AO191" s="85">
        <f>IF($BC191=1,AL191/SUMIFS(AL$3:AL$622,$BC$3:$BC$622,1,$G$3:$G$622,$G191),0)</f>
        <v>0</v>
      </c>
      <c r="AP191" s="2">
        <f>IFERROR(R191/$V191*90,"")</f>
        <v>0.15306122448979592</v>
      </c>
      <c r="AQ191" s="2">
        <f>IFERROR(S191/$V191*90,"")</f>
        <v>0.15306122448979592</v>
      </c>
      <c r="AR191" s="2">
        <f>IFERROR(W191/$V191*90,"")</f>
        <v>0.76530612244897966</v>
      </c>
      <c r="AS191" s="2">
        <f>IFERROR(X191/$V191*90,"")</f>
        <v>7.6530612244897961E-2</v>
      </c>
      <c r="AT191" s="2">
        <f>IFERROR(Y191/$V191*90,"")</f>
        <v>0</v>
      </c>
      <c r="AU191" s="2">
        <f>IF(AP191="",INDEX(BV$4:BV$7,MATCH(O191,$BU$4:$BU$7,0)),AP191)</f>
        <v>0.15306122448979592</v>
      </c>
      <c r="AV191" s="2">
        <f>IF(AQ191="",INDEX(BW$4:BW$7,MATCH($O191,$BU$4:$BU$7,0)),AQ191)</f>
        <v>0.15306122448979592</v>
      </c>
      <c r="AW191" s="2">
        <f>IF(AR191="",INDEX(BX$4:BX$7,MATCH($O191,$BU$4:$BU$7,0)),AR191)</f>
        <v>0.76530612244897966</v>
      </c>
      <c r="AX191" s="2">
        <f>IF(AS191="",INDEX(BY$4:BY$7,MATCH($O191,$BU$4:$BU$7,0)),AS191)</f>
        <v>7.6530612244897961E-2</v>
      </c>
      <c r="AY191" s="2">
        <f>IF(AT191="",INDEX(BZ$4:BZ$7,MATCH($O191,$BU$4:$BU$7,0)),AT191)</f>
        <v>0</v>
      </c>
      <c r="AZ191" s="2">
        <f>AU191*0.5+AK191*0.5</f>
        <v>0.42879476318829413</v>
      </c>
      <c r="BA191" s="2">
        <f>AV191*0.5+AJ191*0.5</f>
        <v>0.24533957450904892</v>
      </c>
      <c r="BB191" s="2">
        <f>AX191*0.5+AI191*0.5</f>
        <v>3.826530612244898E-2</v>
      </c>
      <c r="BC191">
        <f>IF(I191="expected",1,0)</f>
        <v>0</v>
      </c>
      <c r="BD191" s="74">
        <f>IF(BC191=1,AZ191/SUMIFS(AZ$3:AZ$622,$BC$3:$BC$622,1,$G$3:$G$622,$G191),0)</f>
        <v>0</v>
      </c>
      <c r="BE191" s="74">
        <f>IF(BC191=1,BA191/SUMIFS(BA$3:BA$622,$BC$3:$BC$622,1,$G$3:$G$622,$G191),0)</f>
        <v>0</v>
      </c>
      <c r="BF191" s="74">
        <f>IF(BC191=1,AW191/SUMIFS(AW$3:AW$622,$BC$3:$BC$622,1,$G$3:$G$622,$G191),0)</f>
        <v>0</v>
      </c>
      <c r="BG191" s="2">
        <f>BB191</f>
        <v>3.826530612244898E-2</v>
      </c>
      <c r="BH191" s="2">
        <f>AY191</f>
        <v>0</v>
      </c>
      <c r="BI191" s="2">
        <f>MIN(BI$1,BD191)</f>
        <v>0</v>
      </c>
      <c r="BJ191" s="2">
        <f>MIN(BJ$1,BE191)</f>
        <v>0</v>
      </c>
      <c r="BK191" s="2">
        <f>MIN(BK$1,BF191)</f>
        <v>0</v>
      </c>
      <c r="BL191" s="2">
        <f>BG191</f>
        <v>3.826530612244898E-2</v>
      </c>
      <c r="BM191" s="2">
        <f>MIN($BM$1,BH191)</f>
        <v>0</v>
      </c>
      <c r="BN191" s="2">
        <f>BI191/SUMIFS(BI$3:BI$622,$BC$3:$BC$622,1,$G$3:$G$622,$G191)</f>
        <v>0</v>
      </c>
      <c r="BO191" s="2">
        <f>BJ191/SUMIFS(BJ$3:BJ$622,$BC$3:$BC$622,1,$G$3:$G$622,$G191)</f>
        <v>0</v>
      </c>
      <c r="BP191" s="2">
        <f>BK191/SUMIFS(BK$3:BK$622,$BC$3:$BC$622,1,$G$3:$G$622,$G191)</f>
        <v>0</v>
      </c>
      <c r="BQ191" s="2">
        <f>BL191</f>
        <v>3.826530612244898E-2</v>
      </c>
      <c r="BR191" s="2">
        <f>BM191</f>
        <v>0</v>
      </c>
    </row>
    <row r="192" spans="1:70" x14ac:dyDescent="0.3">
      <c r="A192" s="93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>(12-$AF192)/12*INDEX(BV$9:BV$12,MATCH($AB192,$BU$9:$BU$12,0))+$AF192/12*AG192</f>
        <v>0.16126373626373627</v>
      </c>
      <c r="AK192" s="85">
        <f>(12-$AF192)/12*INDEX(BW$9:BW$12,MATCH($AB192,$BU$9:$BU$12,0))+$AF192/12*AH192</f>
        <v>0.22450549450549454</v>
      </c>
      <c r="AL192" s="85">
        <f>(12-$AF192)/12*INDEX(BX$9:BX$12,MATCH($AB192,$BU$9:$BU$12,0))+$AF192/12*AI192</f>
        <v>0.23137362637362638</v>
      </c>
      <c r="AM192" s="85">
        <f>IF($BC192=1,AJ192/SUMIFS(AJ$3:AJ$622,$BC$3:$BC$622,1,$G$3:$G$622,$G192),0)</f>
        <v>0</v>
      </c>
      <c r="AN192" s="85">
        <f>IF($BC192=1,AK192/SUMIFS(AK$3:AK$622,$BC$3:$BC$622,1,$G$3:$G$622,$G192),0)</f>
        <v>0</v>
      </c>
      <c r="AO192" s="85">
        <f>IF($BC192=1,AL192/SUMIFS(AL$3:AL$622,$BC$3:$BC$622,1,$G$3:$G$622,$G192),0)</f>
        <v>0</v>
      </c>
      <c r="AP192" s="2">
        <f>IFERROR(R192/$V192*90,"")</f>
        <v>0</v>
      </c>
      <c r="AQ192" s="2">
        <f>IFERROR(S192/$V192*90,"")</f>
        <v>0</v>
      </c>
      <c r="AR192" s="2">
        <f>IFERROR(W192/$V192*90,"")</f>
        <v>0.33962264150943394</v>
      </c>
      <c r="AS192" s="2">
        <f>IFERROR(X192/$V192*90,"")</f>
        <v>0</v>
      </c>
      <c r="AT192" s="2">
        <f>IFERROR(Y192/$V192*90,"")</f>
        <v>0</v>
      </c>
      <c r="AU192" s="2">
        <f>IF(AP192="",INDEX(BV$4:BV$7,MATCH(O192,$BU$4:$BU$7,0)),AP192)</f>
        <v>0</v>
      </c>
      <c r="AV192" s="2">
        <f>IF(AQ192="",INDEX(BW$4:BW$7,MATCH($O192,$BU$4:$BU$7,0)),AQ192)</f>
        <v>0</v>
      </c>
      <c r="AW192" s="2">
        <f>IF(AR192="",INDEX(BX$4:BX$7,MATCH($O192,$BU$4:$BU$7,0)),AR192)</f>
        <v>0.33962264150943394</v>
      </c>
      <c r="AX192" s="2">
        <f>IF(AS192="",INDEX(BY$4:BY$7,MATCH($O192,$BU$4:$BU$7,0)),AS192)</f>
        <v>0</v>
      </c>
      <c r="AY192" s="2">
        <f>IF(AT192="",INDEX(BZ$4:BZ$7,MATCH($O192,$BU$4:$BU$7,0)),AT192)</f>
        <v>0</v>
      </c>
      <c r="AZ192" s="2">
        <f>AU192*0.5+AK192*0.5</f>
        <v>0.11225274725274727</v>
      </c>
      <c r="BA192" s="2">
        <f>AV192*0.5+AJ192*0.5</f>
        <v>8.0631868131868137E-2</v>
      </c>
      <c r="BB192" s="2">
        <f>AX192*0.5+AI192*0.5</f>
        <v>0</v>
      </c>
      <c r="BC192">
        <f>IF(I192="expected",1,0)</f>
        <v>0</v>
      </c>
      <c r="BD192" s="74">
        <f>IF(BC192=1,AZ192/SUMIFS(AZ$3:AZ$622,$BC$3:$BC$622,1,$G$3:$G$622,$G192),0)</f>
        <v>0</v>
      </c>
      <c r="BE192" s="74">
        <f>IF(BC192=1,BA192/SUMIFS(BA$3:BA$622,$BC$3:$BC$622,1,$G$3:$G$622,$G192),0)</f>
        <v>0</v>
      </c>
      <c r="BF192" s="74">
        <f>IF(BC192=1,AW192/SUMIFS(AW$3:AW$622,$BC$3:$BC$622,1,$G$3:$G$622,$G192),0)</f>
        <v>0</v>
      </c>
      <c r="BG192" s="2">
        <f>BB192</f>
        <v>0</v>
      </c>
      <c r="BH192" s="2">
        <f>AY192</f>
        <v>0</v>
      </c>
      <c r="BI192" s="2">
        <f>MIN(BI$1,BD192)</f>
        <v>0</v>
      </c>
      <c r="BJ192" s="2">
        <f>MIN(BJ$1,BE192)</f>
        <v>0</v>
      </c>
      <c r="BK192" s="2">
        <f>MIN(BK$1,BF192)</f>
        <v>0</v>
      </c>
      <c r="BL192" s="2">
        <f>BG192</f>
        <v>0</v>
      </c>
      <c r="BM192" s="2">
        <f>MIN($BM$1,BH192)</f>
        <v>0</v>
      </c>
      <c r="BN192" s="2">
        <f>BI192/SUMIFS(BI$3:BI$622,$BC$3:$BC$622,1,$G$3:$G$622,$G192)</f>
        <v>0</v>
      </c>
      <c r="BO192" s="2">
        <f>BJ192/SUMIFS(BJ$3:BJ$622,$BC$3:$BC$622,1,$G$3:$G$622,$G192)</f>
        <v>0</v>
      </c>
      <c r="BP192" s="2">
        <f>BK192/SUMIFS(BK$3:BK$622,$BC$3:$BC$622,1,$G$3:$G$622,$G192)</f>
        <v>0</v>
      </c>
      <c r="BQ192" s="2">
        <f>BL192</f>
        <v>0</v>
      </c>
      <c r="BR192" s="2">
        <f>BM192</f>
        <v>0</v>
      </c>
    </row>
    <row r="193" spans="1:70" x14ac:dyDescent="0.3">
      <c r="A193" s="93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>(12-$AF193)/12*INDEX(BV$9:BV$12,MATCH($AB193,$BU$9:$BU$12,0))+$AF193/12*AG193</f>
        <v>0.16957547169811324</v>
      </c>
      <c r="AK193" s="85">
        <f>(12-$AF193)/12*INDEX(BW$9:BW$12,MATCH($AB193,$BU$9:$BU$12,0))+$AF193/12*AH193</f>
        <v>0.47169811320754701</v>
      </c>
      <c r="AL193" s="85">
        <f>(12-$AF193)/12*INDEX(BX$9:BX$12,MATCH($AB193,$BU$9:$BU$12,0))+$AF193/12*AI193</f>
        <v>0.14677672955974844</v>
      </c>
      <c r="AM193" s="85">
        <f>IF($BC193=1,AJ193/SUMIFS(AJ$3:AJ$622,$BC$3:$BC$622,1,$G$3:$G$622,$G193),0)</f>
        <v>0</v>
      </c>
      <c r="AN193" s="85">
        <f>IF($BC193=1,AK193/SUMIFS(AK$3:AK$622,$BC$3:$BC$622,1,$G$3:$G$622,$G193),0)</f>
        <v>0</v>
      </c>
      <c r="AO193" s="85">
        <f>IF($BC193=1,AL193/SUMIFS(AL$3:AL$622,$BC$3:$BC$622,1,$G$3:$G$622,$G193),0)</f>
        <v>0</v>
      </c>
      <c r="AP193" s="2">
        <f>IFERROR(R193/$V193*90,"")</f>
        <v>4.7318611987381701E-2</v>
      </c>
      <c r="AQ193" s="2">
        <f>IFERROR(S193/$V193*90,"")</f>
        <v>0.1892744479495268</v>
      </c>
      <c r="AR193" s="2">
        <f>IFERROR(W193/$V193*90,"")</f>
        <v>0.33123028391167192</v>
      </c>
      <c r="AS193" s="2">
        <f>IFERROR(X193/$V193*90,"")</f>
        <v>0.1892744479495268</v>
      </c>
      <c r="AT193" s="2">
        <f>IFERROR(Y193/$V193*90,"")</f>
        <v>0</v>
      </c>
      <c r="AU193" s="2">
        <f>IF(AP193="",INDEX(BV$4:BV$7,MATCH(O193,$BU$4:$BU$7,0)),AP193)</f>
        <v>4.7318611987381701E-2</v>
      </c>
      <c r="AV193" s="2">
        <f>IF(AQ193="",INDEX(BW$4:BW$7,MATCH($O193,$BU$4:$BU$7,0)),AQ193)</f>
        <v>0.1892744479495268</v>
      </c>
      <c r="AW193" s="2">
        <f>IF(AR193="",INDEX(BX$4:BX$7,MATCH($O193,$BU$4:$BU$7,0)),AR193)</f>
        <v>0.33123028391167192</v>
      </c>
      <c r="AX193" s="2">
        <f>IF(AS193="",INDEX(BY$4:BY$7,MATCH($O193,$BU$4:$BU$7,0)),AS193)</f>
        <v>0.1892744479495268</v>
      </c>
      <c r="AY193" s="2">
        <f>IF(AT193="",INDEX(BZ$4:BZ$7,MATCH($O193,$BU$4:$BU$7,0)),AT193)</f>
        <v>0</v>
      </c>
      <c r="AZ193" s="2">
        <f>AU193*0.5+AK193*0.5</f>
        <v>0.25950836259746435</v>
      </c>
      <c r="BA193" s="2">
        <f>AV193*0.5+AJ193*0.5</f>
        <v>0.17942495982382001</v>
      </c>
      <c r="BB193" s="2">
        <f>AX193*0.5+AI193*0.5</f>
        <v>9.4637223974763401E-2</v>
      </c>
      <c r="BC193">
        <f>IF(I193="expected",1,0)</f>
        <v>0</v>
      </c>
      <c r="BD193" s="74">
        <f>IF(BC193=1,AZ193/SUMIFS(AZ$3:AZ$622,$BC$3:$BC$622,1,$G$3:$G$622,$G193),0)</f>
        <v>0</v>
      </c>
      <c r="BE193" s="74">
        <f>IF(BC193=1,BA193/SUMIFS(BA$3:BA$622,$BC$3:$BC$622,1,$G$3:$G$622,$G193),0)</f>
        <v>0</v>
      </c>
      <c r="BF193" s="74">
        <f>IF(BC193=1,AW193/SUMIFS(AW$3:AW$622,$BC$3:$BC$622,1,$G$3:$G$622,$G193),0)</f>
        <v>0</v>
      </c>
      <c r="BG193" s="2">
        <f>BB193</f>
        <v>9.4637223974763401E-2</v>
      </c>
      <c r="BH193" s="2">
        <f>AY193</f>
        <v>0</v>
      </c>
      <c r="BI193" s="2">
        <f>MIN(BI$1,BD193)</f>
        <v>0</v>
      </c>
      <c r="BJ193" s="2">
        <f>MIN(BJ$1,BE193)</f>
        <v>0</v>
      </c>
      <c r="BK193" s="2">
        <f>MIN(BK$1,BF193)</f>
        <v>0</v>
      </c>
      <c r="BL193" s="2">
        <f>BG193</f>
        <v>9.4637223974763401E-2</v>
      </c>
      <c r="BM193" s="2">
        <f>MIN($BM$1,BH193)</f>
        <v>0</v>
      </c>
      <c r="BN193" s="2">
        <f>BI193/SUMIFS(BI$3:BI$622,$BC$3:$BC$622,1,$G$3:$G$622,$G193)</f>
        <v>0</v>
      </c>
      <c r="BO193" s="2">
        <f>BJ193/SUMIFS(BJ$3:BJ$622,$BC$3:$BC$622,1,$G$3:$G$622,$G193)</f>
        <v>0</v>
      </c>
      <c r="BP193" s="2">
        <f>BK193/SUMIFS(BK$3:BK$622,$BC$3:$BC$622,1,$G$3:$G$622,$G193)</f>
        <v>0</v>
      </c>
      <c r="BQ193" s="2">
        <f>BL193</f>
        <v>9.4637223974763401E-2</v>
      </c>
      <c r="BR193" s="2">
        <f>BM193</f>
        <v>0</v>
      </c>
    </row>
    <row r="194" spans="1:70" x14ac:dyDescent="0.3">
      <c r="A194" s="93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>(12-$AF194)/12*INDEX(BV$9:BV$12,MATCH($AB194,$BU$9:$BU$12,0))+$AF194/12*AG194</f>
        <v>0.11870283018867928</v>
      </c>
      <c r="AK194" s="85">
        <f>(12-$AF194)/12*INDEX(BW$9:BW$12,MATCH($AB194,$BU$9:$BU$12,0))+$AF194/12*AH194</f>
        <v>0.60518867924528297</v>
      </c>
      <c r="AL194" s="85">
        <f>(12-$AF194)/12*INDEX(BX$9:BX$12,MATCH($AB194,$BU$9:$BU$12,0))+$AF194/12*AI194</f>
        <v>0.10274371069182391</v>
      </c>
      <c r="AM194" s="85">
        <f>IF($BC194=1,AJ194/SUMIFS(AJ$3:AJ$622,$BC$3:$BC$622,1,$G$3:$G$622,$G194),0)</f>
        <v>7.8883723397585828E-2</v>
      </c>
      <c r="AN194" s="85">
        <f>IF($BC194=1,AK194/SUMIFS(AK$3:AK$622,$BC$3:$BC$622,1,$G$3:$G$622,$G194),0)</f>
        <v>0.22270224302288116</v>
      </c>
      <c r="AO194" s="85">
        <f>IF($BC194=1,AL194/SUMIFS(AL$3:AL$622,$BC$3:$BC$622,1,$G$3:$G$622,$G194),0)</f>
        <v>7.2763326494808531E-2</v>
      </c>
      <c r="AP194" s="2">
        <f>IFERROR(R194/$V194*90,"")</f>
        <v>0.28008298755186722</v>
      </c>
      <c r="AQ194" s="2">
        <f>IFERROR(S194/$V194*90,"")</f>
        <v>9.3360995850622408E-2</v>
      </c>
      <c r="AR194" s="2">
        <f>IFERROR(W194/$V194*90,"")</f>
        <v>0.84024896265560167</v>
      </c>
      <c r="AS194" s="2">
        <f>IFERROR(X194/$V194*90,"")</f>
        <v>9.3360995850622408E-2</v>
      </c>
      <c r="AT194" s="2">
        <f>IFERROR(Y194/$V194*90,"")</f>
        <v>0</v>
      </c>
      <c r="AU194" s="2">
        <f>IF(AP194="",INDEX(BV$4:BV$7,MATCH(O194,$BU$4:$BU$7,0)),AP194)</f>
        <v>0.28008298755186722</v>
      </c>
      <c r="AV194" s="2">
        <f>IF(AQ194="",INDEX(BW$4:BW$7,MATCH($O194,$BU$4:$BU$7,0)),AQ194)</f>
        <v>9.3360995850622408E-2</v>
      </c>
      <c r="AW194" s="2">
        <f>IF(AR194="",INDEX(BX$4:BX$7,MATCH($O194,$BU$4:$BU$7,0)),AR194)</f>
        <v>0.84024896265560167</v>
      </c>
      <c r="AX194" s="2">
        <f>IF(AS194="",INDEX(BY$4:BY$7,MATCH($O194,$BU$4:$BU$7,0)),AS194)</f>
        <v>9.3360995850622408E-2</v>
      </c>
      <c r="AY194" s="2">
        <f>IF(AT194="",INDEX(BZ$4:BZ$7,MATCH($O194,$BU$4:$BU$7,0)),AT194)</f>
        <v>0</v>
      </c>
      <c r="AZ194" s="2">
        <f>AU194*0.5+AK194*0.5</f>
        <v>0.4426358333985751</v>
      </c>
      <c r="BA194" s="2">
        <f>AV194*0.5+AJ194*0.5</f>
        <v>0.10603191301965084</v>
      </c>
      <c r="BB194" s="2">
        <f>AX194*0.5+AI194*0.5</f>
        <v>4.6680497925311204E-2</v>
      </c>
      <c r="BC194">
        <f>IF(I194="expected",1,0)</f>
        <v>1</v>
      </c>
      <c r="BD194" s="74">
        <f>IF(BC194=1,AZ194/SUMIFS(AZ$3:AZ$622,$BC$3:$BC$622,1,$G$3:$G$622,$G194),0)</f>
        <v>0.22569168172561518</v>
      </c>
      <c r="BE194" s="74">
        <f>IF(BC194=1,BA194/SUMIFS(BA$3:BA$622,$BC$3:$BC$622,1,$G$3:$G$622,$G194),0)</f>
        <v>8.6602721908375327E-2</v>
      </c>
      <c r="BF194" s="74">
        <f>IF(BC194=1,AW194/SUMIFS(AW$3:AW$622,$BC$3:$BC$622,1,$G$3:$G$622,$G194),0)</f>
        <v>0.18949491441955166</v>
      </c>
      <c r="BG194" s="2">
        <f>BB194</f>
        <v>4.6680497925311204E-2</v>
      </c>
      <c r="BH194" s="2">
        <f>AY194</f>
        <v>0</v>
      </c>
      <c r="BI194" s="2">
        <f>MIN(BI$1,BD194)</f>
        <v>0.22569168172561518</v>
      </c>
      <c r="BJ194" s="2">
        <f>MIN(BJ$1,BE194)</f>
        <v>8.6602721908375327E-2</v>
      </c>
      <c r="BK194" s="2">
        <f>MIN(BK$1,BF194)</f>
        <v>0.18949491441955166</v>
      </c>
      <c r="BL194" s="2">
        <f>BG194</f>
        <v>4.6680497925311204E-2</v>
      </c>
      <c r="BM194" s="2">
        <f>MIN($BM$1,BH194)</f>
        <v>0</v>
      </c>
      <c r="BN194" s="2">
        <f>BI194/SUMIFS(BI$3:BI$622,$BC$3:$BC$622,1,$G$3:$G$622,$G194)</f>
        <v>0.22569168172561524</v>
      </c>
      <c r="BO194" s="2">
        <f>BJ194/SUMIFS(BJ$3:BJ$622,$BC$3:$BC$622,1,$G$3:$G$622,$G194)</f>
        <v>8.6602721908375313E-2</v>
      </c>
      <c r="BP194" s="2">
        <f>BK194/SUMIFS(BK$3:BK$622,$BC$3:$BC$622,1,$G$3:$G$622,$G194)</f>
        <v>0.18949491441955171</v>
      </c>
      <c r="BQ194" s="2">
        <f>BL194</f>
        <v>4.6680497925311204E-2</v>
      </c>
      <c r="BR194" s="2">
        <f>BM194</f>
        <v>0</v>
      </c>
    </row>
    <row r="195" spans="1:70" x14ac:dyDescent="0.3">
      <c r="A195" s="93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>(12-$AF195)/12*INDEX(BV$9:BV$12,MATCH($AB195,$BU$9:$BU$12,0))+$AF195/12*AG195</f>
        <v>0</v>
      </c>
      <c r="AK195" s="85">
        <f>(12-$AF195)/12*INDEX(BW$9:BW$12,MATCH($AB195,$BU$9:$BU$12,0))+$AF195/12*AH195</f>
        <v>0</v>
      </c>
      <c r="AL195" s="85">
        <f>(12-$AF195)/12*INDEX(BX$9:BX$12,MATCH($AB195,$BU$9:$BU$12,0))+$AF195/12*AI195</f>
        <v>0</v>
      </c>
      <c r="AM195" s="85">
        <f>IF($BC195=1,AJ195/SUMIFS(AJ$3:AJ$622,$BC$3:$BC$622,1,$G$3:$G$622,$G195),0)</f>
        <v>0</v>
      </c>
      <c r="AN195" s="85">
        <f>IF($BC195=1,AK195/SUMIFS(AK$3:AK$622,$BC$3:$BC$622,1,$G$3:$G$622,$G195),0)</f>
        <v>0</v>
      </c>
      <c r="AO195" s="85">
        <f>IF($BC195=1,AL195/SUMIFS(AL$3:AL$622,$BC$3:$BC$622,1,$G$3:$G$622,$G195),0)</f>
        <v>0</v>
      </c>
      <c r="AP195" s="2">
        <f>IFERROR(R195/$V195*90,"")</f>
        <v>5.905511811023622E-2</v>
      </c>
      <c r="AQ195" s="2">
        <f>IFERROR(S195/$V195*90,"")</f>
        <v>5.905511811023622E-2</v>
      </c>
      <c r="AR195" s="2">
        <f>IFERROR(W195/$V195*90,"")</f>
        <v>0.23622047244094488</v>
      </c>
      <c r="AS195" s="2">
        <f>IFERROR(X195/$V195*90,"")</f>
        <v>0.23622047244094488</v>
      </c>
      <c r="AT195" s="2">
        <f>IFERROR(Y195/$V195*90,"")</f>
        <v>0</v>
      </c>
      <c r="AU195" s="2">
        <f>IF(AP195="",INDEX(BV$4:BV$7,MATCH(O195,$BU$4:$BU$7,0)),AP195)</f>
        <v>5.905511811023622E-2</v>
      </c>
      <c r="AV195" s="2">
        <f>IF(AQ195="",INDEX(BW$4:BW$7,MATCH($O195,$BU$4:$BU$7,0)),AQ195)</f>
        <v>5.905511811023622E-2</v>
      </c>
      <c r="AW195" s="2">
        <f>IF(AR195="",INDEX(BX$4:BX$7,MATCH($O195,$BU$4:$BU$7,0)),AR195)</f>
        <v>0.23622047244094488</v>
      </c>
      <c r="AX195" s="2">
        <f>IF(AS195="",INDEX(BY$4:BY$7,MATCH($O195,$BU$4:$BU$7,0)),AS195)</f>
        <v>0.23622047244094488</v>
      </c>
      <c r="AY195" s="2">
        <f>IF(AT195="",INDEX(BZ$4:BZ$7,MATCH($O195,$BU$4:$BU$7,0)),AT195)</f>
        <v>0</v>
      </c>
      <c r="AZ195" s="2">
        <f>AU195*0.5+AK195*0.5</f>
        <v>2.952755905511811E-2</v>
      </c>
      <c r="BA195" s="2">
        <f>AV195*0.5+AJ195*0.5</f>
        <v>2.952755905511811E-2</v>
      </c>
      <c r="BB195" s="2">
        <f>AX195*0.5+AI195*0.5</f>
        <v>0.11811023622047244</v>
      </c>
      <c r="BC195">
        <f>IF(I195="expected",1,0)</f>
        <v>1</v>
      </c>
      <c r="BD195" s="74">
        <f>IF(BC195=1,AZ195/SUMIFS(AZ$3:AZ$622,$BC$3:$BC$622,1,$G$3:$G$622,$G195),0)</f>
        <v>1.2072469475362136E-2</v>
      </c>
      <c r="BE195" s="74">
        <f>IF(BC195=1,BA195/SUMIFS(BA$3:BA$622,$BC$3:$BC$622,1,$G$3:$G$622,$G195),0)</f>
        <v>1.9371376840427126E-2</v>
      </c>
      <c r="BF195" s="74">
        <f>IF(BC195=1,AW195/SUMIFS(AW$3:AW$622,$BC$3:$BC$622,1,$G$3:$G$622,$G195),0)</f>
        <v>4.3242077253630933E-2</v>
      </c>
      <c r="BG195" s="2">
        <f>BB195</f>
        <v>0.11811023622047244</v>
      </c>
      <c r="BH195" s="2">
        <f>AY195</f>
        <v>0</v>
      </c>
      <c r="BI195" s="2">
        <f>MIN(BI$1,BD195)</f>
        <v>1.2072469475362136E-2</v>
      </c>
      <c r="BJ195" s="2">
        <f>MIN(BJ$1,BE195)</f>
        <v>1.9371376840427126E-2</v>
      </c>
      <c r="BK195" s="2">
        <f>MIN(BK$1,BF195)</f>
        <v>4.3242077253630933E-2</v>
      </c>
      <c r="BL195" s="2">
        <f>BG195</f>
        <v>0.11811023622047244</v>
      </c>
      <c r="BM195" s="2">
        <f>MIN($BM$1,BH195)</f>
        <v>0</v>
      </c>
      <c r="BN195" s="2">
        <f>BI195/SUMIFS(BI$3:BI$622,$BC$3:$BC$622,1,$G$3:$G$622,$G195)</f>
        <v>1.2072469475362132E-2</v>
      </c>
      <c r="BO195" s="2">
        <f>BJ195/SUMIFS(BJ$3:BJ$622,$BC$3:$BC$622,1,$G$3:$G$622,$G195)</f>
        <v>1.9371376840427126E-2</v>
      </c>
      <c r="BP195" s="2">
        <f>BK195/SUMIFS(BK$3:BK$622,$BC$3:$BC$622,1,$G$3:$G$622,$G195)</f>
        <v>4.3441216592385201E-2</v>
      </c>
      <c r="BQ195" s="2">
        <f>BL195</f>
        <v>0.11811023622047244</v>
      </c>
      <c r="BR195" s="2">
        <f>BM195</f>
        <v>0</v>
      </c>
    </row>
    <row r="196" spans="1:70" x14ac:dyDescent="0.3">
      <c r="A196" s="93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>(12-$AF196)/12*INDEX(BV$9:BV$12,MATCH($AB196,$BU$9:$BU$12,0))+$AF196/12*AG196</f>
        <v>3.875E-2</v>
      </c>
      <c r="AK196" s="85">
        <f>(12-$AF196)/12*INDEX(BW$9:BW$12,MATCH($AB196,$BU$9:$BU$12,0))+$AF196/12*AH196</f>
        <v>3.801470588235295E-2</v>
      </c>
      <c r="AL196" s="85">
        <f>(12-$AF196)/12*INDEX(BX$9:BX$12,MATCH($AB196,$BU$9:$BU$12,0))+$AF196/12*AI196</f>
        <v>0.32909313725490197</v>
      </c>
      <c r="AM196" s="85">
        <f>IF($BC196=1,AJ196/SUMIFS(AJ$3:AJ$622,$BC$3:$BC$622,1,$G$3:$G$622,$G196),0)</f>
        <v>0</v>
      </c>
      <c r="AN196" s="85">
        <f>IF($BC196=1,AK196/SUMIFS(AK$3:AK$622,$BC$3:$BC$622,1,$G$3:$G$622,$G196),0)</f>
        <v>0</v>
      </c>
      <c r="AO196" s="85">
        <f>IF($BC196=1,AL196/SUMIFS(AL$3:AL$622,$BC$3:$BC$622,1,$G$3:$G$622,$G196),0)</f>
        <v>0</v>
      </c>
      <c r="AP196" s="2">
        <f>IFERROR(R196/$V196*90,"")</f>
        <v>7.1599045346062054E-2</v>
      </c>
      <c r="AQ196" s="2">
        <f>IFERROR(S196/$V196*90,"")</f>
        <v>0.14319809069212411</v>
      </c>
      <c r="AR196" s="2">
        <f>IFERROR(W196/$V196*90,"")</f>
        <v>0.21479713603818618</v>
      </c>
      <c r="AS196" s="2">
        <f>IFERROR(X196/$V196*90,"")</f>
        <v>0.28639618138424822</v>
      </c>
      <c r="AT196" s="2">
        <f>IFERROR(Y196/$V196*90,"")</f>
        <v>0</v>
      </c>
      <c r="AU196" s="2">
        <f>IF(AP196="",INDEX(BV$4:BV$7,MATCH(O196,$BU$4:$BU$7,0)),AP196)</f>
        <v>7.1599045346062054E-2</v>
      </c>
      <c r="AV196" s="2">
        <f>IF(AQ196="",INDEX(BW$4:BW$7,MATCH($O196,$BU$4:$BU$7,0)),AQ196)</f>
        <v>0.14319809069212411</v>
      </c>
      <c r="AW196" s="2">
        <f>IF(AR196="",INDEX(BX$4:BX$7,MATCH($O196,$BU$4:$BU$7,0)),AR196)</f>
        <v>0.21479713603818618</v>
      </c>
      <c r="AX196" s="2">
        <f>IF(AS196="",INDEX(BY$4:BY$7,MATCH($O196,$BU$4:$BU$7,0)),AS196)</f>
        <v>0.28639618138424822</v>
      </c>
      <c r="AY196" s="2">
        <f>IF(AT196="",INDEX(BZ$4:BZ$7,MATCH($O196,$BU$4:$BU$7,0)),AT196)</f>
        <v>0</v>
      </c>
      <c r="AZ196" s="2">
        <f>AU196*0.5+AK196*0.5</f>
        <v>5.4806875614207502E-2</v>
      </c>
      <c r="BA196" s="2">
        <f>AV196*0.5+AJ196*0.5</f>
        <v>9.0974045346062057E-2</v>
      </c>
      <c r="BB196" s="2">
        <f>AX196*0.5+AI196*0.5</f>
        <v>0.3581980906921241</v>
      </c>
      <c r="BC196">
        <f>IF(I196="expected",1,0)</f>
        <v>0</v>
      </c>
      <c r="BD196" s="74">
        <f>IF(BC196=1,AZ196/SUMIFS(AZ$3:AZ$622,$BC$3:$BC$622,1,$G$3:$G$622,$G196),0)</f>
        <v>0</v>
      </c>
      <c r="BE196" s="74">
        <f>IF(BC196=1,BA196/SUMIFS(BA$3:BA$622,$BC$3:$BC$622,1,$G$3:$G$622,$G196),0)</f>
        <v>0</v>
      </c>
      <c r="BF196" s="74">
        <f>IF(BC196=1,AW196/SUMIFS(AW$3:AW$622,$BC$3:$BC$622,1,$G$3:$G$622,$G196),0)</f>
        <v>0</v>
      </c>
      <c r="BG196" s="2">
        <f>BB196</f>
        <v>0.3581980906921241</v>
      </c>
      <c r="BH196" s="2">
        <f>AY196</f>
        <v>0</v>
      </c>
      <c r="BI196" s="2">
        <f>MIN(BI$1,BD196)</f>
        <v>0</v>
      </c>
      <c r="BJ196" s="2">
        <f>MIN(BJ$1,BE196)</f>
        <v>0</v>
      </c>
      <c r="BK196" s="2">
        <f>MIN(BK$1,BF196)</f>
        <v>0</v>
      </c>
      <c r="BL196" s="2">
        <f>BG196</f>
        <v>0.3581980906921241</v>
      </c>
      <c r="BM196" s="2">
        <f>MIN($BM$1,BH196)</f>
        <v>0</v>
      </c>
      <c r="BN196" s="2">
        <f>BI196/SUMIFS(BI$3:BI$622,$BC$3:$BC$622,1,$G$3:$G$622,$G196)</f>
        <v>0</v>
      </c>
      <c r="BO196" s="2">
        <f>BJ196/SUMIFS(BJ$3:BJ$622,$BC$3:$BC$622,1,$G$3:$G$622,$G196)</f>
        <v>0</v>
      </c>
      <c r="BP196" s="2">
        <f>BK196/SUMIFS(BK$3:BK$622,$BC$3:$BC$622,1,$G$3:$G$622,$G196)</f>
        <v>0</v>
      </c>
      <c r="BQ196" s="2">
        <f>BL196</f>
        <v>0.3581980906921241</v>
      </c>
      <c r="BR196" s="2">
        <f>BM196</f>
        <v>0</v>
      </c>
    </row>
    <row r="197" spans="1:70" x14ac:dyDescent="0.3">
      <c r="A197" s="93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>(12-$AF197)/12*INDEX(BV$9:BV$12,MATCH($AB197,$BU$9:$BU$12,0))+$AF197/12*AG197</f>
        <v>0.23511792452830194</v>
      </c>
      <c r="AK197" s="85">
        <f>(12-$AF197)/12*INDEX(BW$9:BW$12,MATCH($AB197,$BU$9:$BU$12,0))+$AF197/12*AH197</f>
        <v>0.50702830188679227</v>
      </c>
      <c r="AL197" s="85">
        <f>(12-$AF197)/12*INDEX(BX$9:BX$12,MATCH($AB197,$BU$9:$BU$12,0))+$AF197/12*AI197</f>
        <v>0.13209905660377358</v>
      </c>
      <c r="AM197" s="85">
        <f>IF($BC197=1,AJ197/SUMIFS(AJ$3:AJ$622,$BC$3:$BC$622,1,$G$3:$G$622,$G197),0)</f>
        <v>0.14207890366673859</v>
      </c>
      <c r="AN197" s="85">
        <f>IF($BC197=1,AK197/SUMIFS(AK$3:AK$622,$BC$3:$BC$622,1,$G$3:$G$622,$G197),0)</f>
        <v>0.20815992960796476</v>
      </c>
      <c r="AO197" s="85">
        <f>IF($BC197=1,AL197/SUMIFS(AL$3:AL$622,$BC$3:$BC$622,1,$G$3:$G$622,$G197),0)</f>
        <v>6.4222808328522951E-2</v>
      </c>
      <c r="AP197" s="2">
        <f>IFERROR(R197/$V197*90,"")</f>
        <v>0.75630252100840334</v>
      </c>
      <c r="AQ197" s="2">
        <f>IFERROR(S197/$V197*90,"")</f>
        <v>0.18907563025210083</v>
      </c>
      <c r="AR197" s="2">
        <f>IFERROR(W197/$V197*90,"")</f>
        <v>1.6638655462184875</v>
      </c>
      <c r="AS197" s="2">
        <f>IFERROR(X197/$V197*90,"")</f>
        <v>7.5630252100840345E-2</v>
      </c>
      <c r="AT197" s="2">
        <f>IFERROR(Y197/$V197*90,"")</f>
        <v>0</v>
      </c>
      <c r="AU197" s="2">
        <f>IF(AP197="",INDEX(BV$4:BV$7,MATCH(O197,$BU$4:$BU$7,0)),AP197)</f>
        <v>0.75630252100840334</v>
      </c>
      <c r="AV197" s="2">
        <f>IF(AQ197="",INDEX(BW$4:BW$7,MATCH($O197,$BU$4:$BU$7,0)),AQ197)</f>
        <v>0.18907563025210083</v>
      </c>
      <c r="AW197" s="2">
        <f>IF(AR197="",INDEX(BX$4:BX$7,MATCH($O197,$BU$4:$BU$7,0)),AR197)</f>
        <v>1.6638655462184875</v>
      </c>
      <c r="AX197" s="2">
        <f>IF(AS197="",INDEX(BY$4:BY$7,MATCH($O197,$BU$4:$BU$7,0)),AS197)</f>
        <v>7.5630252100840345E-2</v>
      </c>
      <c r="AY197" s="2">
        <f>IF(AT197="",INDEX(BZ$4:BZ$7,MATCH($O197,$BU$4:$BU$7,0)),AT197)</f>
        <v>0</v>
      </c>
      <c r="AZ197" s="2">
        <f>AU197*0.5+AK197*0.5</f>
        <v>0.6316654114475978</v>
      </c>
      <c r="BA197" s="2">
        <f>AV197*0.5+AJ197*0.5</f>
        <v>0.21209677739020139</v>
      </c>
      <c r="BB197" s="2">
        <f>AX197*0.5+AI197*0.5</f>
        <v>3.7815126050420172E-2</v>
      </c>
      <c r="BC197">
        <f>IF(I197="expected",1,0)</f>
        <v>1</v>
      </c>
      <c r="BD197" s="74">
        <f>IF(BC197=1,AZ197/SUMIFS(AZ$3:AZ$622,$BC$3:$BC$622,1,$G$3:$G$622,$G197),0)</f>
        <v>0.25825911935722268</v>
      </c>
      <c r="BE197" s="74">
        <f>IF(BC197=1,BA197/SUMIFS(BA$3:BA$622,$BC$3:$BC$622,1,$G$3:$G$622,$G197),0)</f>
        <v>0.13914481023630759</v>
      </c>
      <c r="BF197" s="74">
        <f>IF(BC197=1,AW197/SUMIFS(AW$3:AW$622,$BC$3:$BC$622,1,$G$3:$G$622,$G197),0)</f>
        <v>0.30458411053776008</v>
      </c>
      <c r="BG197" s="2">
        <f>BB197</f>
        <v>3.7815126050420172E-2</v>
      </c>
      <c r="BH197" s="2">
        <f>AY197</f>
        <v>0</v>
      </c>
      <c r="BI197" s="2">
        <f>MIN(BI$1,BD197)</f>
        <v>0.25825911935722268</v>
      </c>
      <c r="BJ197" s="2">
        <f>MIN(BJ$1,BE197)</f>
        <v>0.13914481023630759</v>
      </c>
      <c r="BK197" s="2">
        <f>MIN(BK$1,BF197)</f>
        <v>0.3</v>
      </c>
      <c r="BL197" s="2">
        <f>BG197</f>
        <v>3.7815126050420172E-2</v>
      </c>
      <c r="BM197" s="2">
        <f>MIN($BM$1,BH197)</f>
        <v>0</v>
      </c>
      <c r="BN197" s="2">
        <f>BI197/SUMIFS(BI$3:BI$622,$BC$3:$BC$622,1,$G$3:$G$622,$G197)</f>
        <v>0.25825911935722262</v>
      </c>
      <c r="BO197" s="2">
        <f>BJ197/SUMIFS(BJ$3:BJ$622,$BC$3:$BC$622,1,$G$3:$G$622,$G197)</f>
        <v>0.13914481023630759</v>
      </c>
      <c r="BP197" s="2">
        <f>BK197/SUMIFS(BK$3:BK$622,$BC$3:$BC$622,1,$G$3:$G$622,$G197)</f>
        <v>0.30138156641448727</v>
      </c>
      <c r="BQ197" s="2">
        <f>BL197</f>
        <v>3.7815126050420172E-2</v>
      </c>
      <c r="BR197" s="2">
        <f>BM197</f>
        <v>0</v>
      </c>
    </row>
    <row r="198" spans="1:70" x14ac:dyDescent="0.3">
      <c r="A198" s="93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>(12-$AF198)/12*INDEX(BV$9:BV$12,MATCH($AB198,$BU$9:$BU$12,0))+$AF198/12*AG198</f>
        <v>0.16957547169811324</v>
      </c>
      <c r="AK198" s="85">
        <f>(12-$AF198)/12*INDEX(BW$9:BW$12,MATCH($AB198,$BU$9:$BU$12,0))+$AF198/12*AH198</f>
        <v>0.47169811320754701</v>
      </c>
      <c r="AL198" s="85">
        <f>(12-$AF198)/12*INDEX(BX$9:BX$12,MATCH($AB198,$BU$9:$BU$12,0))+$AF198/12*AI198</f>
        <v>0.14677672955974844</v>
      </c>
      <c r="AM198" s="85">
        <f>IF($BC198=1,AJ198/SUMIFS(AJ$3:AJ$622,$BC$3:$BC$622,1,$G$3:$G$622,$G198),0)</f>
        <v>0</v>
      </c>
      <c r="AN198" s="85">
        <f>IF($BC198=1,AK198/SUMIFS(AK$3:AK$622,$BC$3:$BC$622,1,$G$3:$G$622,$G198),0)</f>
        <v>0</v>
      </c>
      <c r="AO198" s="85">
        <f>IF($BC198=1,AL198/SUMIFS(AL$3:AL$622,$BC$3:$BC$622,1,$G$3:$G$622,$G198),0)</f>
        <v>0</v>
      </c>
      <c r="AP198" s="2" t="str">
        <f>IFERROR(R198/$V198*90,"")</f>
        <v/>
      </c>
      <c r="AQ198" s="2" t="str">
        <f>IFERROR(S198/$V198*90,"")</f>
        <v/>
      </c>
      <c r="AR198" s="2" t="str">
        <f>IFERROR(W198/$V198*90,"")</f>
        <v/>
      </c>
      <c r="AS198" s="2" t="str">
        <f>IFERROR(X198/$V198*90,"")</f>
        <v/>
      </c>
      <c r="AT198" s="2" t="str">
        <f>IFERROR(Y198/$V198*90,"")</f>
        <v/>
      </c>
      <c r="AU198" s="2">
        <f>IF(AP198="",INDEX(BV$4:BV$7,MATCH(O198,$BU$4:$BU$7,0)),AP198)</f>
        <v>0.24004149377593362</v>
      </c>
      <c r="AV198" s="2">
        <f>IF(AQ198="",INDEX(BW$4:BW$7,MATCH($O198,$BU$4:$BU$7,0)),AQ198)</f>
        <v>2.3303987571206625E-2</v>
      </c>
      <c r="AW198" s="2">
        <f>IF(AR198="",INDEX(BX$4:BX$7,MATCH($O198,$BU$4:$BU$7,0)),AR198)</f>
        <v>0.70970695970695963</v>
      </c>
      <c r="AX198" s="2">
        <f>IF(AS198="",INDEX(BY$4:BY$7,MATCH($O198,$BU$4:$BU$7,0)),AS198)</f>
        <v>0.12295081967213115</v>
      </c>
      <c r="AY198" s="2">
        <f>IF(AT198="",INDEX(BZ$4:BZ$7,MATCH($O198,$BU$4:$BU$7,0)),AT198)</f>
        <v>0</v>
      </c>
      <c r="AZ198" s="2">
        <f>AU198*0.5+AK198*0.5</f>
        <v>0.3558698034917403</v>
      </c>
      <c r="BA198" s="2">
        <f>AV198*0.5+AJ198*0.5</f>
        <v>9.6439729634659938E-2</v>
      </c>
      <c r="BB198" s="2">
        <f>AX198*0.5+AI198*0.5</f>
        <v>6.1475409836065573E-2</v>
      </c>
      <c r="BC198">
        <f>IF(I198="expected",1,0)</f>
        <v>0</v>
      </c>
      <c r="BD198" s="74">
        <f>IF(BC198=1,AZ198/SUMIFS(AZ$3:AZ$622,$BC$3:$BC$622,1,$G$3:$G$622,$G198),0)</f>
        <v>0</v>
      </c>
      <c r="BE198" s="74">
        <f>IF(BC198=1,BA198/SUMIFS(BA$3:BA$622,$BC$3:$BC$622,1,$G$3:$G$622,$G198),0)</f>
        <v>0</v>
      </c>
      <c r="BF198" s="74">
        <f>IF(BC198=1,AW198/SUMIFS(AW$3:AW$622,$BC$3:$BC$622,1,$G$3:$G$622,$G198),0)</f>
        <v>0</v>
      </c>
      <c r="BG198" s="2">
        <f>BB198</f>
        <v>6.1475409836065573E-2</v>
      </c>
      <c r="BH198" s="2">
        <f>AY198</f>
        <v>0</v>
      </c>
      <c r="BI198" s="2">
        <f>MIN(BI$1,BD198)</f>
        <v>0</v>
      </c>
      <c r="BJ198" s="2">
        <f>MIN(BJ$1,BE198)</f>
        <v>0</v>
      </c>
      <c r="BK198" s="2">
        <f>MIN(BK$1,BF198)</f>
        <v>0</v>
      </c>
      <c r="BL198" s="2">
        <f>BG198</f>
        <v>6.1475409836065573E-2</v>
      </c>
      <c r="BM198" s="2">
        <f>MIN($BM$1,BH198)</f>
        <v>0</v>
      </c>
      <c r="BN198" s="2">
        <f>BI198/SUMIFS(BI$3:BI$622,$BC$3:$BC$622,1,$G$3:$G$622,$G198)</f>
        <v>0</v>
      </c>
      <c r="BO198" s="2">
        <f>BJ198/SUMIFS(BJ$3:BJ$622,$BC$3:$BC$622,1,$G$3:$G$622,$G198)</f>
        <v>0</v>
      </c>
      <c r="BP198" s="2">
        <f>BK198/SUMIFS(BK$3:BK$622,$BC$3:$BC$622,1,$G$3:$G$622,$G198)</f>
        <v>0</v>
      </c>
      <c r="BQ198" s="2">
        <f>BL198</f>
        <v>6.1475409836065573E-2</v>
      </c>
      <c r="BR198" s="2">
        <f>BM198</f>
        <v>0</v>
      </c>
    </row>
    <row r="199" spans="1:70" x14ac:dyDescent="0.3">
      <c r="A199" s="93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>(12-$AF199)/12*INDEX(BV$9:BV$12,MATCH($AB199,$BU$9:$BU$12,0))+$AF199/12*AG199</f>
        <v>0</v>
      </c>
      <c r="AK199" s="85">
        <f>(12-$AF199)/12*INDEX(BW$9:BW$12,MATCH($AB199,$BU$9:$BU$12,0))+$AF199/12*AH199</f>
        <v>0</v>
      </c>
      <c r="AL199" s="85">
        <f>(12-$AF199)/12*INDEX(BX$9:BX$12,MATCH($AB199,$BU$9:$BU$12,0))+$AF199/12*AI199</f>
        <v>0</v>
      </c>
      <c r="AM199" s="85">
        <f>IF($BC199=1,AJ199/SUMIFS(AJ$3:AJ$622,$BC$3:$BC$622,1,$G$3:$G$622,$G199),0)</f>
        <v>0</v>
      </c>
      <c r="AN199" s="85">
        <f>IF($BC199=1,AK199/SUMIFS(AK$3:AK$622,$BC$3:$BC$622,1,$G$3:$G$622,$G199),0)</f>
        <v>0</v>
      </c>
      <c r="AO199" s="85">
        <f>IF($BC199=1,AL199/SUMIFS(AL$3:AL$622,$BC$3:$BC$622,1,$G$3:$G$622,$G199),0)</f>
        <v>0</v>
      </c>
      <c r="AP199" s="2">
        <f>IFERROR(R199/$V199*90,"")</f>
        <v>0</v>
      </c>
      <c r="AQ199" s="2">
        <f>IFERROR(S199/$V199*90,"")</f>
        <v>0</v>
      </c>
      <c r="AR199" s="2">
        <f>IFERROR(W199/$V199*90,"")</f>
        <v>0</v>
      </c>
      <c r="AS199" s="2">
        <f>IFERROR(X199/$V199*90,"")</f>
        <v>0</v>
      </c>
      <c r="AT199" s="2">
        <f>IFERROR(Y199/$V199*90,"")</f>
        <v>0</v>
      </c>
      <c r="AU199" s="2">
        <f>IF(AP199="",INDEX(BV$4:BV$7,MATCH(O199,$BU$4:$BU$7,0)),AP199)</f>
        <v>0</v>
      </c>
      <c r="AV199" s="2">
        <f>IF(AQ199="",INDEX(BW$4:BW$7,MATCH($O199,$BU$4:$BU$7,0)),AQ199)</f>
        <v>0</v>
      </c>
      <c r="AW199" s="2">
        <f>IF(AR199="",INDEX(BX$4:BX$7,MATCH($O199,$BU$4:$BU$7,0)),AR199)</f>
        <v>0</v>
      </c>
      <c r="AX199" s="2">
        <f>IF(AS199="",INDEX(BY$4:BY$7,MATCH($O199,$BU$4:$BU$7,0)),AS199)</f>
        <v>0</v>
      </c>
      <c r="AY199" s="2">
        <f>IF(AT199="",INDEX(BZ$4:BZ$7,MATCH($O199,$BU$4:$BU$7,0)),AT199)</f>
        <v>0</v>
      </c>
      <c r="AZ199" s="2">
        <f>AU199*0.5+AK199*0.5</f>
        <v>0</v>
      </c>
      <c r="BA199" s="2">
        <f>AV199*0.5+AJ199*0.5</f>
        <v>0</v>
      </c>
      <c r="BB199" s="2">
        <f>AX199*0.5+AI199*0.5</f>
        <v>0</v>
      </c>
      <c r="BC199">
        <f>IF(I199="expected",1,0)</f>
        <v>0</v>
      </c>
      <c r="BD199" s="74">
        <f>IF(BC199=1,AZ199/SUMIFS(AZ$3:AZ$622,$BC$3:$BC$622,1,$G$3:$G$622,$G199),0)</f>
        <v>0</v>
      </c>
      <c r="BE199" s="74">
        <f>IF(BC199=1,BA199/SUMIFS(BA$3:BA$622,$BC$3:$BC$622,1,$G$3:$G$622,$G199),0)</f>
        <v>0</v>
      </c>
      <c r="BF199" s="74">
        <f>IF(BC199=1,AW199/SUMIFS(AW$3:AW$622,$BC$3:$BC$622,1,$G$3:$G$622,$G199),0)</f>
        <v>0</v>
      </c>
      <c r="BG199" s="2">
        <f>BB199</f>
        <v>0</v>
      </c>
      <c r="BH199" s="2">
        <f>AY199</f>
        <v>0</v>
      </c>
      <c r="BI199" s="2">
        <f>MIN(BI$1,BD199)</f>
        <v>0</v>
      </c>
      <c r="BJ199" s="2">
        <f>MIN(BJ$1,BE199)</f>
        <v>0</v>
      </c>
      <c r="BK199" s="2">
        <f>MIN(BK$1,BF199)</f>
        <v>0</v>
      </c>
      <c r="BL199" s="2">
        <f>BG199</f>
        <v>0</v>
      </c>
      <c r="BM199" s="2">
        <f>MIN($BM$1,BH199)</f>
        <v>0</v>
      </c>
      <c r="BN199" s="2">
        <f>BI199/SUMIFS(BI$3:BI$622,$BC$3:$BC$622,1,$G$3:$G$622,$G199)</f>
        <v>0</v>
      </c>
      <c r="BO199" s="2">
        <f>BJ199/SUMIFS(BJ$3:BJ$622,$BC$3:$BC$622,1,$G$3:$G$622,$G199)</f>
        <v>0</v>
      </c>
      <c r="BP199" s="2">
        <f>BK199/SUMIFS(BK$3:BK$622,$BC$3:$BC$622,1,$G$3:$G$622,$G199)</f>
        <v>0</v>
      </c>
      <c r="BQ199" s="2">
        <f>BL199</f>
        <v>0</v>
      </c>
      <c r="BR199" s="2">
        <f>BM199</f>
        <v>0</v>
      </c>
    </row>
    <row r="200" spans="1:70" x14ac:dyDescent="0.3">
      <c r="A200" s="93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>(12-$AF200)/12*INDEX(BV$9:BV$12,MATCH($AB200,$BU$9:$BU$12,0))+$AF200/12*AG200</f>
        <v>0</v>
      </c>
      <c r="AK200" s="85">
        <f>(12-$AF200)/12*INDEX(BW$9:BW$12,MATCH($AB200,$BU$9:$BU$12,0))+$AF200/12*AH200</f>
        <v>0</v>
      </c>
      <c r="AL200" s="85">
        <f>(12-$AF200)/12*INDEX(BX$9:BX$12,MATCH($AB200,$BU$9:$BU$12,0))+$AF200/12*AI200</f>
        <v>0</v>
      </c>
      <c r="AM200" s="85">
        <f>IF($BC200=1,AJ200/SUMIFS(AJ$3:AJ$622,$BC$3:$BC$622,1,$G$3:$G$622,$G200),0)</f>
        <v>0</v>
      </c>
      <c r="AN200" s="85">
        <f>IF($BC200=1,AK200/SUMIFS(AK$3:AK$622,$BC$3:$BC$622,1,$G$3:$G$622,$G200),0)</f>
        <v>0</v>
      </c>
      <c r="AO200" s="85">
        <f>IF($BC200=1,AL200/SUMIFS(AL$3:AL$622,$BC$3:$BC$622,1,$G$3:$G$622,$G200),0)</f>
        <v>0</v>
      </c>
      <c r="AP200" s="2">
        <f>IFERROR(R200/$V200*90,"")</f>
        <v>0</v>
      </c>
      <c r="AQ200" s="2">
        <f>IFERROR(S200/$V200*90,"")</f>
        <v>0</v>
      </c>
      <c r="AR200" s="2">
        <f>IFERROR(W200/$V200*90,"")</f>
        <v>0</v>
      </c>
      <c r="AS200" s="2">
        <f>IFERROR(X200/$V200*90,"")</f>
        <v>0</v>
      </c>
      <c r="AT200" s="2">
        <f>IFERROR(Y200/$V200*90,"")</f>
        <v>0</v>
      </c>
      <c r="AU200" s="2">
        <f>IF(AP200="",INDEX(BV$4:BV$7,MATCH(O200,$BU$4:$BU$7,0)),AP200)</f>
        <v>0</v>
      </c>
      <c r="AV200" s="2">
        <f>IF(AQ200="",INDEX(BW$4:BW$7,MATCH($O200,$BU$4:$BU$7,0)),AQ200)</f>
        <v>0</v>
      </c>
      <c r="AW200" s="2">
        <f>IF(AR200="",INDEX(BX$4:BX$7,MATCH($O200,$BU$4:$BU$7,0)),AR200)</f>
        <v>0</v>
      </c>
      <c r="AX200" s="2">
        <f>IF(AS200="",INDEX(BY$4:BY$7,MATCH($O200,$BU$4:$BU$7,0)),AS200)</f>
        <v>0</v>
      </c>
      <c r="AY200" s="2">
        <f>IF(AT200="",INDEX(BZ$4:BZ$7,MATCH($O200,$BU$4:$BU$7,0)),AT200)</f>
        <v>0</v>
      </c>
      <c r="AZ200" s="2">
        <f>AU200*0.5+AK200*0.5</f>
        <v>0</v>
      </c>
      <c r="BA200" s="2">
        <f>AV200*0.5+AJ200*0.5</f>
        <v>0</v>
      </c>
      <c r="BB200" s="2">
        <f>AX200*0.5+AI200*0.5</f>
        <v>0</v>
      </c>
      <c r="BC200">
        <f>IF(I200="expected",1,0)</f>
        <v>0</v>
      </c>
      <c r="BD200" s="74">
        <f>IF(BC200=1,AZ200/SUMIFS(AZ$3:AZ$622,$BC$3:$BC$622,1,$G$3:$G$622,$G200),0)</f>
        <v>0</v>
      </c>
      <c r="BE200" s="74">
        <f>IF(BC200=1,BA200/SUMIFS(BA$3:BA$622,$BC$3:$BC$622,1,$G$3:$G$622,$G200),0)</f>
        <v>0</v>
      </c>
      <c r="BF200" s="74">
        <f>IF(BC200=1,AW200/SUMIFS(AW$3:AW$622,$BC$3:$BC$622,1,$G$3:$G$622,$G200),0)</f>
        <v>0</v>
      </c>
      <c r="BG200" s="2">
        <f>BB200</f>
        <v>0</v>
      </c>
      <c r="BH200" s="2">
        <f>AY200</f>
        <v>0</v>
      </c>
      <c r="BI200" s="2">
        <f>MIN(BI$1,BD200)</f>
        <v>0</v>
      </c>
      <c r="BJ200" s="2">
        <f>MIN(BJ$1,BE200)</f>
        <v>0</v>
      </c>
      <c r="BK200" s="2">
        <f>MIN(BK$1,BF200)</f>
        <v>0</v>
      </c>
      <c r="BL200" s="2">
        <f>BG200</f>
        <v>0</v>
      </c>
      <c r="BM200" s="2">
        <f>MIN($BM$1,BH200)</f>
        <v>0</v>
      </c>
      <c r="BN200" s="2">
        <f>BI200/SUMIFS(BI$3:BI$622,$BC$3:$BC$622,1,$G$3:$G$622,$G200)</f>
        <v>0</v>
      </c>
      <c r="BO200" s="2">
        <f>BJ200/SUMIFS(BJ$3:BJ$622,$BC$3:$BC$622,1,$G$3:$G$622,$G200)</f>
        <v>0</v>
      </c>
      <c r="BP200" s="2">
        <f>BK200/SUMIFS(BK$3:BK$622,$BC$3:$BC$622,1,$G$3:$G$622,$G200)</f>
        <v>0</v>
      </c>
      <c r="BQ200" s="2">
        <f>BL200</f>
        <v>0</v>
      </c>
      <c r="BR200" s="2">
        <f>BM200</f>
        <v>0</v>
      </c>
    </row>
    <row r="201" spans="1:70" x14ac:dyDescent="0.3">
      <c r="A201" s="93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>(12-$AF201)/12*INDEX(BV$9:BV$12,MATCH($AB201,$BU$9:$BU$12,0))+$AF201/12*AG201</f>
        <v>0.3071666666666667</v>
      </c>
      <c r="AK201" s="85">
        <f>(12-$AF201)/12*INDEX(BW$9:BW$12,MATCH($AB201,$BU$9:$BU$12,0))+$AF201/12*AH201</f>
        <v>0.11520588235294119</v>
      </c>
      <c r="AL201" s="85">
        <f>(12-$AF201)/12*INDEX(BX$9:BX$12,MATCH($AB201,$BU$9:$BU$12,0))+$AF201/12*AI201</f>
        <v>0.13130392156862744</v>
      </c>
      <c r="AM201" s="85">
        <f>IF($BC201=1,AJ201/SUMIFS(AJ$3:AJ$622,$BC$3:$BC$622,1,$G$3:$G$622,$G201),0)</f>
        <v>0.14771138222399796</v>
      </c>
      <c r="AN201" s="85">
        <f>IF($BC201=1,AK201/SUMIFS(AK$3:AK$622,$BC$3:$BC$622,1,$G$3:$G$622,$G201),0)</f>
        <v>4.548975886424781E-2</v>
      </c>
      <c r="AO201" s="85">
        <f>IF($BC201=1,AL201/SUMIFS(AL$3:AL$622,$BC$3:$BC$622,1,$G$3:$G$622,$G201),0)</f>
        <v>8.7713797210351691E-2</v>
      </c>
      <c r="AP201" s="2">
        <f>IFERROR(R201/$V201*90,"")</f>
        <v>8.8582677165354326E-2</v>
      </c>
      <c r="AQ201" s="2">
        <f>IFERROR(S201/$V201*90,"")</f>
        <v>0</v>
      </c>
      <c r="AR201" s="2">
        <f>IFERROR(W201/$V201*90,"")</f>
        <v>0.13287401574803148</v>
      </c>
      <c r="AS201" s="2">
        <f>IFERROR(X201/$V201*90,"")</f>
        <v>0.17716535433070865</v>
      </c>
      <c r="AT201" s="2">
        <f>IFERROR(Y201/$V201*90,"")</f>
        <v>0</v>
      </c>
      <c r="AU201" s="2">
        <f>IF(AP201="",INDEX(BV$4:BV$7,MATCH(O201,$BU$4:$BU$7,0)),AP201)</f>
        <v>8.8582677165354326E-2</v>
      </c>
      <c r="AV201" s="2">
        <f>IF(AQ201="",INDEX(BW$4:BW$7,MATCH($O201,$BU$4:$BU$7,0)),AQ201)</f>
        <v>0</v>
      </c>
      <c r="AW201" s="2">
        <f>IF(AR201="",INDEX(BX$4:BX$7,MATCH($O201,$BU$4:$BU$7,0)),AR201)</f>
        <v>0.13287401574803148</v>
      </c>
      <c r="AX201" s="2">
        <f>IF(AS201="",INDEX(BY$4:BY$7,MATCH($O201,$BU$4:$BU$7,0)),AS201)</f>
        <v>0.17716535433070865</v>
      </c>
      <c r="AY201" s="2">
        <f>IF(AT201="",INDEX(BZ$4:BZ$7,MATCH($O201,$BU$4:$BU$7,0)),AT201)</f>
        <v>0</v>
      </c>
      <c r="AZ201" s="2">
        <f>AU201*0.5+AK201*0.5</f>
        <v>0.10189427975914775</v>
      </c>
      <c r="BA201" s="2">
        <f>AV201*0.5+AJ201*0.5</f>
        <v>0.15358333333333335</v>
      </c>
      <c r="BB201" s="2">
        <f>AX201*0.5+AI201*0.5</f>
        <v>0.14858267716535434</v>
      </c>
      <c r="BC201">
        <f>IF(I201="expected",1,0)</f>
        <v>1</v>
      </c>
      <c r="BD201" s="74">
        <f>IF(BC201=1,AZ201/SUMIFS(AZ$3:AZ$622,$BC$3:$BC$622,1,$G$3:$G$622,$G201),0)</f>
        <v>4.2013718016108009E-2</v>
      </c>
      <c r="BE201" s="74">
        <f>IF(BC201=1,BA201/SUMIFS(BA$3:BA$622,$BC$3:$BC$622,1,$G$3:$G$622,$G201),0)</f>
        <v>9.0784953749133923E-2</v>
      </c>
      <c r="BF201" s="74">
        <f>IF(BC201=1,AW201/SUMIFS(AW$3:AW$622,$BC$3:$BC$622,1,$G$3:$G$622,$G201),0)</f>
        <v>2.3411293826997553E-2</v>
      </c>
      <c r="BG201" s="2">
        <f>BB201</f>
        <v>0.14858267716535434</v>
      </c>
      <c r="BH201" s="2">
        <f>AY201</f>
        <v>0</v>
      </c>
      <c r="BI201" s="2">
        <f>MIN(BI$1,BD201)</f>
        <v>4.2013718016108009E-2</v>
      </c>
      <c r="BJ201" s="2">
        <f>MIN(BJ$1,BE201)</f>
        <v>9.0784953749133923E-2</v>
      </c>
      <c r="BK201" s="2">
        <f>MIN(BK$1,BF201)</f>
        <v>2.3411293826997553E-2</v>
      </c>
      <c r="BL201" s="2">
        <f>BG201</f>
        <v>0.14858267716535434</v>
      </c>
      <c r="BM201" s="2">
        <f>MIN($BM$1,BH201)</f>
        <v>0</v>
      </c>
      <c r="BN201" s="2">
        <f>BI201/SUMIFS(BI$3:BI$622,$BC$3:$BC$622,1,$G$3:$G$622,$G201)</f>
        <v>4.2013718016108016E-2</v>
      </c>
      <c r="BO201" s="2">
        <f>BJ201/SUMIFS(BJ$3:BJ$622,$BC$3:$BC$622,1,$G$3:$G$622,$G201)</f>
        <v>9.0784953749133909E-2</v>
      </c>
      <c r="BP201" s="2">
        <f>BK201/SUMIFS(BK$3:BK$622,$BC$3:$BC$622,1,$G$3:$G$622,$G201)</f>
        <v>2.3411293826997553E-2</v>
      </c>
      <c r="BQ201" s="2">
        <f>BL201</f>
        <v>0.14858267716535434</v>
      </c>
      <c r="BR201" s="2">
        <f>BM201</f>
        <v>0</v>
      </c>
    </row>
    <row r="202" spans="1:70" x14ac:dyDescent="0.3">
      <c r="A202" s="93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>(12-$AF202)/12*INDEX(BV$9:BV$12,MATCH($AB202,$BU$9:$BU$12,0))+$AF202/12*AG202</f>
        <v>6.9750000000000006E-2</v>
      </c>
      <c r="AK202" s="85">
        <f>(12-$AF202)/12*INDEX(BW$9:BW$12,MATCH($AB202,$BU$9:$BU$12,0))+$AF202/12*AH202</f>
        <v>6.8426470588235311E-2</v>
      </c>
      <c r="AL202" s="85">
        <f>(12-$AF202)/12*INDEX(BX$9:BX$12,MATCH($AB202,$BU$9:$BU$12,0))+$AF202/12*AI202</f>
        <v>0.14086764705882346</v>
      </c>
      <c r="AM202" s="85">
        <f>IF($BC202=1,AJ202/SUMIFS(AJ$3:AJ$622,$BC$3:$BC$622,1,$G$3:$G$622,$G202),0)</f>
        <v>3.354162423263328E-2</v>
      </c>
      <c r="AN202" s="85">
        <f>IF($BC202=1,AK202/SUMIFS(AK$3:AK$622,$BC$3:$BC$622,1,$G$3:$G$622,$G202),0)</f>
        <v>2.7018617308570986E-2</v>
      </c>
      <c r="AO202" s="85">
        <f>IF($BC202=1,AL202/SUMIFS(AL$3:AL$622,$BC$3:$BC$622,1,$G$3:$G$622,$G202),0)</f>
        <v>9.4102568148804425E-2</v>
      </c>
      <c r="AP202" s="2">
        <f>IFERROR(R202/$V202*90,"")</f>
        <v>0</v>
      </c>
      <c r="AQ202" s="2">
        <f>IFERROR(S202/$V202*90,"")</f>
        <v>6.4888248017303529E-2</v>
      </c>
      <c r="AR202" s="2">
        <f>IFERROR(W202/$V202*90,"")</f>
        <v>0</v>
      </c>
      <c r="AS202" s="2">
        <f>IFERROR(X202/$V202*90,"")</f>
        <v>0.25955299206921412</v>
      </c>
      <c r="AT202" s="2">
        <f>IFERROR(Y202/$V202*90,"")</f>
        <v>0</v>
      </c>
      <c r="AU202" s="2">
        <f>IF(AP202="",INDEX(BV$4:BV$7,MATCH(O202,$BU$4:$BU$7,0)),AP202)</f>
        <v>0</v>
      </c>
      <c r="AV202" s="2">
        <f>IF(AQ202="",INDEX(BW$4:BW$7,MATCH($O202,$BU$4:$BU$7,0)),AQ202)</f>
        <v>6.4888248017303529E-2</v>
      </c>
      <c r="AW202" s="2">
        <f>IF(AR202="",INDEX(BX$4:BX$7,MATCH($O202,$BU$4:$BU$7,0)),AR202)</f>
        <v>0</v>
      </c>
      <c r="AX202" s="2">
        <f>IF(AS202="",INDEX(BY$4:BY$7,MATCH($O202,$BU$4:$BU$7,0)),AS202)</f>
        <v>0.25955299206921412</v>
      </c>
      <c r="AY202" s="2">
        <f>IF(AT202="",INDEX(BZ$4:BZ$7,MATCH($O202,$BU$4:$BU$7,0)),AT202)</f>
        <v>0</v>
      </c>
      <c r="AZ202" s="2">
        <f>AU202*0.5+AK202*0.5</f>
        <v>3.4213235294117655E-2</v>
      </c>
      <c r="BA202" s="2">
        <f>AV202*0.5+AJ202*0.5</f>
        <v>6.7319124008651768E-2</v>
      </c>
      <c r="BB202" s="2">
        <f>AX202*0.5+AI202*0.5</f>
        <v>0.12977649603460706</v>
      </c>
      <c r="BC202">
        <f>IF(I202="expected",1,0)</f>
        <v>1</v>
      </c>
      <c r="BD202" s="74">
        <f>IF(BC202=1,AZ202/SUMIFS(AZ$3:AZ$622,$BC$3:$BC$622,1,$G$3:$G$622,$G202),0)</f>
        <v>1.4107025668796347E-2</v>
      </c>
      <c r="BE202" s="74">
        <f>IF(BC202=1,BA202/SUMIFS(BA$3:BA$622,$BC$3:$BC$622,1,$G$3:$G$622,$G202),0)</f>
        <v>3.9793143089903379E-2</v>
      </c>
      <c r="BF202" s="74">
        <f>IF(BC202=1,AW202/SUMIFS(AW$3:AW$622,$BC$3:$BC$622,1,$G$3:$G$622,$G202),0)</f>
        <v>0</v>
      </c>
      <c r="BG202" s="2">
        <f>BB202</f>
        <v>0.12977649603460706</v>
      </c>
      <c r="BH202" s="2">
        <f>AY202</f>
        <v>0</v>
      </c>
      <c r="BI202" s="2">
        <f>MIN(BI$1,BD202)</f>
        <v>1.4107025668796347E-2</v>
      </c>
      <c r="BJ202" s="2">
        <f>MIN(BJ$1,BE202)</f>
        <v>3.9793143089903379E-2</v>
      </c>
      <c r="BK202" s="2">
        <f>MIN(BK$1,BF202)</f>
        <v>0</v>
      </c>
      <c r="BL202" s="2">
        <f>BG202</f>
        <v>0.12977649603460706</v>
      </c>
      <c r="BM202" s="2">
        <f>MIN($BM$1,BH202)</f>
        <v>0</v>
      </c>
      <c r="BN202" s="2">
        <f>BI202/SUMIFS(BI$3:BI$622,$BC$3:$BC$622,1,$G$3:$G$622,$G202)</f>
        <v>1.410702566879635E-2</v>
      </c>
      <c r="BO202" s="2">
        <f>BJ202/SUMIFS(BJ$3:BJ$622,$BC$3:$BC$622,1,$G$3:$G$622,$G202)</f>
        <v>3.9793143089903373E-2</v>
      </c>
      <c r="BP202" s="2">
        <f>BK202/SUMIFS(BK$3:BK$622,$BC$3:$BC$622,1,$G$3:$G$622,$G202)</f>
        <v>0</v>
      </c>
      <c r="BQ202" s="2">
        <f>BL202</f>
        <v>0.12977649603460706</v>
      </c>
      <c r="BR202" s="2">
        <f>BM202</f>
        <v>0</v>
      </c>
    </row>
    <row r="203" spans="1:70" x14ac:dyDescent="0.3">
      <c r="A203" s="93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>(12-$AF203)/12*INDEX(BV$9:BV$12,MATCH($AB203,$BU$9:$BU$12,0))+$AF203/12*AG203</f>
        <v>0.19475000000000001</v>
      </c>
      <c r="AK203" s="85">
        <f>(12-$AF203)/12*INDEX(BW$9:BW$12,MATCH($AB203,$BU$9:$BU$12,0))+$AF203/12*AH203</f>
        <v>6.8426470588235311E-2</v>
      </c>
      <c r="AL203" s="85">
        <f>(12-$AF203)/12*INDEX(BX$9:BX$12,MATCH($AB203,$BU$9:$BU$12,0))+$AF203/12*AI203</f>
        <v>0.14086764705882346</v>
      </c>
      <c r="AM203" s="85">
        <f>IF($BC203=1,AJ203/SUMIFS(AJ$3:AJ$622,$BC$3:$BC$622,1,$G$3:$G$622,$G203),0)</f>
        <v>0</v>
      </c>
      <c r="AN203" s="85">
        <f>IF($BC203=1,AK203/SUMIFS(AK$3:AK$622,$BC$3:$BC$622,1,$G$3:$G$622,$G203),0)</f>
        <v>0</v>
      </c>
      <c r="AO203" s="85">
        <f>IF($BC203=1,AL203/SUMIFS(AL$3:AL$622,$BC$3:$BC$622,1,$G$3:$G$622,$G203),0)</f>
        <v>0</v>
      </c>
      <c r="AP203" s="2">
        <f>IFERROR(R203/$V203*90,"")</f>
        <v>8.4507042253521125E-2</v>
      </c>
      <c r="AQ203" s="2">
        <f>IFERROR(S203/$V203*90,"")</f>
        <v>0.16901408450704225</v>
      </c>
      <c r="AR203" s="2">
        <f>IFERROR(W203/$V203*90,"")</f>
        <v>0.25352112676056338</v>
      </c>
      <c r="AS203" s="2">
        <f>IFERROR(X203/$V203*90,"")</f>
        <v>0</v>
      </c>
      <c r="AT203" s="2">
        <f>IFERROR(Y203/$V203*90,"")</f>
        <v>0</v>
      </c>
      <c r="AU203" s="2">
        <f>IF(AP203="",INDEX(BV$4:BV$7,MATCH(O203,$BU$4:$BU$7,0)),AP203)</f>
        <v>8.4507042253521125E-2</v>
      </c>
      <c r="AV203" s="2">
        <f>IF(AQ203="",INDEX(BW$4:BW$7,MATCH($O203,$BU$4:$BU$7,0)),AQ203)</f>
        <v>0.16901408450704225</v>
      </c>
      <c r="AW203" s="2">
        <f>IF(AR203="",INDEX(BX$4:BX$7,MATCH($O203,$BU$4:$BU$7,0)),AR203)</f>
        <v>0.25352112676056338</v>
      </c>
      <c r="AX203" s="2">
        <f>IF(AS203="",INDEX(BY$4:BY$7,MATCH($O203,$BU$4:$BU$7,0)),AS203)</f>
        <v>0</v>
      </c>
      <c r="AY203" s="2">
        <f>IF(AT203="",INDEX(BZ$4:BZ$7,MATCH($O203,$BU$4:$BU$7,0)),AT203)</f>
        <v>0</v>
      </c>
      <c r="AZ203" s="2">
        <f>AU203*0.5+AK203*0.5</f>
        <v>7.6466756420878218E-2</v>
      </c>
      <c r="BA203" s="2">
        <f>AV203*0.5+AJ203*0.5</f>
        <v>0.18188204225352111</v>
      </c>
      <c r="BB203" s="2">
        <f>AX203*0.5+AI203*0.5</f>
        <v>0</v>
      </c>
      <c r="BC203">
        <f>IF(I203="expected",1,0)</f>
        <v>0</v>
      </c>
      <c r="BD203" s="74">
        <f>IF(BC203=1,AZ203/SUMIFS(AZ$3:AZ$622,$BC$3:$BC$622,1,$G$3:$G$622,$G203),0)</f>
        <v>0</v>
      </c>
      <c r="BE203" s="74">
        <f>IF(BC203=1,BA203/SUMIFS(BA$3:BA$622,$BC$3:$BC$622,1,$G$3:$G$622,$G203),0)</f>
        <v>0</v>
      </c>
      <c r="BF203" s="74">
        <f>IF(BC203=1,AW203/SUMIFS(AW$3:AW$622,$BC$3:$BC$622,1,$G$3:$G$622,$G203),0)</f>
        <v>0</v>
      </c>
      <c r="BG203" s="2">
        <f>BB203</f>
        <v>0</v>
      </c>
      <c r="BH203" s="2">
        <f>AY203</f>
        <v>0</v>
      </c>
      <c r="BI203" s="2">
        <f>MIN(BI$1,BD203)</f>
        <v>0</v>
      </c>
      <c r="BJ203" s="2">
        <f>MIN(BJ$1,BE203)</f>
        <v>0</v>
      </c>
      <c r="BK203" s="2">
        <f>MIN(BK$1,BF203)</f>
        <v>0</v>
      </c>
      <c r="BL203" s="2">
        <f>BG203</f>
        <v>0</v>
      </c>
      <c r="BM203" s="2">
        <f>MIN($BM$1,BH203)</f>
        <v>0</v>
      </c>
      <c r="BN203" s="2">
        <f>BI203/SUMIFS(BI$3:BI$622,$BC$3:$BC$622,1,$G$3:$G$622,$G203)</f>
        <v>0</v>
      </c>
      <c r="BO203" s="2">
        <f>BJ203/SUMIFS(BJ$3:BJ$622,$BC$3:$BC$622,1,$G$3:$G$622,$G203)</f>
        <v>0</v>
      </c>
      <c r="BP203" s="2">
        <f>BK203/SUMIFS(BK$3:BK$622,$BC$3:$BC$622,1,$G$3:$G$622,$G203)</f>
        <v>0</v>
      </c>
      <c r="BQ203" s="2">
        <f>BL203</f>
        <v>0</v>
      </c>
      <c r="BR203" s="2">
        <f>BM203</f>
        <v>0</v>
      </c>
    </row>
    <row r="204" spans="1:70" x14ac:dyDescent="0.3">
      <c r="A204" s="93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>(12-$AF204)/12*INDEX(BV$9:BV$12,MATCH($AB204,$BU$9:$BU$12,0))+$AF204/12*AG204</f>
        <v>6.9750000000000006E-2</v>
      </c>
      <c r="AK204" s="85">
        <f>(12-$AF204)/12*INDEX(BW$9:BW$12,MATCH($AB204,$BU$9:$BU$12,0))+$AF204/12*AH204</f>
        <v>0.15092647058823533</v>
      </c>
      <c r="AL204" s="85">
        <f>(12-$AF204)/12*INDEX(BX$9:BX$12,MATCH($AB204,$BU$9:$BU$12,0))+$AF204/12*AI204</f>
        <v>0.14086764705882346</v>
      </c>
      <c r="AM204" s="85">
        <f>IF($BC204=1,AJ204/SUMIFS(AJ$3:AJ$622,$BC$3:$BC$622,1,$G$3:$G$622,$G204),0)</f>
        <v>0</v>
      </c>
      <c r="AN204" s="85">
        <f>IF($BC204=1,AK204/SUMIFS(AK$3:AK$622,$BC$3:$BC$622,1,$G$3:$G$622,$G204),0)</f>
        <v>0</v>
      </c>
      <c r="AO204" s="85">
        <f>IF($BC204=1,AL204/SUMIFS(AL$3:AL$622,$BC$3:$BC$622,1,$G$3:$G$622,$G204),0)</f>
        <v>0</v>
      </c>
      <c r="AP204" s="2">
        <f>IFERROR(R204/$V204*90,"")</f>
        <v>0</v>
      </c>
      <c r="AQ204" s="2">
        <f>IFERROR(S204/$V204*90,"")</f>
        <v>3.1971580817051509E-2</v>
      </c>
      <c r="AR204" s="2">
        <f>IFERROR(W204/$V204*90,"")</f>
        <v>0</v>
      </c>
      <c r="AS204" s="2">
        <f>IFERROR(X204/$V204*90,"")</f>
        <v>0.22380106571936056</v>
      </c>
      <c r="AT204" s="2">
        <f>IFERROR(Y204/$V204*90,"")</f>
        <v>3.1971580817051509E-2</v>
      </c>
      <c r="AU204" s="2">
        <f>IF(AP204="",INDEX(BV$4:BV$7,MATCH(O204,$BU$4:$BU$7,0)),AP204)</f>
        <v>0</v>
      </c>
      <c r="AV204" s="2">
        <f>IF(AQ204="",INDEX(BW$4:BW$7,MATCH($O204,$BU$4:$BU$7,0)),AQ204)</f>
        <v>3.1971580817051509E-2</v>
      </c>
      <c r="AW204" s="2">
        <f>IF(AR204="",INDEX(BX$4:BX$7,MATCH($O204,$BU$4:$BU$7,0)),AR204)</f>
        <v>0</v>
      </c>
      <c r="AX204" s="2">
        <f>IF(AS204="",INDEX(BY$4:BY$7,MATCH($O204,$BU$4:$BU$7,0)),AS204)</f>
        <v>0.22380106571936056</v>
      </c>
      <c r="AY204" s="2">
        <f>IF(AT204="",INDEX(BZ$4:BZ$7,MATCH($O204,$BU$4:$BU$7,0)),AT204)</f>
        <v>3.1971580817051509E-2</v>
      </c>
      <c r="AZ204" s="2">
        <f>AU204*0.5+AK204*0.5</f>
        <v>7.5463235294117664E-2</v>
      </c>
      <c r="BA204" s="2">
        <f>AV204*0.5+AJ204*0.5</f>
        <v>5.0860790408525758E-2</v>
      </c>
      <c r="BB204" s="2">
        <f>AX204*0.5+AI204*0.5</f>
        <v>0.11190053285968028</v>
      </c>
      <c r="BC204">
        <f>IF(I204="expected",1,0)</f>
        <v>0</v>
      </c>
      <c r="BD204" s="74">
        <f>IF(BC204=1,AZ204/SUMIFS(AZ$3:AZ$622,$BC$3:$BC$622,1,$G$3:$G$622,$G204),0)</f>
        <v>0</v>
      </c>
      <c r="BE204" s="74">
        <f>IF(BC204=1,BA204/SUMIFS(BA$3:BA$622,$BC$3:$BC$622,1,$G$3:$G$622,$G204),0)</f>
        <v>0</v>
      </c>
      <c r="BF204" s="74">
        <f>IF(BC204=1,AW204/SUMIFS(AW$3:AW$622,$BC$3:$BC$622,1,$G$3:$G$622,$G204),0)</f>
        <v>0</v>
      </c>
      <c r="BG204" s="2">
        <f>BB204</f>
        <v>0.11190053285968028</v>
      </c>
      <c r="BH204" s="2">
        <f>AY204</f>
        <v>3.1971580817051509E-2</v>
      </c>
      <c r="BI204" s="2">
        <f>MIN(BI$1,BD204)</f>
        <v>0</v>
      </c>
      <c r="BJ204" s="2">
        <f>MIN(BJ$1,BE204)</f>
        <v>0</v>
      </c>
      <c r="BK204" s="2">
        <f>MIN(BK$1,BF204)</f>
        <v>0</v>
      </c>
      <c r="BL204" s="2">
        <f>BG204</f>
        <v>0.11190053285968028</v>
      </c>
      <c r="BM204" s="2">
        <f>MIN($BM$1,BH204)</f>
        <v>3.1971580817051509E-2</v>
      </c>
      <c r="BN204" s="2">
        <f>BI204/SUMIFS(BI$3:BI$622,$BC$3:$BC$622,1,$G$3:$G$622,$G204)</f>
        <v>0</v>
      </c>
      <c r="BO204" s="2">
        <f>BJ204/SUMIFS(BJ$3:BJ$622,$BC$3:$BC$622,1,$G$3:$G$622,$G204)</f>
        <v>0</v>
      </c>
      <c r="BP204" s="2">
        <f>BK204/SUMIFS(BK$3:BK$622,$BC$3:$BC$622,1,$G$3:$G$622,$G204)</f>
        <v>0</v>
      </c>
      <c r="BQ204" s="2">
        <f>BL204</f>
        <v>0.11190053285968028</v>
      </c>
      <c r="BR204" s="2">
        <f>BM204</f>
        <v>3.1971580817051509E-2</v>
      </c>
    </row>
    <row r="205" spans="1:70" x14ac:dyDescent="0.3">
      <c r="A205" s="93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>(12-$AF205)/12*INDEX(BV$9:BV$12,MATCH($AB205,$BU$9:$BU$12,0))+$AF205/12*AG205</f>
        <v>0.16083333333333333</v>
      </c>
      <c r="AK205" s="85">
        <f>(12-$AF205)/12*INDEX(BW$9:BW$12,MATCH($AB205,$BU$9:$BU$12,0))+$AF205/12*AH205</f>
        <v>7.6029411764705901E-2</v>
      </c>
      <c r="AL205" s="85">
        <f>(12-$AF205)/12*INDEX(BX$9:BX$12,MATCH($AB205,$BU$9:$BU$12,0))+$AF205/12*AI205</f>
        <v>0.15651960784313718</v>
      </c>
      <c r="AM205" s="85">
        <f>IF($BC205=1,AJ205/SUMIFS(AJ$3:AJ$622,$BC$3:$BC$622,1,$G$3:$G$622,$G205),0)</f>
        <v>0</v>
      </c>
      <c r="AN205" s="85">
        <f>IF($BC205=1,AK205/SUMIFS(AK$3:AK$622,$BC$3:$BC$622,1,$G$3:$G$622,$G205),0)</f>
        <v>0</v>
      </c>
      <c r="AO205" s="85">
        <f>IF($BC205=1,AL205/SUMIFS(AL$3:AL$622,$BC$3:$BC$622,1,$G$3:$G$622,$G205),0)</f>
        <v>0</v>
      </c>
      <c r="AP205" s="2">
        <f>IFERROR(R205/$V205*90,"")</f>
        <v>8.3333333333333343E-2</v>
      </c>
      <c r="AQ205" s="2">
        <f>IFERROR(S205/$V205*90,"")</f>
        <v>0.16666666666666669</v>
      </c>
      <c r="AR205" s="2">
        <f>IFERROR(W205/$V205*90,"")</f>
        <v>0.33333333333333337</v>
      </c>
      <c r="AS205" s="2">
        <f>IFERROR(X205/$V205*90,"")</f>
        <v>0.30555555555555558</v>
      </c>
      <c r="AT205" s="2">
        <f>IFERROR(Y205/$V205*90,"")</f>
        <v>0</v>
      </c>
      <c r="AU205" s="2">
        <f>IF(AP205="",INDEX(BV$4:BV$7,MATCH(O205,$BU$4:$BU$7,0)),AP205)</f>
        <v>8.3333333333333343E-2</v>
      </c>
      <c r="AV205" s="2">
        <f>IF(AQ205="",INDEX(BW$4:BW$7,MATCH($O205,$BU$4:$BU$7,0)),AQ205)</f>
        <v>0.16666666666666669</v>
      </c>
      <c r="AW205" s="2">
        <f>IF(AR205="",INDEX(BX$4:BX$7,MATCH($O205,$BU$4:$BU$7,0)),AR205)</f>
        <v>0.33333333333333337</v>
      </c>
      <c r="AX205" s="2">
        <f>IF(AS205="",INDEX(BY$4:BY$7,MATCH($O205,$BU$4:$BU$7,0)),AS205)</f>
        <v>0.30555555555555558</v>
      </c>
      <c r="AY205" s="2">
        <f>IF(AT205="",INDEX(BZ$4:BZ$7,MATCH($O205,$BU$4:$BU$7,0)),AT205)</f>
        <v>0</v>
      </c>
      <c r="AZ205" s="2">
        <f>AU205*0.5+AK205*0.5</f>
        <v>7.9681372549019622E-2</v>
      </c>
      <c r="BA205" s="2">
        <f>AV205*0.5+AJ205*0.5</f>
        <v>0.16375000000000001</v>
      </c>
      <c r="BB205" s="2">
        <f>AX205*0.5+AI205*0.5</f>
        <v>0.15277777777777779</v>
      </c>
      <c r="BC205">
        <f>IF(I205="expected",1,0)</f>
        <v>0</v>
      </c>
      <c r="BD205" s="74">
        <f>IF(BC205=1,AZ205/SUMIFS(AZ$3:AZ$622,$BC$3:$BC$622,1,$G$3:$G$622,$G205),0)</f>
        <v>0</v>
      </c>
      <c r="BE205" s="74">
        <f>IF(BC205=1,BA205/SUMIFS(BA$3:BA$622,$BC$3:$BC$622,1,$G$3:$G$622,$G205),0)</f>
        <v>0</v>
      </c>
      <c r="BF205" s="74">
        <f>IF(BC205=1,AW205/SUMIFS(AW$3:AW$622,$BC$3:$BC$622,1,$G$3:$G$622,$G205),0)</f>
        <v>0</v>
      </c>
      <c r="BG205" s="2">
        <f>BB205</f>
        <v>0.15277777777777779</v>
      </c>
      <c r="BH205" s="2">
        <f>AY205</f>
        <v>0</v>
      </c>
      <c r="BI205" s="2">
        <f>MIN(BI$1,BD205)</f>
        <v>0</v>
      </c>
      <c r="BJ205" s="2">
        <f>MIN(BJ$1,BE205)</f>
        <v>0</v>
      </c>
      <c r="BK205" s="2">
        <f>MIN(BK$1,BF205)</f>
        <v>0</v>
      </c>
      <c r="BL205" s="2">
        <f>BG205</f>
        <v>0.15277777777777779</v>
      </c>
      <c r="BM205" s="2">
        <f>MIN($BM$1,BH205)</f>
        <v>0</v>
      </c>
      <c r="BN205" s="2">
        <f>BI205/SUMIFS(BI$3:BI$622,$BC$3:$BC$622,1,$G$3:$G$622,$G205)</f>
        <v>0</v>
      </c>
      <c r="BO205" s="2">
        <f>BJ205/SUMIFS(BJ$3:BJ$622,$BC$3:$BC$622,1,$G$3:$G$622,$G205)</f>
        <v>0</v>
      </c>
      <c r="BP205" s="2">
        <f>BK205/SUMIFS(BK$3:BK$622,$BC$3:$BC$622,1,$G$3:$G$622,$G205)</f>
        <v>0</v>
      </c>
      <c r="BQ205" s="2">
        <f>BL205</f>
        <v>0.15277777777777779</v>
      </c>
      <c r="BR205" s="2">
        <f>BM205</f>
        <v>0</v>
      </c>
    </row>
    <row r="206" spans="1:70" x14ac:dyDescent="0.3">
      <c r="A206" s="93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>(12-$AF206)/12*INDEX(BV$9:BV$12,MATCH($AB206,$BU$9:$BU$12,0))+$AF206/12*AG206</f>
        <v>3.875E-2</v>
      </c>
      <c r="AK206" s="85">
        <f>(12-$AF206)/12*INDEX(BW$9:BW$12,MATCH($AB206,$BU$9:$BU$12,0))+$AF206/12*AH206</f>
        <v>3.801470588235295E-2</v>
      </c>
      <c r="AL206" s="85">
        <f>(12-$AF206)/12*INDEX(BX$9:BX$12,MATCH($AB206,$BU$9:$BU$12,0))+$AF206/12*AI206</f>
        <v>0.18909313725490193</v>
      </c>
      <c r="AM206" s="85">
        <f>IF($BC206=1,AJ206/SUMIFS(AJ$3:AJ$622,$BC$3:$BC$622,1,$G$3:$G$622,$G206),0)</f>
        <v>0</v>
      </c>
      <c r="AN206" s="85">
        <f>IF($BC206=1,AK206/SUMIFS(AK$3:AK$622,$BC$3:$BC$622,1,$G$3:$G$622,$G206),0)</f>
        <v>0</v>
      </c>
      <c r="AO206" s="85">
        <f>IF($BC206=1,AL206/SUMIFS(AL$3:AL$622,$BC$3:$BC$622,1,$G$3:$G$622,$G206),0)</f>
        <v>0</v>
      </c>
      <c r="AP206" s="2">
        <f>IFERROR(R206/$V206*90,"")</f>
        <v>0</v>
      </c>
      <c r="AQ206" s="2">
        <f>IFERROR(S206/$V206*90,"")</f>
        <v>9.2276144907723859E-2</v>
      </c>
      <c r="AR206" s="2">
        <f>IFERROR(W206/$V206*90,"")</f>
        <v>3.0758714969241287E-2</v>
      </c>
      <c r="AS206" s="2">
        <f>IFERROR(X206/$V206*90,"")</f>
        <v>0.18455228981544772</v>
      </c>
      <c r="AT206" s="2">
        <f>IFERROR(Y206/$V206*90,"")</f>
        <v>0</v>
      </c>
      <c r="AU206" s="2">
        <f>IF(AP206="",INDEX(BV$4:BV$7,MATCH(O206,$BU$4:$BU$7,0)),AP206)</f>
        <v>0</v>
      </c>
      <c r="AV206" s="2">
        <f>IF(AQ206="",INDEX(BW$4:BW$7,MATCH($O206,$BU$4:$BU$7,0)),AQ206)</f>
        <v>9.2276144907723859E-2</v>
      </c>
      <c r="AW206" s="2">
        <f>IF(AR206="",INDEX(BX$4:BX$7,MATCH($O206,$BU$4:$BU$7,0)),AR206)</f>
        <v>3.0758714969241287E-2</v>
      </c>
      <c r="AX206" s="2">
        <f>IF(AS206="",INDEX(BY$4:BY$7,MATCH($O206,$BU$4:$BU$7,0)),AS206)</f>
        <v>0.18455228981544772</v>
      </c>
      <c r="AY206" s="2">
        <f>IF(AT206="",INDEX(BZ$4:BZ$7,MATCH($O206,$BU$4:$BU$7,0)),AT206)</f>
        <v>0</v>
      </c>
      <c r="AZ206" s="2">
        <f>AU206*0.5+AK206*0.5</f>
        <v>1.9007352941176475E-2</v>
      </c>
      <c r="BA206" s="2">
        <f>AV206*0.5+AJ206*0.5</f>
        <v>6.5513072453861926E-2</v>
      </c>
      <c r="BB206" s="2">
        <f>AX206*0.5+AI206*0.5</f>
        <v>0.18727614490772387</v>
      </c>
      <c r="BC206">
        <f>IF(I206="expected",1,0)</f>
        <v>0</v>
      </c>
      <c r="BD206" s="74">
        <f>IF(BC206=1,AZ206/SUMIFS(AZ$3:AZ$622,$BC$3:$BC$622,1,$G$3:$G$622,$G206),0)</f>
        <v>0</v>
      </c>
      <c r="BE206" s="74">
        <f>IF(BC206=1,BA206/SUMIFS(BA$3:BA$622,$BC$3:$BC$622,1,$G$3:$G$622,$G206),0)</f>
        <v>0</v>
      </c>
      <c r="BF206" s="74">
        <f>IF(BC206=1,AW206/SUMIFS(AW$3:AW$622,$BC$3:$BC$622,1,$G$3:$G$622,$G206),0)</f>
        <v>0</v>
      </c>
      <c r="BG206" s="2">
        <f>BB206</f>
        <v>0.18727614490772387</v>
      </c>
      <c r="BH206" s="2">
        <f>AY206</f>
        <v>0</v>
      </c>
      <c r="BI206" s="2">
        <f>MIN(BI$1,BD206)</f>
        <v>0</v>
      </c>
      <c r="BJ206" s="2">
        <f>MIN(BJ$1,BE206)</f>
        <v>0</v>
      </c>
      <c r="BK206" s="2">
        <f>MIN(BK$1,BF206)</f>
        <v>0</v>
      </c>
      <c r="BL206" s="2">
        <f>BG206</f>
        <v>0.18727614490772387</v>
      </c>
      <c r="BM206" s="2">
        <f>MIN($BM$1,BH206)</f>
        <v>0</v>
      </c>
      <c r="BN206" s="2">
        <f>BI206/SUMIFS(BI$3:BI$622,$BC$3:$BC$622,1,$G$3:$G$622,$G206)</f>
        <v>0</v>
      </c>
      <c r="BO206" s="2">
        <f>BJ206/SUMIFS(BJ$3:BJ$622,$BC$3:$BC$622,1,$G$3:$G$622,$G206)</f>
        <v>0</v>
      </c>
      <c r="BP206" s="2">
        <f>BK206/SUMIFS(BK$3:BK$622,$BC$3:$BC$622,1,$G$3:$G$622,$G206)</f>
        <v>0</v>
      </c>
      <c r="BQ206" s="2">
        <f>BL206</f>
        <v>0.18727614490772387</v>
      </c>
      <c r="BR206" s="2">
        <f>BM206</f>
        <v>0</v>
      </c>
    </row>
    <row r="207" spans="1:70" x14ac:dyDescent="0.3">
      <c r="A207" s="93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>(12-$AF207)/12*INDEX(BV$9:BV$12,MATCH($AB207,$BU$9:$BU$12,0))+$AF207/12*AG207</f>
        <v>0.23115842490842492</v>
      </c>
      <c r="AK207" s="85">
        <f>(12-$AF207)/12*INDEX(BW$9:BW$12,MATCH($AB207,$BU$9:$BU$12,0))+$AF207/12*AH207</f>
        <v>0.20579670329670333</v>
      </c>
      <c r="AL207" s="85">
        <f>(12-$AF207)/12*INDEX(BX$9:BX$12,MATCH($AB207,$BU$9:$BU$12,0))+$AF207/12*AI207</f>
        <v>0.21209249084249085</v>
      </c>
      <c r="AM207" s="85">
        <f>IF($BC207=1,AJ207/SUMIFS(AJ$3:AJ$622,$BC$3:$BC$622,1,$G$3:$G$622,$G207),0)</f>
        <v>0</v>
      </c>
      <c r="AN207" s="85">
        <f>IF($BC207=1,AK207/SUMIFS(AK$3:AK$622,$BC$3:$BC$622,1,$G$3:$G$622,$G207),0)</f>
        <v>0</v>
      </c>
      <c r="AO207" s="85">
        <f>IF($BC207=1,AL207/SUMIFS(AL$3:AL$622,$BC$3:$BC$622,1,$G$3:$G$622,$G207),0)</f>
        <v>0</v>
      </c>
      <c r="AP207" s="2">
        <f>IFERROR(R207/$V207*90,"")</f>
        <v>4.189944134078212E-2</v>
      </c>
      <c r="AQ207" s="2">
        <f>IFERROR(S207/$V207*90,"")</f>
        <v>0.12569832402234637</v>
      </c>
      <c r="AR207" s="2">
        <f>IFERROR(W207/$V207*90,"")</f>
        <v>0.33519553072625696</v>
      </c>
      <c r="AS207" s="2">
        <f>IFERROR(X207/$V207*90,"")</f>
        <v>0.33519553072625696</v>
      </c>
      <c r="AT207" s="2">
        <f>IFERROR(Y207/$V207*90,"")</f>
        <v>0</v>
      </c>
      <c r="AU207" s="2">
        <f>IF(AP207="",INDEX(BV$4:BV$7,MATCH(O207,$BU$4:$BU$7,0)),AP207)</f>
        <v>4.189944134078212E-2</v>
      </c>
      <c r="AV207" s="2">
        <f>IF(AQ207="",INDEX(BW$4:BW$7,MATCH($O207,$BU$4:$BU$7,0)),AQ207)</f>
        <v>0.12569832402234637</v>
      </c>
      <c r="AW207" s="2">
        <f>IF(AR207="",INDEX(BX$4:BX$7,MATCH($O207,$BU$4:$BU$7,0)),AR207)</f>
        <v>0.33519553072625696</v>
      </c>
      <c r="AX207" s="2">
        <f>IF(AS207="",INDEX(BY$4:BY$7,MATCH($O207,$BU$4:$BU$7,0)),AS207)</f>
        <v>0.33519553072625696</v>
      </c>
      <c r="AY207" s="2">
        <f>IF(AT207="",INDEX(BZ$4:BZ$7,MATCH($O207,$BU$4:$BU$7,0)),AT207)</f>
        <v>0</v>
      </c>
      <c r="AZ207" s="2">
        <f>AU207*0.5+AK207*0.5</f>
        <v>0.12384807231874273</v>
      </c>
      <c r="BA207" s="2">
        <f>AV207*0.5+AJ207*0.5</f>
        <v>0.17842837446538565</v>
      </c>
      <c r="BB207" s="2">
        <f>AX207*0.5+AI207*0.5</f>
        <v>0.16759776536312848</v>
      </c>
      <c r="BC207">
        <f>IF(I207="expected",1,0)</f>
        <v>0</v>
      </c>
      <c r="BD207" s="74">
        <f>IF(BC207=1,AZ207/SUMIFS(AZ$3:AZ$622,$BC$3:$BC$622,1,$G$3:$G$622,$G207),0)</f>
        <v>0</v>
      </c>
      <c r="BE207" s="74">
        <f>IF(BC207=1,BA207/SUMIFS(BA$3:BA$622,$BC$3:$BC$622,1,$G$3:$G$622,$G207),0)</f>
        <v>0</v>
      </c>
      <c r="BF207" s="74">
        <f>IF(BC207=1,AW207/SUMIFS(AW$3:AW$622,$BC$3:$BC$622,1,$G$3:$G$622,$G207),0)</f>
        <v>0</v>
      </c>
      <c r="BG207" s="2">
        <f>BB207</f>
        <v>0.16759776536312848</v>
      </c>
      <c r="BH207" s="2">
        <f>AY207</f>
        <v>0</v>
      </c>
      <c r="BI207" s="2">
        <f>MIN(BI$1,BD207)</f>
        <v>0</v>
      </c>
      <c r="BJ207" s="2">
        <f>MIN(BJ$1,BE207)</f>
        <v>0</v>
      </c>
      <c r="BK207" s="2">
        <f>MIN(BK$1,BF207)</f>
        <v>0</v>
      </c>
      <c r="BL207" s="2">
        <f>BG207</f>
        <v>0.16759776536312848</v>
      </c>
      <c r="BM207" s="2">
        <f>MIN($BM$1,BH207)</f>
        <v>0</v>
      </c>
      <c r="BN207" s="2">
        <f>BI207/SUMIFS(BI$3:BI$622,$BC$3:$BC$622,1,$G$3:$G$622,$G207)</f>
        <v>0</v>
      </c>
      <c r="BO207" s="2">
        <f>BJ207/SUMIFS(BJ$3:BJ$622,$BC$3:$BC$622,1,$G$3:$G$622,$G207)</f>
        <v>0</v>
      </c>
      <c r="BP207" s="2">
        <f>BK207/SUMIFS(BK$3:BK$622,$BC$3:$BC$622,1,$G$3:$G$622,$G207)</f>
        <v>0</v>
      </c>
      <c r="BQ207" s="2">
        <f>BL207</f>
        <v>0.16759776536312848</v>
      </c>
      <c r="BR207" s="2">
        <f>BM207</f>
        <v>0</v>
      </c>
    </row>
    <row r="208" spans="1:70" x14ac:dyDescent="0.3">
      <c r="A208" s="93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>(12-$AF208)/12*INDEX(BV$9:BV$12,MATCH($AB208,$BU$9:$BU$12,0))+$AF208/12*AG208</f>
        <v>0.20349056603773588</v>
      </c>
      <c r="AK208" s="85">
        <f>(12-$AF208)/12*INDEX(BW$9:BW$12,MATCH($AB208,$BU$9:$BU$12,0))+$AF208/12*AH208</f>
        <v>0.56603773584905637</v>
      </c>
      <c r="AL208" s="85">
        <f>(12-$AF208)/12*INDEX(BX$9:BX$12,MATCH($AB208,$BU$9:$BU$12,0))+$AF208/12*AI208</f>
        <v>0.17613207547169812</v>
      </c>
      <c r="AM208" s="85">
        <f>IF($BC208=1,AJ208/SUMIFS(AJ$3:AJ$622,$BC$3:$BC$622,1,$G$3:$G$622,$G208),0)</f>
        <v>0</v>
      </c>
      <c r="AN208" s="85">
        <f>IF($BC208=1,AK208/SUMIFS(AK$3:AK$622,$BC$3:$BC$622,1,$G$3:$G$622,$G208),0)</f>
        <v>0</v>
      </c>
      <c r="AO208" s="85">
        <f>IF($BC208=1,AL208/SUMIFS(AL$3:AL$622,$BC$3:$BC$622,1,$G$3:$G$622,$G208),0)</f>
        <v>0</v>
      </c>
      <c r="AP208" s="2">
        <f>IFERROR(R208/$V208*90,"")</f>
        <v>0.43938161106590723</v>
      </c>
      <c r="AQ208" s="2">
        <f>IFERROR(S208/$V208*90,"")</f>
        <v>0</v>
      </c>
      <c r="AR208" s="2">
        <f>IFERROR(W208/$V208*90,"")</f>
        <v>0.87876322213181446</v>
      </c>
      <c r="AS208" s="2">
        <f>IFERROR(X208/$V208*90,"")</f>
        <v>7.3230268510984534E-2</v>
      </c>
      <c r="AT208" s="2">
        <f>IFERROR(Y208/$V208*90,"")</f>
        <v>0</v>
      </c>
      <c r="AU208" s="2">
        <f>IF(AP208="",INDEX(BV$4:BV$7,MATCH(O208,$BU$4:$BU$7,0)),AP208)</f>
        <v>0.43938161106590723</v>
      </c>
      <c r="AV208" s="2">
        <f>IF(AQ208="",INDEX(BW$4:BW$7,MATCH($O208,$BU$4:$BU$7,0)),AQ208)</f>
        <v>0</v>
      </c>
      <c r="AW208" s="2">
        <f>IF(AR208="",INDEX(BX$4:BX$7,MATCH($O208,$BU$4:$BU$7,0)),AR208)</f>
        <v>0.87876322213181446</v>
      </c>
      <c r="AX208" s="2">
        <f>IF(AS208="",INDEX(BY$4:BY$7,MATCH($O208,$BU$4:$BU$7,0)),AS208)</f>
        <v>7.3230268510984534E-2</v>
      </c>
      <c r="AY208" s="2">
        <f>IF(AT208="",INDEX(BZ$4:BZ$7,MATCH($O208,$BU$4:$BU$7,0)),AT208)</f>
        <v>0</v>
      </c>
      <c r="AZ208" s="2">
        <f>AU208*0.5+AK208*0.5</f>
        <v>0.50270967345748185</v>
      </c>
      <c r="BA208" s="2">
        <f>AV208*0.5+AJ208*0.5</f>
        <v>0.10174528301886794</v>
      </c>
      <c r="BB208" s="2">
        <f>AX208*0.5+AI208*0.5</f>
        <v>3.6615134255492267E-2</v>
      </c>
      <c r="BC208">
        <f>IF(I208="expected",1,0)</f>
        <v>0</v>
      </c>
      <c r="BD208" s="74">
        <f>IF(BC208=1,AZ208/SUMIFS(AZ$3:AZ$622,$BC$3:$BC$622,1,$G$3:$G$622,$G208),0)</f>
        <v>0</v>
      </c>
      <c r="BE208" s="74">
        <f>IF(BC208=1,BA208/SUMIFS(BA$3:BA$622,$BC$3:$BC$622,1,$G$3:$G$622,$G208),0)</f>
        <v>0</v>
      </c>
      <c r="BF208" s="74">
        <f>IF(BC208=1,AW208/SUMIFS(AW$3:AW$622,$BC$3:$BC$622,1,$G$3:$G$622,$G208),0)</f>
        <v>0</v>
      </c>
      <c r="BG208" s="2">
        <f>BB208</f>
        <v>3.6615134255492267E-2</v>
      </c>
      <c r="BH208" s="2">
        <f>AY208</f>
        <v>0</v>
      </c>
      <c r="BI208" s="2">
        <f>MIN(BI$1,BD208)</f>
        <v>0</v>
      </c>
      <c r="BJ208" s="2">
        <f>MIN(BJ$1,BE208)</f>
        <v>0</v>
      </c>
      <c r="BK208" s="2">
        <f>MIN(BK$1,BF208)</f>
        <v>0</v>
      </c>
      <c r="BL208" s="2">
        <f>BG208</f>
        <v>3.6615134255492267E-2</v>
      </c>
      <c r="BM208" s="2">
        <f>MIN($BM$1,BH208)</f>
        <v>0</v>
      </c>
      <c r="BN208" s="2">
        <f>BI208/SUMIFS(BI$3:BI$622,$BC$3:$BC$622,1,$G$3:$G$622,$G208)</f>
        <v>0</v>
      </c>
      <c r="BO208" s="2">
        <f>BJ208/SUMIFS(BJ$3:BJ$622,$BC$3:$BC$622,1,$G$3:$G$622,$G208)</f>
        <v>0</v>
      </c>
      <c r="BP208" s="2">
        <f>BK208/SUMIFS(BK$3:BK$622,$BC$3:$BC$622,1,$G$3:$G$622,$G208)</f>
        <v>0</v>
      </c>
      <c r="BQ208" s="2">
        <f>BL208</f>
        <v>3.6615134255492267E-2</v>
      </c>
      <c r="BR208" s="2">
        <f>BM208</f>
        <v>0</v>
      </c>
    </row>
    <row r="209" spans="1:70" x14ac:dyDescent="0.3">
      <c r="A209" s="93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>(12-$AF209)/12*INDEX(BV$9:BV$12,MATCH($AB209,$BU$9:$BU$12,0))+$AF209/12*AG209</f>
        <v>0</v>
      </c>
      <c r="AK209" s="85">
        <f>(12-$AF209)/12*INDEX(BW$9:BW$12,MATCH($AB209,$BU$9:$BU$12,0))+$AF209/12*AH209</f>
        <v>0</v>
      </c>
      <c r="AL209" s="85">
        <f>(12-$AF209)/12*INDEX(BX$9:BX$12,MATCH($AB209,$BU$9:$BU$12,0))+$AF209/12*AI209</f>
        <v>0</v>
      </c>
      <c r="AM209" s="85">
        <f>IF($BC209=1,AJ209/SUMIFS(AJ$3:AJ$622,$BC$3:$BC$622,1,$G$3:$G$622,$G209),0)</f>
        <v>0</v>
      </c>
      <c r="AN209" s="85">
        <f>IF($BC209=1,AK209/SUMIFS(AK$3:AK$622,$BC$3:$BC$622,1,$G$3:$G$622,$G209),0)</f>
        <v>0</v>
      </c>
      <c r="AO209" s="85">
        <f>IF($BC209=1,AL209/SUMIFS(AL$3:AL$622,$BC$3:$BC$622,1,$G$3:$G$622,$G209),0)</f>
        <v>0</v>
      </c>
      <c r="AP209" s="2" t="str">
        <f>IFERROR(R209/$V209*90,"")</f>
        <v/>
      </c>
      <c r="AQ209" s="2" t="str">
        <f>IFERROR(S209/$V209*90,"")</f>
        <v/>
      </c>
      <c r="AR209" s="2" t="str">
        <f>IFERROR(W209/$V209*90,"")</f>
        <v/>
      </c>
      <c r="AS209" s="2" t="str">
        <f>IFERROR(X209/$V209*90,"")</f>
        <v/>
      </c>
      <c r="AT209" s="2" t="str">
        <f>IFERROR(Y209/$V209*90,"")</f>
        <v/>
      </c>
      <c r="AU209" s="2">
        <f>IF(AP209="",INDEX(BV$4:BV$7,MATCH(O209,$BU$4:$BU$7,0)),AP209)</f>
        <v>0</v>
      </c>
      <c r="AV209" s="2">
        <f>IF(AQ209="",INDEX(BW$4:BW$7,MATCH($O209,$BU$4:$BU$7,0)),AQ209)</f>
        <v>0</v>
      </c>
      <c r="AW209" s="2">
        <f>IF(AR209="",INDEX(BX$4:BX$7,MATCH($O209,$BU$4:$BU$7,0)),AR209)</f>
        <v>0</v>
      </c>
      <c r="AX209" s="2">
        <f>IF(AS209="",INDEX(BY$4:BY$7,MATCH($O209,$BU$4:$BU$7,0)),AS209)</f>
        <v>1.3513513513513513E-2</v>
      </c>
      <c r="AY209" s="2">
        <f>IF(AT209="",INDEX(BZ$4:BZ$7,MATCH($O209,$BU$4:$BU$7,0)),AT209)</f>
        <v>0</v>
      </c>
      <c r="AZ209" s="2">
        <f>AU209*0.5+AK209*0.5</f>
        <v>0</v>
      </c>
      <c r="BA209" s="2">
        <f>AV209*0.5+AJ209*0.5</f>
        <v>0</v>
      </c>
      <c r="BB209" s="2">
        <f>AX209*0.5+AI209*0.5</f>
        <v>6.7567567567567563E-3</v>
      </c>
      <c r="BC209">
        <f>IF(I209="expected",1,0)</f>
        <v>0</v>
      </c>
      <c r="BD209" s="74">
        <f>IF(BC209=1,AZ209/SUMIFS(AZ$3:AZ$622,$BC$3:$BC$622,1,$G$3:$G$622,$G209),0)</f>
        <v>0</v>
      </c>
      <c r="BE209" s="74">
        <f>IF(BC209=1,BA209/SUMIFS(BA$3:BA$622,$BC$3:$BC$622,1,$G$3:$G$622,$G209),0)</f>
        <v>0</v>
      </c>
      <c r="BF209" s="74">
        <f>IF(BC209=1,AW209/SUMIFS(AW$3:AW$622,$BC$3:$BC$622,1,$G$3:$G$622,$G209),0)</f>
        <v>0</v>
      </c>
      <c r="BG209" s="2">
        <f>BB209</f>
        <v>6.7567567567567563E-3</v>
      </c>
      <c r="BH209" s="2">
        <f>AY209</f>
        <v>0</v>
      </c>
      <c r="BI209" s="2">
        <f>MIN(BI$1,BD209)</f>
        <v>0</v>
      </c>
      <c r="BJ209" s="2">
        <f>MIN(BJ$1,BE209)</f>
        <v>0</v>
      </c>
      <c r="BK209" s="2">
        <f>MIN(BK$1,BF209)</f>
        <v>0</v>
      </c>
      <c r="BL209" s="2">
        <f>BG209</f>
        <v>6.7567567567567563E-3</v>
      </c>
      <c r="BM209" s="2">
        <f>MIN($BM$1,BH209)</f>
        <v>0</v>
      </c>
      <c r="BN209" s="2">
        <f>BI209/SUMIFS(BI$3:BI$622,$BC$3:$BC$622,1,$G$3:$G$622,$G209)</f>
        <v>0</v>
      </c>
      <c r="BO209" s="2">
        <f>BJ209/SUMIFS(BJ$3:BJ$622,$BC$3:$BC$622,1,$G$3:$G$622,$G209)</f>
        <v>0</v>
      </c>
      <c r="BP209" s="2">
        <f>BK209/SUMIFS(BK$3:BK$622,$BC$3:$BC$622,1,$G$3:$G$622,$G209)</f>
        <v>0</v>
      </c>
      <c r="BQ209" s="2">
        <f>BL209</f>
        <v>6.7567567567567563E-3</v>
      </c>
      <c r="BR209" s="2">
        <f>BM209</f>
        <v>0</v>
      </c>
    </row>
    <row r="210" spans="1:70" x14ac:dyDescent="0.3">
      <c r="A210" s="93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>(12-$AF210)/12*INDEX(BV$9:BV$12,MATCH($AB210,$BU$9:$BU$12,0))+$AF210/12*AG210</f>
        <v>0.22091666666666668</v>
      </c>
      <c r="AK210" s="85">
        <f>(12-$AF210)/12*INDEX(BW$9:BW$12,MATCH($AB210,$BU$9:$BU$12,0))+$AF210/12*AH210</f>
        <v>0.21988725490196082</v>
      </c>
      <c r="AL210" s="85">
        <f>(12-$AF210)/12*INDEX(BX$9:BX$12,MATCH($AB210,$BU$9:$BU$12,0))+$AF210/12*AI210</f>
        <v>0.10956372549019604</v>
      </c>
      <c r="AM210" s="85">
        <f>IF($BC210=1,AJ210/SUMIFS(AJ$3:AJ$622,$BC$3:$BC$622,1,$G$3:$G$622,$G210),0)</f>
        <v>0</v>
      </c>
      <c r="AN210" s="85">
        <f>IF($BC210=1,AK210/SUMIFS(AK$3:AK$622,$BC$3:$BC$622,1,$G$3:$G$622,$G210),0)</f>
        <v>0</v>
      </c>
      <c r="AO210" s="85">
        <f>IF($BC210=1,AL210/SUMIFS(AL$3:AL$622,$BC$3:$BC$622,1,$G$3:$G$622,$G210),0)</f>
        <v>0</v>
      </c>
      <c r="AP210" s="2">
        <f>IFERROR(R210/$V210*90,"")</f>
        <v>7.6726342710997444E-2</v>
      </c>
      <c r="AQ210" s="2">
        <f>IFERROR(S210/$V210*90,"")</f>
        <v>0.11508951406649617</v>
      </c>
      <c r="AR210" s="2">
        <f>IFERROR(W210/$V210*90,"")</f>
        <v>0.11508951406649617</v>
      </c>
      <c r="AS210" s="2">
        <f>IFERROR(X210/$V210*90,"")</f>
        <v>3.8363171355498722E-2</v>
      </c>
      <c r="AT210" s="2">
        <f>IFERROR(Y210/$V210*90,"")</f>
        <v>0</v>
      </c>
      <c r="AU210" s="2">
        <f>IF(AP210="",INDEX(BV$4:BV$7,MATCH(O210,$BU$4:$BU$7,0)),AP210)</f>
        <v>7.6726342710997444E-2</v>
      </c>
      <c r="AV210" s="2">
        <f>IF(AQ210="",INDEX(BW$4:BW$7,MATCH($O210,$BU$4:$BU$7,0)),AQ210)</f>
        <v>0.11508951406649617</v>
      </c>
      <c r="AW210" s="2">
        <f>IF(AR210="",INDEX(BX$4:BX$7,MATCH($O210,$BU$4:$BU$7,0)),AR210)</f>
        <v>0.11508951406649617</v>
      </c>
      <c r="AX210" s="2">
        <f>IF(AS210="",INDEX(BY$4:BY$7,MATCH($O210,$BU$4:$BU$7,0)),AS210)</f>
        <v>3.8363171355498722E-2</v>
      </c>
      <c r="AY210" s="2">
        <f>IF(AT210="",INDEX(BZ$4:BZ$7,MATCH($O210,$BU$4:$BU$7,0)),AT210)</f>
        <v>0</v>
      </c>
      <c r="AZ210" s="2">
        <f>AU210*0.5+AK210*0.5</f>
        <v>0.14830679880647912</v>
      </c>
      <c r="BA210" s="2">
        <f>AV210*0.5+AJ210*0.5</f>
        <v>0.16800309036658143</v>
      </c>
      <c r="BB210" s="2">
        <f>AX210*0.5+AI210*0.5</f>
        <v>1.9181585677749361E-2</v>
      </c>
      <c r="BC210">
        <f>IF(I210="expected",1,0)</f>
        <v>0</v>
      </c>
      <c r="BD210" s="74">
        <f>IF(BC210=1,AZ210/SUMIFS(AZ$3:AZ$622,$BC$3:$BC$622,1,$G$3:$G$622,$G210),0)</f>
        <v>0</v>
      </c>
      <c r="BE210" s="74">
        <f>IF(BC210=1,BA210/SUMIFS(BA$3:BA$622,$BC$3:$BC$622,1,$G$3:$G$622,$G210),0)</f>
        <v>0</v>
      </c>
      <c r="BF210" s="74">
        <f>IF(BC210=1,AW210/SUMIFS(AW$3:AW$622,$BC$3:$BC$622,1,$G$3:$G$622,$G210),0)</f>
        <v>0</v>
      </c>
      <c r="BG210" s="2">
        <f>BB210</f>
        <v>1.9181585677749361E-2</v>
      </c>
      <c r="BH210" s="2">
        <f>AY210</f>
        <v>0</v>
      </c>
      <c r="BI210" s="2">
        <f>MIN(BI$1,BD210)</f>
        <v>0</v>
      </c>
      <c r="BJ210" s="2">
        <f>MIN(BJ$1,BE210)</f>
        <v>0</v>
      </c>
      <c r="BK210" s="2">
        <f>MIN(BK$1,BF210)</f>
        <v>0</v>
      </c>
      <c r="BL210" s="2">
        <f>BG210</f>
        <v>1.9181585677749361E-2</v>
      </c>
      <c r="BM210" s="2">
        <f>MIN($BM$1,BH210)</f>
        <v>0</v>
      </c>
      <c r="BN210" s="2">
        <f>BI210/SUMIFS(BI$3:BI$622,$BC$3:$BC$622,1,$G$3:$G$622,$G210)</f>
        <v>0</v>
      </c>
      <c r="BO210" s="2">
        <f>BJ210/SUMIFS(BJ$3:BJ$622,$BC$3:$BC$622,1,$G$3:$G$622,$G210)</f>
        <v>0</v>
      </c>
      <c r="BP210" s="2">
        <f>BK210/SUMIFS(BK$3:BK$622,$BC$3:$BC$622,1,$G$3:$G$622,$G210)</f>
        <v>0</v>
      </c>
      <c r="BQ210" s="2">
        <f>BL210</f>
        <v>1.9181585677749361E-2</v>
      </c>
      <c r="BR210" s="2">
        <f>BM210</f>
        <v>0</v>
      </c>
    </row>
    <row r="211" spans="1:70" x14ac:dyDescent="0.3">
      <c r="A211" s="93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>(12-$AF211)/12*INDEX(BV$9:BV$12,MATCH($AB211,$BU$9:$BU$12,0))+$AF211/12*AG211</f>
        <v>6.2E-2</v>
      </c>
      <c r="AK211" s="85">
        <f>(12-$AF211)/12*INDEX(BW$9:BW$12,MATCH($AB211,$BU$9:$BU$12,0))+$AF211/12*AH211</f>
        <v>0.14415686274509804</v>
      </c>
      <c r="AL211" s="85">
        <f>(12-$AF211)/12*INDEX(BX$9:BX$12,MATCH($AB211,$BU$9:$BU$12,0))+$AF211/12*AI211</f>
        <v>0.12521568627450974</v>
      </c>
      <c r="AM211" s="85">
        <f>IF($BC211=1,AJ211/SUMIFS(AJ$3:AJ$622,$BC$3:$BC$622,1,$G$3:$G$622,$G211),0)</f>
        <v>2.8407188319055157E-2</v>
      </c>
      <c r="AN211" s="85">
        <f>IF($BC211=1,AK211/SUMIFS(AK$3:AK$622,$BC$3:$BC$622,1,$G$3:$G$622,$G211),0)</f>
        <v>5.2580892194641848E-2</v>
      </c>
      <c r="AO211" s="85">
        <f>IF($BC211=1,AL211/SUMIFS(AL$3:AL$622,$BC$3:$BC$622,1,$G$3:$G$622,$G211),0)</f>
        <v>9.588277234753835E-2</v>
      </c>
      <c r="AP211" s="2">
        <f>IFERROR(R211/$V211*90,"")</f>
        <v>6.1058344640434185E-2</v>
      </c>
      <c r="AQ211" s="2">
        <f>IFERROR(S211/$V211*90,"")</f>
        <v>6.1058344640434185E-2</v>
      </c>
      <c r="AR211" s="2">
        <f>IFERROR(W211/$V211*90,"")</f>
        <v>0.18317503392130258</v>
      </c>
      <c r="AS211" s="2">
        <f>IFERROR(X211/$V211*90,"")</f>
        <v>0.18317503392130258</v>
      </c>
      <c r="AT211" s="2">
        <f>IFERROR(Y211/$V211*90,"")</f>
        <v>0</v>
      </c>
      <c r="AU211" s="2">
        <f>IF(AP211="",INDEX(BV$4:BV$7,MATCH(O211,$BU$4:$BU$7,0)),AP211)</f>
        <v>6.1058344640434185E-2</v>
      </c>
      <c r="AV211" s="2">
        <f>IF(AQ211="",INDEX(BW$4:BW$7,MATCH($O211,$BU$4:$BU$7,0)),AQ211)</f>
        <v>6.1058344640434185E-2</v>
      </c>
      <c r="AW211" s="2">
        <f>IF(AR211="",INDEX(BX$4:BX$7,MATCH($O211,$BU$4:$BU$7,0)),AR211)</f>
        <v>0.18317503392130258</v>
      </c>
      <c r="AX211" s="2">
        <f>IF(AS211="",INDEX(BY$4:BY$7,MATCH($O211,$BU$4:$BU$7,0)),AS211)</f>
        <v>0.18317503392130258</v>
      </c>
      <c r="AY211" s="2">
        <f>IF(AT211="",INDEX(BZ$4:BZ$7,MATCH($O211,$BU$4:$BU$7,0)),AT211)</f>
        <v>0</v>
      </c>
      <c r="AZ211" s="2">
        <f>AU211*0.5+AK211*0.5</f>
        <v>0.10260760369276611</v>
      </c>
      <c r="BA211" s="2">
        <f>AV211*0.5+AJ211*0.5</f>
        <v>6.1529172320217096E-2</v>
      </c>
      <c r="BB211" s="2">
        <f>AX211*0.5+AI211*0.5</f>
        <v>9.1587516960651288E-2</v>
      </c>
      <c r="BC211">
        <f>IF(I211="expected",1,0)</f>
        <v>1</v>
      </c>
      <c r="BD211" s="74">
        <f>IF(BC211=1,AZ211/SUMIFS(AZ$3:AZ$622,$BC$3:$BC$622,1,$G$3:$G$622,$G211),0)</f>
        <v>3.9479123970856289E-2</v>
      </c>
      <c r="BE211" s="74">
        <f>IF(BC211=1,BA211/SUMIFS(BA$3:BA$622,$BC$3:$BC$622,1,$G$3:$G$622,$G211),0)</f>
        <v>3.0024525190641096E-2</v>
      </c>
      <c r="BF211" s="74">
        <f>IF(BC211=1,AW211/SUMIFS(AW$3:AW$622,$BC$3:$BC$622,1,$G$3:$G$622,$G211),0)</f>
        <v>2.9555442175432486E-2</v>
      </c>
      <c r="BG211" s="2">
        <f>BB211</f>
        <v>9.1587516960651288E-2</v>
      </c>
      <c r="BH211" s="2">
        <f>AY211</f>
        <v>0</v>
      </c>
      <c r="BI211" s="2">
        <f>MIN(BI$1,BD211)</f>
        <v>3.9479123970856289E-2</v>
      </c>
      <c r="BJ211" s="2">
        <f>MIN(BJ$1,BE211)</f>
        <v>3.0024525190641096E-2</v>
      </c>
      <c r="BK211" s="2">
        <f>MIN(BK$1,BF211)</f>
        <v>2.9555442175432486E-2</v>
      </c>
      <c r="BL211" s="2">
        <f>BG211</f>
        <v>9.1587516960651288E-2</v>
      </c>
      <c r="BM211" s="2">
        <f>MIN($BM$1,BH211)</f>
        <v>0</v>
      </c>
      <c r="BN211" s="2">
        <f>BI211/SUMIFS(BI$3:BI$622,$BC$3:$BC$622,1,$G$3:$G$622,$G211)</f>
        <v>4.0807499195535044E-2</v>
      </c>
      <c r="BO211" s="2">
        <f>BJ211/SUMIFS(BJ$3:BJ$622,$BC$3:$BC$622,1,$G$3:$G$622,$G211)</f>
        <v>3.060441026156176E-2</v>
      </c>
      <c r="BP211" s="2">
        <f>BK211/SUMIFS(BK$3:BK$622,$BC$3:$BC$622,1,$G$3:$G$622,$G211)</f>
        <v>2.9555442175432486E-2</v>
      </c>
      <c r="BQ211" s="2">
        <f>BL211</f>
        <v>9.1587516960651288E-2</v>
      </c>
      <c r="BR211" s="2">
        <f>BM211</f>
        <v>0</v>
      </c>
    </row>
    <row r="212" spans="1:70" x14ac:dyDescent="0.3">
      <c r="A212" s="93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>(12-$AF212)/12*INDEX(BV$9:BV$12,MATCH($AB212,$BU$9:$BU$12,0))+$AF212/12*AG212</f>
        <v>3.1E-2</v>
      </c>
      <c r="AK212" s="85">
        <f>(12-$AF212)/12*INDEX(BW$9:BW$12,MATCH($AB212,$BU$9:$BU$12,0))+$AF212/12*AH212</f>
        <v>3.041176470588236E-2</v>
      </c>
      <c r="AL212" s="85">
        <f>(12-$AF212)/12*INDEX(BX$9:BX$12,MATCH($AB212,$BU$9:$BU$12,0))+$AF212/12*AI212</f>
        <v>6.260784313725487E-2</v>
      </c>
      <c r="AM212" s="85">
        <f>IF($BC212=1,AJ212/SUMIFS(AJ$3:AJ$622,$BC$3:$BC$622,1,$G$3:$G$622,$G212),0)</f>
        <v>1.4203594159527579E-2</v>
      </c>
      <c r="AN212" s="85">
        <f>IF($BC212=1,AK212/SUMIFS(AK$3:AK$622,$BC$3:$BC$622,1,$G$3:$G$622,$G212),0)</f>
        <v>1.1092622931704234E-2</v>
      </c>
      <c r="AO212" s="85">
        <f>IF($BC212=1,AL212/SUMIFS(AL$3:AL$622,$BC$3:$BC$622,1,$G$3:$G$622,$G212),0)</f>
        <v>4.7941386173769175E-2</v>
      </c>
      <c r="AP212" s="2">
        <f>IFERROR(R212/$V212*90,"")</f>
        <v>0.43710539096648859</v>
      </c>
      <c r="AQ212" s="2">
        <f>IFERROR(S212/$V212*90,"")</f>
        <v>8.742107819329771E-2</v>
      </c>
      <c r="AR212" s="2">
        <f>IFERROR(W212/$V212*90,"")</f>
        <v>0.8305002428363284</v>
      </c>
      <c r="AS212" s="2">
        <f>IFERROR(X212/$V212*90,"")</f>
        <v>0.17484215638659542</v>
      </c>
      <c r="AT212" s="2">
        <f>IFERROR(Y212/$V212*90,"")</f>
        <v>0</v>
      </c>
      <c r="AU212" s="2">
        <f>IF(AP212="",INDEX(BV$4:BV$7,MATCH(O212,$BU$4:$BU$7,0)),AP212)</f>
        <v>0.43710539096648859</v>
      </c>
      <c r="AV212" s="2">
        <f>IF(AQ212="",INDEX(BW$4:BW$7,MATCH($O212,$BU$4:$BU$7,0)),AQ212)</f>
        <v>8.742107819329771E-2</v>
      </c>
      <c r="AW212" s="2">
        <f>IF(AR212="",INDEX(BX$4:BX$7,MATCH($O212,$BU$4:$BU$7,0)),AR212)</f>
        <v>0.8305002428363284</v>
      </c>
      <c r="AX212" s="2">
        <f>IF(AS212="",INDEX(BY$4:BY$7,MATCH($O212,$BU$4:$BU$7,0)),AS212)</f>
        <v>0.17484215638659542</v>
      </c>
      <c r="AY212" s="2">
        <f>IF(AT212="",INDEX(BZ$4:BZ$7,MATCH($O212,$BU$4:$BU$7,0)),AT212)</f>
        <v>0</v>
      </c>
      <c r="AZ212" s="2">
        <f>AU212*0.5+AK212*0.5</f>
        <v>0.23375857783618548</v>
      </c>
      <c r="BA212" s="2">
        <f>AV212*0.5+AJ212*0.5</f>
        <v>5.9210539096648855E-2</v>
      </c>
      <c r="BB212" s="2">
        <f>AX212*0.5+AI212*0.5</f>
        <v>8.742107819329771E-2</v>
      </c>
      <c r="BC212">
        <f>IF(I212="expected",1,0)</f>
        <v>1</v>
      </c>
      <c r="BD212" s="74">
        <f>IF(BC212=1,AZ212/SUMIFS(AZ$3:AZ$622,$BC$3:$BC$622,1,$G$3:$G$622,$G212),0)</f>
        <v>8.9940545744334993E-2</v>
      </c>
      <c r="BE212" s="74">
        <f>IF(BC212=1,BA212/SUMIFS(BA$3:BA$622,$BC$3:$BC$622,1,$G$3:$G$622,$G212),0)</f>
        <v>2.8893096650263871E-2</v>
      </c>
      <c r="BF212" s="74">
        <f>IF(BC212=1,AW212/SUMIFS(AW$3:AW$622,$BC$3:$BC$622,1,$G$3:$G$622,$G212),0)</f>
        <v>0.13400189631943699</v>
      </c>
      <c r="BG212" s="2">
        <f>BB212</f>
        <v>8.742107819329771E-2</v>
      </c>
      <c r="BH212" s="2">
        <f>AY212</f>
        <v>0</v>
      </c>
      <c r="BI212" s="2">
        <f>MIN(BI$1,BD212)</f>
        <v>8.9940545744334993E-2</v>
      </c>
      <c r="BJ212" s="2">
        <f>MIN(BJ$1,BE212)</f>
        <v>2.8893096650263871E-2</v>
      </c>
      <c r="BK212" s="2">
        <f>MIN(BK$1,BF212)</f>
        <v>0.13400189631943699</v>
      </c>
      <c r="BL212" s="2">
        <f>BG212</f>
        <v>8.742107819329771E-2</v>
      </c>
      <c r="BM212" s="2">
        <f>MIN($BM$1,BH212)</f>
        <v>0</v>
      </c>
      <c r="BN212" s="2">
        <f>BI212/SUMIFS(BI$3:BI$622,$BC$3:$BC$622,1,$G$3:$G$622,$G212)</f>
        <v>9.2966823448699915E-2</v>
      </c>
      <c r="BO212" s="2">
        <f>BJ212/SUMIFS(BJ$3:BJ$622,$BC$3:$BC$622,1,$G$3:$G$622,$G212)</f>
        <v>2.945112963475811E-2</v>
      </c>
      <c r="BP212" s="2">
        <f>BK212/SUMIFS(BK$3:BK$622,$BC$3:$BC$622,1,$G$3:$G$622,$G212)</f>
        <v>0.13400189631943699</v>
      </c>
      <c r="BQ212" s="2">
        <f>BL212</f>
        <v>8.742107819329771E-2</v>
      </c>
      <c r="BR212" s="2">
        <f>BM212</f>
        <v>0</v>
      </c>
    </row>
    <row r="213" spans="1:70" x14ac:dyDescent="0.3">
      <c r="A213" s="93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>(12-$AF213)/12*INDEX(BV$9:BV$12,MATCH($AB213,$BU$9:$BU$12,0))+$AF213/12*AG213</f>
        <v>0.10174528301886794</v>
      </c>
      <c r="AK213" s="85">
        <f>(12-$AF213)/12*INDEX(BW$9:BW$12,MATCH($AB213,$BU$9:$BU$12,0))+$AF213/12*AH213</f>
        <v>0.28301886792452818</v>
      </c>
      <c r="AL213" s="85">
        <f>(12-$AF213)/12*INDEX(BX$9:BX$12,MATCH($AB213,$BU$9:$BU$12,0))+$AF213/12*AI213</f>
        <v>0.17306603773584905</v>
      </c>
      <c r="AM213" s="85">
        <f>IF($BC213=1,AJ213/SUMIFS(AJ$3:AJ$622,$BC$3:$BC$622,1,$G$3:$G$622,$G213),0)</f>
        <v>0</v>
      </c>
      <c r="AN213" s="85">
        <f>IF($BC213=1,AK213/SUMIFS(AK$3:AK$622,$BC$3:$BC$622,1,$G$3:$G$622,$G213),0)</f>
        <v>0</v>
      </c>
      <c r="AO213" s="85">
        <f>IF($BC213=1,AL213/SUMIFS(AL$3:AL$622,$BC$3:$BC$622,1,$G$3:$G$622,$G213),0)</f>
        <v>0</v>
      </c>
      <c r="AP213" s="2">
        <f>IFERROR(R213/$V213*90,"")</f>
        <v>7.7653149266609156E-2</v>
      </c>
      <c r="AQ213" s="2">
        <f>IFERROR(S213/$V213*90,"")</f>
        <v>0.11647972389991371</v>
      </c>
      <c r="AR213" s="2">
        <f>IFERROR(W213/$V213*90,"")</f>
        <v>0.27178602243313199</v>
      </c>
      <c r="AS213" s="2">
        <f>IFERROR(X213/$V213*90,"")</f>
        <v>3.8826574633304578E-2</v>
      </c>
      <c r="AT213" s="2">
        <f>IFERROR(Y213/$V213*90,"")</f>
        <v>3.8826574633304578E-2</v>
      </c>
      <c r="AU213" s="2">
        <f>IF(AP213="",INDEX(BV$4:BV$7,MATCH(O213,$BU$4:$BU$7,0)),AP213)</f>
        <v>7.7653149266609156E-2</v>
      </c>
      <c r="AV213" s="2">
        <f>IF(AQ213="",INDEX(BW$4:BW$7,MATCH($O213,$BU$4:$BU$7,0)),AQ213)</f>
        <v>0.11647972389991371</v>
      </c>
      <c r="AW213" s="2">
        <f>IF(AR213="",INDEX(BX$4:BX$7,MATCH($O213,$BU$4:$BU$7,0)),AR213)</f>
        <v>0.27178602243313199</v>
      </c>
      <c r="AX213" s="2">
        <f>IF(AS213="",INDEX(BY$4:BY$7,MATCH($O213,$BU$4:$BU$7,0)),AS213)</f>
        <v>3.8826574633304578E-2</v>
      </c>
      <c r="AY213" s="2">
        <f>IF(AT213="",INDEX(BZ$4:BZ$7,MATCH($O213,$BU$4:$BU$7,0)),AT213)</f>
        <v>3.8826574633304578E-2</v>
      </c>
      <c r="AZ213" s="2">
        <f>AU213*0.5+AK213*0.5</f>
        <v>0.18033600859556867</v>
      </c>
      <c r="BA213" s="2">
        <f>AV213*0.5+AJ213*0.5</f>
        <v>0.10911250345939083</v>
      </c>
      <c r="BB213" s="2">
        <f>AX213*0.5+AI213*0.5</f>
        <v>0.1044132873166523</v>
      </c>
      <c r="BC213">
        <f>IF(I213="expected",1,0)</f>
        <v>0</v>
      </c>
      <c r="BD213" s="74">
        <f>IF(BC213=1,AZ213/SUMIFS(AZ$3:AZ$622,$BC$3:$BC$622,1,$G$3:$G$622,$G213),0)</f>
        <v>0</v>
      </c>
      <c r="BE213" s="74">
        <f>IF(BC213=1,BA213/SUMIFS(BA$3:BA$622,$BC$3:$BC$622,1,$G$3:$G$622,$G213),0)</f>
        <v>0</v>
      </c>
      <c r="BF213" s="74">
        <f>IF(BC213=1,AW213/SUMIFS(AW$3:AW$622,$BC$3:$BC$622,1,$G$3:$G$622,$G213),0)</f>
        <v>0</v>
      </c>
      <c r="BG213" s="2">
        <f>BB213</f>
        <v>0.1044132873166523</v>
      </c>
      <c r="BH213" s="2">
        <f>AY213</f>
        <v>3.8826574633304578E-2</v>
      </c>
      <c r="BI213" s="2">
        <f>MIN(BI$1,BD213)</f>
        <v>0</v>
      </c>
      <c r="BJ213" s="2">
        <f>MIN(BJ$1,BE213)</f>
        <v>0</v>
      </c>
      <c r="BK213" s="2">
        <f>MIN(BK$1,BF213)</f>
        <v>0</v>
      </c>
      <c r="BL213" s="2">
        <f>BG213</f>
        <v>0.1044132873166523</v>
      </c>
      <c r="BM213" s="2">
        <f>MIN($BM$1,BH213)</f>
        <v>3.8826574633304578E-2</v>
      </c>
      <c r="BN213" s="2">
        <f>BI213/SUMIFS(BI$3:BI$622,$BC$3:$BC$622,1,$G$3:$G$622,$G213)</f>
        <v>0</v>
      </c>
      <c r="BO213" s="2">
        <f>BJ213/SUMIFS(BJ$3:BJ$622,$BC$3:$BC$622,1,$G$3:$G$622,$G213)</f>
        <v>0</v>
      </c>
      <c r="BP213" s="2">
        <f>BK213/SUMIFS(BK$3:BK$622,$BC$3:$BC$622,1,$G$3:$G$622,$G213)</f>
        <v>0</v>
      </c>
      <c r="BQ213" s="2">
        <f>BL213</f>
        <v>0.1044132873166523</v>
      </c>
      <c r="BR213" s="2">
        <f>BM213</f>
        <v>3.8826574633304578E-2</v>
      </c>
    </row>
    <row r="214" spans="1:70" x14ac:dyDescent="0.3">
      <c r="A214" s="93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>(12-$AF214)/12*INDEX(BV$9:BV$12,MATCH($AB214,$BU$9:$BU$12,0))+$AF214/12*AG214</f>
        <v>1.55E-2</v>
      </c>
      <c r="AK214" s="85">
        <f>(12-$AF214)/12*INDEX(BW$9:BW$12,MATCH($AB214,$BU$9:$BU$12,0))+$AF214/12*AH214</f>
        <v>1.520588235294118E-2</v>
      </c>
      <c r="AL214" s="85">
        <f>(12-$AF214)/12*INDEX(BX$9:BX$12,MATCH($AB214,$BU$9:$BU$12,0))+$AF214/12*AI214</f>
        <v>3.1303921568627435E-2</v>
      </c>
      <c r="AM214" s="85">
        <f>IF($BC214=1,AJ214/SUMIFS(AJ$3:AJ$622,$BC$3:$BC$622,1,$G$3:$G$622,$G214),0)</f>
        <v>0</v>
      </c>
      <c r="AN214" s="85">
        <f>IF($BC214=1,AK214/SUMIFS(AK$3:AK$622,$BC$3:$BC$622,1,$G$3:$G$622,$G214),0)</f>
        <v>0</v>
      </c>
      <c r="AO214" s="85">
        <f>IF($BC214=1,AL214/SUMIFS(AL$3:AL$622,$BC$3:$BC$622,1,$G$3:$G$622,$G214),0)</f>
        <v>0</v>
      </c>
      <c r="AP214" s="2" t="str">
        <f>IFERROR(R214/$V214*90,"")</f>
        <v/>
      </c>
      <c r="AQ214" s="2" t="str">
        <f>IFERROR(S214/$V214*90,"")</f>
        <v/>
      </c>
      <c r="AR214" s="2" t="str">
        <f>IFERROR(W214/$V214*90,"")</f>
        <v/>
      </c>
      <c r="AS214" s="2" t="str">
        <f>IFERROR(X214/$V214*90,"")</f>
        <v/>
      </c>
      <c r="AT214" s="2" t="str">
        <f>IFERROR(Y214/$V214*90,"")</f>
        <v/>
      </c>
      <c r="AU214" s="2">
        <f>IF(AP214="",INDEX(BV$4:BV$7,MATCH(O214,$BU$4:$BU$7,0)),AP214)</f>
        <v>0</v>
      </c>
      <c r="AV214" s="2">
        <f>IF(AQ214="",INDEX(BW$4:BW$7,MATCH($O214,$BU$4:$BU$7,0)),AQ214)</f>
        <v>0</v>
      </c>
      <c r="AW214" s="2">
        <f>IF(AR214="",INDEX(BX$4:BX$7,MATCH($O214,$BU$4:$BU$7,0)),AR214)</f>
        <v>9.024064171122996E-2</v>
      </c>
      <c r="AX214" s="2">
        <f>IF(AS214="",INDEX(BY$4:BY$7,MATCH($O214,$BU$4:$BU$7,0)),AS214)</f>
        <v>0.1265377855887522</v>
      </c>
      <c r="AY214" s="2">
        <f>IF(AT214="",INDEX(BZ$4:BZ$7,MATCH($O214,$BU$4:$BU$7,0)),AT214)</f>
        <v>0</v>
      </c>
      <c r="AZ214" s="2">
        <f>AU214*0.5+AK214*0.5</f>
        <v>7.6029411764705901E-3</v>
      </c>
      <c r="BA214" s="2">
        <f>AV214*0.5+AJ214*0.5</f>
        <v>7.7499999999999999E-3</v>
      </c>
      <c r="BB214" s="2">
        <f>AX214*0.5+AI214*0.5</f>
        <v>6.32688927943761E-2</v>
      </c>
      <c r="BC214">
        <f>IF(I214="expected",1,0)</f>
        <v>0</v>
      </c>
      <c r="BD214" s="74">
        <f>IF(BC214=1,AZ214/SUMIFS(AZ$3:AZ$622,$BC$3:$BC$622,1,$G$3:$G$622,$G214),0)</f>
        <v>0</v>
      </c>
      <c r="BE214" s="74">
        <f>IF(BC214=1,BA214/SUMIFS(BA$3:BA$622,$BC$3:$BC$622,1,$G$3:$G$622,$G214),0)</f>
        <v>0</v>
      </c>
      <c r="BF214" s="74">
        <f>IF(BC214=1,AW214/SUMIFS(AW$3:AW$622,$BC$3:$BC$622,1,$G$3:$G$622,$G214),0)</f>
        <v>0</v>
      </c>
      <c r="BG214" s="2">
        <f>BB214</f>
        <v>6.32688927943761E-2</v>
      </c>
      <c r="BH214" s="2">
        <f>AY214</f>
        <v>0</v>
      </c>
      <c r="BI214" s="2">
        <f>MIN(BI$1,BD214)</f>
        <v>0</v>
      </c>
      <c r="BJ214" s="2">
        <f>MIN(BJ$1,BE214)</f>
        <v>0</v>
      </c>
      <c r="BK214" s="2">
        <f>MIN(BK$1,BF214)</f>
        <v>0</v>
      </c>
      <c r="BL214" s="2">
        <f>BG214</f>
        <v>6.32688927943761E-2</v>
      </c>
      <c r="BM214" s="2">
        <f>MIN($BM$1,BH214)</f>
        <v>0</v>
      </c>
      <c r="BN214" s="2">
        <f>BI214/SUMIFS(BI$3:BI$622,$BC$3:$BC$622,1,$G$3:$G$622,$G214)</f>
        <v>0</v>
      </c>
      <c r="BO214" s="2">
        <f>BJ214/SUMIFS(BJ$3:BJ$622,$BC$3:$BC$622,1,$G$3:$G$622,$G214)</f>
        <v>0</v>
      </c>
      <c r="BP214" s="2">
        <f>BK214/SUMIFS(BK$3:BK$622,$BC$3:$BC$622,1,$G$3:$G$622,$G214)</f>
        <v>0</v>
      </c>
      <c r="BQ214" s="2">
        <f>BL214</f>
        <v>6.32688927943761E-2</v>
      </c>
      <c r="BR214" s="2">
        <f>BM214</f>
        <v>0</v>
      </c>
    </row>
    <row r="215" spans="1:70" x14ac:dyDescent="0.3">
      <c r="A215" s="93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>(12-$AF215)/12*INDEX(BV$9:BV$12,MATCH($AB215,$BU$9:$BU$12,0))+$AF215/12*AG215</f>
        <v>6.2E-2</v>
      </c>
      <c r="AK215" s="85">
        <f>(12-$AF215)/12*INDEX(BW$9:BW$12,MATCH($AB215,$BU$9:$BU$12,0))+$AF215/12*AH215</f>
        <v>6.0823529411764721E-2</v>
      </c>
      <c r="AL215" s="85">
        <f>(12-$AF215)/12*INDEX(BX$9:BX$12,MATCH($AB215,$BU$9:$BU$12,0))+$AF215/12*AI215</f>
        <v>0.12521568627450974</v>
      </c>
      <c r="AM215" s="85">
        <f>IF($BC215=1,AJ215/SUMIFS(AJ$3:AJ$622,$BC$3:$BC$622,1,$G$3:$G$622,$G215),0)</f>
        <v>3.3119640083947112E-2</v>
      </c>
      <c r="AN215" s="85">
        <f>IF($BC215=1,AK215/SUMIFS(AK$3:AK$622,$BC$3:$BC$622,1,$G$3:$G$622,$G215),0)</f>
        <v>1.8681046800949456E-2</v>
      </c>
      <c r="AO215" s="85">
        <f>IF($BC215=1,AL215/SUMIFS(AL$3:AL$622,$BC$3:$BC$622,1,$G$3:$G$622,$G215),0)</f>
        <v>8.7340657400902369E-2</v>
      </c>
      <c r="AP215" s="2" t="str">
        <f>IFERROR(R215/$V215*90,"")</f>
        <v/>
      </c>
      <c r="AQ215" s="2" t="str">
        <f>IFERROR(S215/$V215*90,"")</f>
        <v/>
      </c>
      <c r="AR215" s="2" t="str">
        <f>IFERROR(W215/$V215*90,"")</f>
        <v/>
      </c>
      <c r="AS215" s="2" t="str">
        <f>IFERROR(X215/$V215*90,"")</f>
        <v/>
      </c>
      <c r="AT215" s="2" t="str">
        <f>IFERROR(Y215/$V215*90,"")</f>
        <v/>
      </c>
      <c r="AU215" s="2">
        <f>IF(AP215="",INDEX(BV$4:BV$7,MATCH(O215,$BU$4:$BU$7,0)),AP215)</f>
        <v>0</v>
      </c>
      <c r="AV215" s="2">
        <f>IF(AQ215="",INDEX(BW$4:BW$7,MATCH($O215,$BU$4:$BU$7,0)),AQ215)</f>
        <v>0</v>
      </c>
      <c r="AW215" s="2">
        <f>IF(AR215="",INDEX(BX$4:BX$7,MATCH($O215,$BU$4:$BU$7,0)),AR215)</f>
        <v>9.024064171122996E-2</v>
      </c>
      <c r="AX215" s="2">
        <f>IF(AS215="",INDEX(BY$4:BY$7,MATCH($O215,$BU$4:$BU$7,0)),AS215)</f>
        <v>0.1265377855887522</v>
      </c>
      <c r="AY215" s="2">
        <f>IF(AT215="",INDEX(BZ$4:BZ$7,MATCH($O215,$BU$4:$BU$7,0)),AT215)</f>
        <v>0</v>
      </c>
      <c r="AZ215" s="2">
        <f>AU215*0.5+AK215*0.5</f>
        <v>3.041176470588236E-2</v>
      </c>
      <c r="BA215" s="2">
        <f>AV215*0.5+AJ215*0.5</f>
        <v>3.1E-2</v>
      </c>
      <c r="BB215" s="2">
        <f>AX215*0.5+AI215*0.5</f>
        <v>6.32688927943761E-2</v>
      </c>
      <c r="BC215">
        <f>IF(I215="expected",1,0)</f>
        <v>1</v>
      </c>
      <c r="BD215" s="74">
        <f>IF(BC215=1,AZ215/SUMIFS(AZ$3:AZ$622,$BC$3:$BC$622,1,$G$3:$G$622,$G215),0)</f>
        <v>1.3669924064467431E-2</v>
      </c>
      <c r="BE215" s="74">
        <f>IF(BC215=1,BA215/SUMIFS(BA$3:BA$622,$BC$3:$BC$622,1,$G$3:$G$622,$G215),0)</f>
        <v>2.3683779422737656E-2</v>
      </c>
      <c r="BF215" s="74">
        <f>IF(BC215=1,AW215/SUMIFS(AW$3:AW$622,$BC$3:$BC$622,1,$G$3:$G$622,$G215),0)</f>
        <v>2.3386528584808254E-2</v>
      </c>
      <c r="BG215" s="2">
        <f>BB215</f>
        <v>6.32688927943761E-2</v>
      </c>
      <c r="BH215" s="2">
        <f>AY215</f>
        <v>0</v>
      </c>
      <c r="BI215" s="2">
        <f>MIN(BI$1,BD215)</f>
        <v>1.3669924064467431E-2</v>
      </c>
      <c r="BJ215" s="2">
        <f>MIN(BJ$1,BE215)</f>
        <v>2.3683779422737656E-2</v>
      </c>
      <c r="BK215" s="2">
        <f>MIN(BK$1,BF215)</f>
        <v>2.3386528584808254E-2</v>
      </c>
      <c r="BL215" s="2">
        <f>BG215</f>
        <v>6.32688927943761E-2</v>
      </c>
      <c r="BM215" s="2">
        <f>MIN($BM$1,BH215)</f>
        <v>0</v>
      </c>
      <c r="BN215" s="2">
        <f>BI215/SUMIFS(BI$3:BI$622,$BC$3:$BC$622,1,$G$3:$G$622,$G215)</f>
        <v>1.4007086376545292E-2</v>
      </c>
      <c r="BO215" s="2">
        <f>BJ215/SUMIFS(BJ$3:BJ$622,$BC$3:$BC$622,1,$G$3:$G$622,$G215)</f>
        <v>2.697906070915328E-2</v>
      </c>
      <c r="BP215" s="2">
        <f>BK215/SUMIFS(BK$3:BK$622,$BC$3:$BC$622,1,$G$3:$G$622,$G215)</f>
        <v>2.6624519865686185E-2</v>
      </c>
      <c r="BQ215" s="2">
        <f>BL215</f>
        <v>6.32688927943761E-2</v>
      </c>
      <c r="BR215" s="2">
        <f>BM215</f>
        <v>0</v>
      </c>
    </row>
    <row r="216" spans="1:70" x14ac:dyDescent="0.3">
      <c r="A216" s="93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>(12-$AF216)/12*INDEX(BV$9:BV$12,MATCH($AB216,$BU$9:$BU$12,0))+$AF216/12*AG216</f>
        <v>0.16126373626373627</v>
      </c>
      <c r="AK216" s="85">
        <f>(12-$AF216)/12*INDEX(BW$9:BW$12,MATCH($AB216,$BU$9:$BU$12,0))+$AF216/12*AH216</f>
        <v>0.22450549450549454</v>
      </c>
      <c r="AL216" s="85">
        <f>(12-$AF216)/12*INDEX(BX$9:BX$12,MATCH($AB216,$BU$9:$BU$12,0))+$AF216/12*AI216</f>
        <v>0.23137362637362638</v>
      </c>
      <c r="AM216" s="85">
        <f>IF($BC216=1,AJ216/SUMIFS(AJ$3:AJ$622,$BC$3:$BC$622,1,$G$3:$G$622,$G216),0)</f>
        <v>0</v>
      </c>
      <c r="AN216" s="85">
        <f>IF($BC216=1,AK216/SUMIFS(AK$3:AK$622,$BC$3:$BC$622,1,$G$3:$G$622,$G216),0)</f>
        <v>0</v>
      </c>
      <c r="AO216" s="85">
        <f>IF($BC216=1,AL216/SUMIFS(AL$3:AL$622,$BC$3:$BC$622,1,$G$3:$G$622,$G216),0)</f>
        <v>0</v>
      </c>
      <c r="AP216" s="2" t="str">
        <f>IFERROR(R216/$V216*90,"")</f>
        <v/>
      </c>
      <c r="AQ216" s="2" t="str">
        <f>IFERROR(S216/$V216*90,"")</f>
        <v/>
      </c>
      <c r="AR216" s="2" t="str">
        <f>IFERROR(W216/$V216*90,"")</f>
        <v/>
      </c>
      <c r="AS216" s="2" t="str">
        <f>IFERROR(X216/$V216*90,"")</f>
        <v/>
      </c>
      <c r="AT216" s="2" t="str">
        <f>IFERROR(Y216/$V216*90,"")</f>
        <v/>
      </c>
      <c r="AU216" s="2">
        <f>IF(AP216="",INDEX(BV$4:BV$7,MATCH(O216,$BU$4:$BU$7,0)),AP216)</f>
        <v>3.6000000000000004E-2</v>
      </c>
      <c r="AV216" s="2">
        <f>IF(AQ216="",INDEX(BW$4:BW$7,MATCH($O216,$BU$4:$BU$7,0)),AQ216)</f>
        <v>2.6323486399532026E-2</v>
      </c>
      <c r="AW216" s="2">
        <f>IF(AR216="",INDEX(BX$4:BX$7,MATCH($O216,$BU$4:$BU$7,0)),AR216)</f>
        <v>0.24423337856173674</v>
      </c>
      <c r="AX216" s="2">
        <f>IF(AS216="",INDEX(BY$4:BY$7,MATCH($O216,$BU$4:$BU$7,0)),AS216)</f>
        <v>0.14245014245014245</v>
      </c>
      <c r="AY216" s="2">
        <f>IF(AT216="",INDEX(BZ$4:BZ$7,MATCH($O216,$BU$4:$BU$7,0)),AT216)</f>
        <v>0</v>
      </c>
      <c r="AZ216" s="2">
        <f>AU216*0.5+AK216*0.5</f>
        <v>0.13025274725274727</v>
      </c>
      <c r="BA216" s="2">
        <f>AV216*0.5+AJ216*0.5</f>
        <v>9.379361133163415E-2</v>
      </c>
      <c r="BB216" s="2">
        <f>AX216*0.5+AI216*0.5</f>
        <v>7.1225071225071226E-2</v>
      </c>
      <c r="BC216">
        <f>IF(I216="expected",1,0)</f>
        <v>0</v>
      </c>
      <c r="BD216" s="74">
        <f>IF(BC216=1,AZ216/SUMIFS(AZ$3:AZ$622,$BC$3:$BC$622,1,$G$3:$G$622,$G216),0)</f>
        <v>0</v>
      </c>
      <c r="BE216" s="74">
        <f>IF(BC216=1,BA216/SUMIFS(BA$3:BA$622,$BC$3:$BC$622,1,$G$3:$G$622,$G216),0)</f>
        <v>0</v>
      </c>
      <c r="BF216" s="74">
        <f>IF(BC216=1,AW216/SUMIFS(AW$3:AW$622,$BC$3:$BC$622,1,$G$3:$G$622,$G216),0)</f>
        <v>0</v>
      </c>
      <c r="BG216" s="2">
        <f>BB216</f>
        <v>7.1225071225071226E-2</v>
      </c>
      <c r="BH216" s="2">
        <f>AY216</f>
        <v>0</v>
      </c>
      <c r="BI216" s="2">
        <f>MIN(BI$1,BD216)</f>
        <v>0</v>
      </c>
      <c r="BJ216" s="2">
        <f>MIN(BJ$1,BE216)</f>
        <v>0</v>
      </c>
      <c r="BK216" s="2">
        <f>MIN(BK$1,BF216)</f>
        <v>0</v>
      </c>
      <c r="BL216" s="2">
        <f>BG216</f>
        <v>7.1225071225071226E-2</v>
      </c>
      <c r="BM216" s="2">
        <f>MIN($BM$1,BH216)</f>
        <v>0</v>
      </c>
      <c r="BN216" s="2">
        <f>BI216/SUMIFS(BI$3:BI$622,$BC$3:$BC$622,1,$G$3:$G$622,$G216)</f>
        <v>0</v>
      </c>
      <c r="BO216" s="2">
        <f>BJ216/SUMIFS(BJ$3:BJ$622,$BC$3:$BC$622,1,$G$3:$G$622,$G216)</f>
        <v>0</v>
      </c>
      <c r="BP216" s="2">
        <f>BK216/SUMIFS(BK$3:BK$622,$BC$3:$BC$622,1,$G$3:$G$622,$G216)</f>
        <v>0</v>
      </c>
      <c r="BQ216" s="2">
        <f>BL216</f>
        <v>7.1225071225071226E-2</v>
      </c>
      <c r="BR216" s="2">
        <f>BM216</f>
        <v>0</v>
      </c>
    </row>
    <row r="217" spans="1:70" x14ac:dyDescent="0.3">
      <c r="A217" s="93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>(12-$AF217)/12*INDEX(BV$9:BV$12,MATCH($AB217,$BU$9:$BU$12,0))+$AF217/12*AG217</f>
        <v>0.18653301886792456</v>
      </c>
      <c r="AK217" s="85">
        <f>(12-$AF217)/12*INDEX(BW$9:BW$12,MATCH($AB217,$BU$9:$BU$12,0))+$AF217/12*AH217</f>
        <v>0.51886792452830166</v>
      </c>
      <c r="AL217" s="85">
        <f>(12-$AF217)/12*INDEX(BX$9:BX$12,MATCH($AB217,$BU$9:$BU$12,0))+$AF217/12*AI217</f>
        <v>0.16145440251572327</v>
      </c>
      <c r="AM217" s="85">
        <f>IF($BC217=1,AJ217/SUMIFS(AJ$3:AJ$622,$BC$3:$BC$622,1,$G$3:$G$622,$G217),0)</f>
        <v>0</v>
      </c>
      <c r="AN217" s="85">
        <f>IF($BC217=1,AK217/SUMIFS(AK$3:AK$622,$BC$3:$BC$622,1,$G$3:$G$622,$G217),0)</f>
        <v>0</v>
      </c>
      <c r="AO217" s="85">
        <f>IF($BC217=1,AL217/SUMIFS(AL$3:AL$622,$BC$3:$BC$622,1,$G$3:$G$622,$G217),0)</f>
        <v>0</v>
      </c>
      <c r="AP217" s="2">
        <f>IFERROR(R217/$V217*90,"")</f>
        <v>0.61079063454360361</v>
      </c>
      <c r="AQ217" s="2">
        <f>IFERROR(S217/$V217*90,"")</f>
        <v>0.24431625381744149</v>
      </c>
      <c r="AR217" s="2">
        <f>IFERROR(W217/$V217*90,"")</f>
        <v>1.4048184594502884</v>
      </c>
      <c r="AS217" s="2">
        <f>IFERROR(X217/$V217*90,"")</f>
        <v>9.1618595181540557E-2</v>
      </c>
      <c r="AT217" s="2">
        <f>IFERROR(Y217/$V217*90,"")</f>
        <v>0</v>
      </c>
      <c r="AU217" s="2">
        <f>IF(AP217="",INDEX(BV$4:BV$7,MATCH(O217,$BU$4:$BU$7,0)),AP217)</f>
        <v>0.61079063454360361</v>
      </c>
      <c r="AV217" s="2">
        <f>IF(AQ217="",INDEX(BW$4:BW$7,MATCH($O217,$BU$4:$BU$7,0)),AQ217)</f>
        <v>0.24431625381744149</v>
      </c>
      <c r="AW217" s="2">
        <f>IF(AR217="",INDEX(BX$4:BX$7,MATCH($O217,$BU$4:$BU$7,0)),AR217)</f>
        <v>1.4048184594502884</v>
      </c>
      <c r="AX217" s="2">
        <f>IF(AS217="",INDEX(BY$4:BY$7,MATCH($O217,$BU$4:$BU$7,0)),AS217)</f>
        <v>9.1618595181540557E-2</v>
      </c>
      <c r="AY217" s="2">
        <f>IF(AT217="",INDEX(BZ$4:BZ$7,MATCH($O217,$BU$4:$BU$7,0)),AT217)</f>
        <v>0</v>
      </c>
      <c r="AZ217" s="2">
        <f>AU217*0.5+AK217*0.5</f>
        <v>0.56482927953595263</v>
      </c>
      <c r="BA217" s="2">
        <f>AV217*0.5+AJ217*0.5</f>
        <v>0.21542463634268302</v>
      </c>
      <c r="BB217" s="2">
        <f>AX217*0.5+AI217*0.5</f>
        <v>4.5809297590770279E-2</v>
      </c>
      <c r="BC217">
        <f>IF(I217="expected",1,0)</f>
        <v>0</v>
      </c>
      <c r="BD217" s="74">
        <f>IF(BC217=1,AZ217/SUMIFS(AZ$3:AZ$622,$BC$3:$BC$622,1,$G$3:$G$622,$G217),0)</f>
        <v>0</v>
      </c>
      <c r="BE217" s="74">
        <f>IF(BC217=1,BA217/SUMIFS(BA$3:BA$622,$BC$3:$BC$622,1,$G$3:$G$622,$G217),0)</f>
        <v>0</v>
      </c>
      <c r="BF217" s="74">
        <f>IF(BC217=1,AW217/SUMIFS(AW$3:AW$622,$BC$3:$BC$622,1,$G$3:$G$622,$G217),0)</f>
        <v>0</v>
      </c>
      <c r="BG217" s="2">
        <f>BB217</f>
        <v>4.5809297590770279E-2</v>
      </c>
      <c r="BH217" s="2">
        <f>AY217</f>
        <v>0</v>
      </c>
      <c r="BI217" s="2">
        <f>MIN(BI$1,BD217)</f>
        <v>0</v>
      </c>
      <c r="BJ217" s="2">
        <f>MIN(BJ$1,BE217)</f>
        <v>0</v>
      </c>
      <c r="BK217" s="2">
        <f>MIN(BK$1,BF217)</f>
        <v>0</v>
      </c>
      <c r="BL217" s="2">
        <f>BG217</f>
        <v>4.5809297590770279E-2</v>
      </c>
      <c r="BM217" s="2">
        <f>MIN($BM$1,BH217)</f>
        <v>0</v>
      </c>
      <c r="BN217" s="2">
        <f>BI217/SUMIFS(BI$3:BI$622,$BC$3:$BC$622,1,$G$3:$G$622,$G217)</f>
        <v>0</v>
      </c>
      <c r="BO217" s="2">
        <f>BJ217/SUMIFS(BJ$3:BJ$622,$BC$3:$BC$622,1,$G$3:$G$622,$G217)</f>
        <v>0</v>
      </c>
      <c r="BP217" s="2">
        <f>BK217/SUMIFS(BK$3:BK$622,$BC$3:$BC$622,1,$G$3:$G$622,$G217)</f>
        <v>0</v>
      </c>
      <c r="BQ217" s="2">
        <f>BL217</f>
        <v>4.5809297590770279E-2</v>
      </c>
      <c r="BR217" s="2">
        <f>BM217</f>
        <v>0</v>
      </c>
    </row>
    <row r="218" spans="1:70" x14ac:dyDescent="0.3">
      <c r="A218" s="93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>(12-$AF218)/12*INDEX(BV$9:BV$12,MATCH($AB218,$BU$9:$BU$12,0))+$AF218/12*AG218</f>
        <v>9.2999999999999999E-2</v>
      </c>
      <c r="AK218" s="85">
        <f>(12-$AF218)/12*INDEX(BW$9:BW$12,MATCH($AB218,$BU$9:$BU$12,0))+$AF218/12*AH218</f>
        <v>9.1235294117647081E-2</v>
      </c>
      <c r="AL218" s="85">
        <f>(12-$AF218)/12*INDEX(BX$9:BX$12,MATCH($AB218,$BU$9:$BU$12,0))+$AF218/12*AI218</f>
        <v>0.18782352941176461</v>
      </c>
      <c r="AM218" s="85">
        <f>IF($BC218=1,AJ218/SUMIFS(AJ$3:AJ$622,$BC$3:$BC$622,1,$G$3:$G$622,$G218),0)</f>
        <v>5.7596209381790768E-2</v>
      </c>
      <c r="AN218" s="85">
        <f>IF($BC218=1,AK218/SUMIFS(AK$3:AK$622,$BC$3:$BC$622,1,$G$3:$G$622,$G218),0)</f>
        <v>2.9596115471920103E-2</v>
      </c>
      <c r="AO218" s="85">
        <f>IF($BC218=1,AL218/SUMIFS(AL$3:AL$622,$BC$3:$BC$622,1,$G$3:$G$622,$G218),0)</f>
        <v>0.11653114078372354</v>
      </c>
      <c r="AP218" s="2">
        <f>IFERROR(R218/$V218*90,"")</f>
        <v>0.39053254437869822</v>
      </c>
      <c r="AQ218" s="2">
        <f>IFERROR(S218/$V218*90,"")</f>
        <v>0.21301775147928995</v>
      </c>
      <c r="AR218" s="2">
        <f>IFERROR(W218/$V218*90,"")</f>
        <v>0.78106508875739644</v>
      </c>
      <c r="AS218" s="2">
        <f>IFERROR(X218/$V218*90,"")</f>
        <v>0.24852071005917159</v>
      </c>
      <c r="AT218" s="2">
        <f>IFERROR(Y218/$V218*90,"")</f>
        <v>3.5502958579881658E-2</v>
      </c>
      <c r="AU218" s="2">
        <f>IF(AP218="",INDEX(BV$4:BV$7,MATCH(O218,$BU$4:$BU$7,0)),AP218)</f>
        <v>0.39053254437869822</v>
      </c>
      <c r="AV218" s="2">
        <f>IF(AQ218="",INDEX(BW$4:BW$7,MATCH($O218,$BU$4:$BU$7,0)),AQ218)</f>
        <v>0.21301775147928995</v>
      </c>
      <c r="AW218" s="2">
        <f>IF(AR218="",INDEX(BX$4:BX$7,MATCH($O218,$BU$4:$BU$7,0)),AR218)</f>
        <v>0.78106508875739644</v>
      </c>
      <c r="AX218" s="2">
        <f>IF(AS218="",INDEX(BY$4:BY$7,MATCH($O218,$BU$4:$BU$7,0)),AS218)</f>
        <v>0.24852071005917159</v>
      </c>
      <c r="AY218" s="2">
        <f>IF(AT218="",INDEX(BZ$4:BZ$7,MATCH($O218,$BU$4:$BU$7,0)),AT218)</f>
        <v>3.5502958579881658E-2</v>
      </c>
      <c r="AZ218" s="2">
        <f>AU218*0.5+AK218*0.5</f>
        <v>0.24088391924817265</v>
      </c>
      <c r="BA218" s="2">
        <f>AV218*0.5+AJ218*0.5</f>
        <v>0.15300887573964497</v>
      </c>
      <c r="BB218" s="2">
        <f>AX218*0.5+AI218*0.5</f>
        <v>0.1242603550295858</v>
      </c>
      <c r="BC218">
        <f>IF(I218="expected",1,0)</f>
        <v>1</v>
      </c>
      <c r="BD218" s="74">
        <f>IF(BC218=1,AZ218/SUMIFS(AZ$3:AZ$622,$BC$3:$BC$622,1,$G$3:$G$622,$G218),0)</f>
        <v>8.2674486389994806E-2</v>
      </c>
      <c r="BE218" s="74">
        <f>IF(BC218=1,BA218/SUMIFS(BA$3:BA$622,$BC$3:$BC$622,1,$G$3:$G$622,$G218),0)</f>
        <v>7.820593954773708E-2</v>
      </c>
      <c r="BF218" s="74">
        <f>IF(BC218=1,AW218/SUMIFS(AW$3:AW$622,$BC$3:$BC$622,1,$G$3:$G$622,$G218),0)</f>
        <v>0.10933296173409195</v>
      </c>
      <c r="BG218" s="2">
        <f>BB218</f>
        <v>0.1242603550295858</v>
      </c>
      <c r="BH218" s="2">
        <f>AY218</f>
        <v>3.5502958579881658E-2</v>
      </c>
      <c r="BI218" s="2">
        <f>MIN(BI$1,BD218)</f>
        <v>8.2674486389994806E-2</v>
      </c>
      <c r="BJ218" s="2">
        <f>MIN(BJ$1,BE218)</f>
        <v>7.820593954773708E-2</v>
      </c>
      <c r="BK218" s="2">
        <f>MIN(BK$1,BF218)</f>
        <v>0.10933296173409195</v>
      </c>
      <c r="BL218" s="2">
        <f>BG218</f>
        <v>0.1242603550295858</v>
      </c>
      <c r="BM218" s="2">
        <f>MIN($BM$1,BH218)</f>
        <v>3.5502958579881658E-2</v>
      </c>
      <c r="BN218" s="2">
        <f>BI218/SUMIFS(BI$3:BI$622,$BC$3:$BC$622,1,$G$3:$G$622,$G218)</f>
        <v>8.2674486389994792E-2</v>
      </c>
      <c r="BO218" s="2">
        <f>BJ218/SUMIFS(BJ$3:BJ$622,$BC$3:$BC$622,1,$G$3:$G$622,$G218)</f>
        <v>7.8205939547737094E-2</v>
      </c>
      <c r="BP218" s="2">
        <f>BK218/SUMIFS(BK$3:BK$622,$BC$3:$BC$622,1,$G$3:$G$622,$G218)</f>
        <v>0.10933296173409197</v>
      </c>
      <c r="BQ218" s="2">
        <f>BL218</f>
        <v>0.1242603550295858</v>
      </c>
      <c r="BR218" s="2">
        <f>BM218</f>
        <v>3.5502958579881658E-2</v>
      </c>
    </row>
    <row r="219" spans="1:70" x14ac:dyDescent="0.3">
      <c r="A219" s="93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>(12-$AF219)/12*INDEX(BV$9:BV$12,MATCH($AB219,$BU$9:$BU$12,0))+$AF219/12*AG219</f>
        <v>6.9750000000000006E-2</v>
      </c>
      <c r="AK219" s="85">
        <f>(12-$AF219)/12*INDEX(BW$9:BW$12,MATCH($AB219,$BU$9:$BU$12,0))+$AF219/12*AH219</f>
        <v>6.8426470588235311E-2</v>
      </c>
      <c r="AL219" s="85">
        <f>(12-$AF219)/12*INDEX(BX$9:BX$12,MATCH($AB219,$BU$9:$BU$12,0))+$AF219/12*AI219</f>
        <v>0.55336764705882346</v>
      </c>
      <c r="AM219" s="85">
        <f>IF($BC219=1,AJ219/SUMIFS(AJ$3:AJ$622,$BC$3:$BC$622,1,$G$3:$G$622,$G219),0)</f>
        <v>0</v>
      </c>
      <c r="AN219" s="85">
        <f>IF($BC219=1,AK219/SUMIFS(AK$3:AK$622,$BC$3:$BC$622,1,$G$3:$G$622,$G219),0)</f>
        <v>0</v>
      </c>
      <c r="AO219" s="85">
        <f>IF($BC219=1,AL219/SUMIFS(AL$3:AL$622,$BC$3:$BC$622,1,$G$3:$G$622,$G219),0)</f>
        <v>0</v>
      </c>
      <c r="AP219" s="2">
        <f>IFERROR(R219/$V219*90,"")</f>
        <v>4.2194092827004225E-2</v>
      </c>
      <c r="AQ219" s="2">
        <f>IFERROR(S219/$V219*90,"")</f>
        <v>0.1687763713080169</v>
      </c>
      <c r="AR219" s="2">
        <f>IFERROR(W219/$V219*90,"")</f>
        <v>0.2109704641350211</v>
      </c>
      <c r="AS219" s="2">
        <f>IFERROR(X219/$V219*90,"")</f>
        <v>0.2109704641350211</v>
      </c>
      <c r="AT219" s="2">
        <f>IFERROR(Y219/$V219*90,"")</f>
        <v>0</v>
      </c>
      <c r="AU219" s="2">
        <f>IF(AP219="",INDEX(BV$4:BV$7,MATCH(O219,$BU$4:$BU$7,0)),AP219)</f>
        <v>4.2194092827004225E-2</v>
      </c>
      <c r="AV219" s="2">
        <f>IF(AQ219="",INDEX(BW$4:BW$7,MATCH($O219,$BU$4:$BU$7,0)),AQ219)</f>
        <v>0.1687763713080169</v>
      </c>
      <c r="AW219" s="2">
        <f>IF(AR219="",INDEX(BX$4:BX$7,MATCH($O219,$BU$4:$BU$7,0)),AR219)</f>
        <v>0.2109704641350211</v>
      </c>
      <c r="AX219" s="2">
        <f>IF(AS219="",INDEX(BY$4:BY$7,MATCH($O219,$BU$4:$BU$7,0)),AS219)</f>
        <v>0.2109704641350211</v>
      </c>
      <c r="AY219" s="2">
        <f>IF(AT219="",INDEX(BZ$4:BZ$7,MATCH($O219,$BU$4:$BU$7,0)),AT219)</f>
        <v>0</v>
      </c>
      <c r="AZ219" s="2">
        <f>AU219*0.5+AK219*0.5</f>
        <v>5.5310281707619771E-2</v>
      </c>
      <c r="BA219" s="2">
        <f>AV219*0.5+AJ219*0.5</f>
        <v>0.11926318565400845</v>
      </c>
      <c r="BB219" s="2">
        <f>AX219*0.5+AI219*0.5</f>
        <v>0.93048523206751055</v>
      </c>
      <c r="BC219">
        <f>IF(I219="expected",1,0)</f>
        <v>0</v>
      </c>
      <c r="BD219" s="74">
        <f>IF(BC219=1,AZ219/SUMIFS(AZ$3:AZ$622,$BC$3:$BC$622,1,$G$3:$G$622,$G219),0)</f>
        <v>0</v>
      </c>
      <c r="BE219" s="74">
        <f>IF(BC219=1,BA219/SUMIFS(BA$3:BA$622,$BC$3:$BC$622,1,$G$3:$G$622,$G219),0)</f>
        <v>0</v>
      </c>
      <c r="BF219" s="74">
        <f>IF(BC219=1,AW219/SUMIFS(AW$3:AW$622,$BC$3:$BC$622,1,$G$3:$G$622,$G219),0)</f>
        <v>0</v>
      </c>
      <c r="BG219" s="2">
        <f>BB219</f>
        <v>0.93048523206751055</v>
      </c>
      <c r="BH219" s="2">
        <f>AY219</f>
        <v>0</v>
      </c>
      <c r="BI219" s="2">
        <f>MIN(BI$1,BD219)</f>
        <v>0</v>
      </c>
      <c r="BJ219" s="2">
        <f>MIN(BJ$1,BE219)</f>
        <v>0</v>
      </c>
      <c r="BK219" s="2">
        <f>MIN(BK$1,BF219)</f>
        <v>0</v>
      </c>
      <c r="BL219" s="2">
        <f>BG219</f>
        <v>0.93048523206751055</v>
      </c>
      <c r="BM219" s="2">
        <f>MIN($BM$1,BH219)</f>
        <v>0</v>
      </c>
      <c r="BN219" s="2">
        <f>BI219/SUMIFS(BI$3:BI$622,$BC$3:$BC$622,1,$G$3:$G$622,$G219)</f>
        <v>0</v>
      </c>
      <c r="BO219" s="2">
        <f>BJ219/SUMIFS(BJ$3:BJ$622,$BC$3:$BC$622,1,$G$3:$G$622,$G219)</f>
        <v>0</v>
      </c>
      <c r="BP219" s="2">
        <f>BK219/SUMIFS(BK$3:BK$622,$BC$3:$BC$622,1,$G$3:$G$622,$G219)</f>
        <v>0</v>
      </c>
      <c r="BQ219" s="2">
        <f>BL219</f>
        <v>0.93048523206751055</v>
      </c>
      <c r="BR219" s="2">
        <f>BM219</f>
        <v>0</v>
      </c>
    </row>
    <row r="220" spans="1:70" x14ac:dyDescent="0.3">
      <c r="A220" s="93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>(12-$AF220)/12*INDEX(BV$9:BV$12,MATCH($AB220,$BU$9:$BU$12,0))+$AF220/12*AG220</f>
        <v>0.13150000000000001</v>
      </c>
      <c r="AK220" s="85">
        <f>(12-$AF220)/12*INDEX(BW$9:BW$12,MATCH($AB220,$BU$9:$BU$12,0))+$AF220/12*AH220</f>
        <v>4.5617647058823541E-2</v>
      </c>
      <c r="AL220" s="85">
        <f>(12-$AF220)/12*INDEX(BX$9:BX$12,MATCH($AB220,$BU$9:$BU$12,0))+$AF220/12*AI220</f>
        <v>9.3911764705882306E-2</v>
      </c>
      <c r="AM220" s="85">
        <f>IF($BC220=1,AJ220/SUMIFS(AJ$3:AJ$622,$BC$3:$BC$622,1,$G$3:$G$622,$G220),0)</f>
        <v>0</v>
      </c>
      <c r="AN220" s="85">
        <f>IF($BC220=1,AK220/SUMIFS(AK$3:AK$622,$BC$3:$BC$622,1,$G$3:$G$622,$G220),0)</f>
        <v>0</v>
      </c>
      <c r="AO220" s="85">
        <f>IF($BC220=1,AL220/SUMIFS(AL$3:AL$622,$BC$3:$BC$622,1,$G$3:$G$622,$G220),0)</f>
        <v>0</v>
      </c>
      <c r="AP220" s="2">
        <f>IFERROR(R220/$V220*90,"")</f>
        <v>6.2370062370062374E-2</v>
      </c>
      <c r="AQ220" s="2">
        <f>IFERROR(S220/$V220*90,"")</f>
        <v>0</v>
      </c>
      <c r="AR220" s="2">
        <f>IFERROR(W220/$V220*90,"")</f>
        <v>0.12474012474012475</v>
      </c>
      <c r="AS220" s="2">
        <f>IFERROR(X220/$V220*90,"")</f>
        <v>0.12474012474012475</v>
      </c>
      <c r="AT220" s="2">
        <f>IFERROR(Y220/$V220*90,"")</f>
        <v>0</v>
      </c>
      <c r="AU220" s="2">
        <f>IF(AP220="",INDEX(BV$4:BV$7,MATCH(O220,$BU$4:$BU$7,0)),AP220)</f>
        <v>6.2370062370062374E-2</v>
      </c>
      <c r="AV220" s="2">
        <f>IF(AQ220="",INDEX(BW$4:BW$7,MATCH($O220,$BU$4:$BU$7,0)),AQ220)</f>
        <v>0</v>
      </c>
      <c r="AW220" s="2">
        <f>IF(AR220="",INDEX(BX$4:BX$7,MATCH($O220,$BU$4:$BU$7,0)),AR220)</f>
        <v>0.12474012474012475</v>
      </c>
      <c r="AX220" s="2">
        <f>IF(AS220="",INDEX(BY$4:BY$7,MATCH($O220,$BU$4:$BU$7,0)),AS220)</f>
        <v>0.12474012474012475</v>
      </c>
      <c r="AY220" s="2">
        <f>IF(AT220="",INDEX(BZ$4:BZ$7,MATCH($O220,$BU$4:$BU$7,0)),AT220)</f>
        <v>0</v>
      </c>
      <c r="AZ220" s="2">
        <f>AU220*0.5+AK220*0.5</f>
        <v>5.3993854714442957E-2</v>
      </c>
      <c r="BA220" s="2">
        <f>AV220*0.5+AJ220*0.5</f>
        <v>6.5750000000000003E-2</v>
      </c>
      <c r="BB220" s="2">
        <f>AX220*0.5+AI220*0.5</f>
        <v>6.2370062370062374E-2</v>
      </c>
      <c r="BC220">
        <f>IF(I220="expected",1,0)</f>
        <v>0</v>
      </c>
      <c r="BD220" s="74">
        <f>IF(BC220=1,AZ220/SUMIFS(AZ$3:AZ$622,$BC$3:$BC$622,1,$G$3:$G$622,$G220),0)</f>
        <v>0</v>
      </c>
      <c r="BE220" s="74">
        <f>IF(BC220=1,BA220/SUMIFS(BA$3:BA$622,$BC$3:$BC$622,1,$G$3:$G$622,$G220),0)</f>
        <v>0</v>
      </c>
      <c r="BF220" s="74">
        <f>IF(BC220=1,AW220/SUMIFS(AW$3:AW$622,$BC$3:$BC$622,1,$G$3:$G$622,$G220),0)</f>
        <v>0</v>
      </c>
      <c r="BG220" s="2">
        <f>BB220</f>
        <v>6.2370062370062374E-2</v>
      </c>
      <c r="BH220" s="2">
        <f>AY220</f>
        <v>0</v>
      </c>
      <c r="BI220" s="2">
        <f>MIN(BI$1,BD220)</f>
        <v>0</v>
      </c>
      <c r="BJ220" s="2">
        <f>MIN(BJ$1,BE220)</f>
        <v>0</v>
      </c>
      <c r="BK220" s="2">
        <f>MIN(BK$1,BF220)</f>
        <v>0</v>
      </c>
      <c r="BL220" s="2">
        <f>BG220</f>
        <v>6.2370062370062374E-2</v>
      </c>
      <c r="BM220" s="2">
        <f>MIN($BM$1,BH220)</f>
        <v>0</v>
      </c>
      <c r="BN220" s="2">
        <f>BI220/SUMIFS(BI$3:BI$622,$BC$3:$BC$622,1,$G$3:$G$622,$G220)</f>
        <v>0</v>
      </c>
      <c r="BO220" s="2">
        <f>BJ220/SUMIFS(BJ$3:BJ$622,$BC$3:$BC$622,1,$G$3:$G$622,$G220)</f>
        <v>0</v>
      </c>
      <c r="BP220" s="2">
        <f>BK220/SUMIFS(BK$3:BK$622,$BC$3:$BC$622,1,$G$3:$G$622,$G220)</f>
        <v>0</v>
      </c>
      <c r="BQ220" s="2">
        <f>BL220</f>
        <v>6.2370062370062374E-2</v>
      </c>
      <c r="BR220" s="2">
        <f>BM220</f>
        <v>0</v>
      </c>
    </row>
    <row r="221" spans="1:70" x14ac:dyDescent="0.3">
      <c r="A221" s="93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>(12-$AF221)/12*INDEX(BV$9:BV$12,MATCH($AB221,$BU$9:$BU$12,0))+$AF221/12*AG221</f>
        <v>0</v>
      </c>
      <c r="AK221" s="85">
        <f>(12-$AF221)/12*INDEX(BW$9:BW$12,MATCH($AB221,$BU$9:$BU$12,0))+$AF221/12*AH221</f>
        <v>0</v>
      </c>
      <c r="AL221" s="85">
        <f>(12-$AF221)/12*INDEX(BX$9:BX$12,MATCH($AB221,$BU$9:$BU$12,0))+$AF221/12*AI221</f>
        <v>0</v>
      </c>
      <c r="AM221" s="85">
        <f>IF($BC221=1,AJ221/SUMIFS(AJ$3:AJ$622,$BC$3:$BC$622,1,$G$3:$G$622,$G221),0)</f>
        <v>0</v>
      </c>
      <c r="AN221" s="85">
        <f>IF($BC221=1,AK221/SUMIFS(AK$3:AK$622,$BC$3:$BC$622,1,$G$3:$G$622,$G221),0)</f>
        <v>0</v>
      </c>
      <c r="AO221" s="85">
        <f>IF($BC221=1,AL221/SUMIFS(AL$3:AL$622,$BC$3:$BC$622,1,$G$3:$G$622,$G221),0)</f>
        <v>0</v>
      </c>
      <c r="AP221" s="2">
        <f>IFERROR(R221/$V221*90,"")</f>
        <v>0</v>
      </c>
      <c r="AQ221" s="2">
        <f>IFERROR(S221/$V221*90,"")</f>
        <v>2.7027027027027025E-2</v>
      </c>
      <c r="AR221" s="2">
        <f>IFERROR(W221/$V221*90,"")</f>
        <v>0</v>
      </c>
      <c r="AS221" s="2">
        <f>IFERROR(X221/$V221*90,"")</f>
        <v>2.7027027027027025E-2</v>
      </c>
      <c r="AT221" s="2">
        <f>IFERROR(Y221/$V221*90,"")</f>
        <v>0</v>
      </c>
      <c r="AU221" s="2">
        <f>IF(AP221="",INDEX(BV$4:BV$7,MATCH(O221,$BU$4:$BU$7,0)),AP221)</f>
        <v>0</v>
      </c>
      <c r="AV221" s="2">
        <f>IF(AQ221="",INDEX(BW$4:BW$7,MATCH($O221,$BU$4:$BU$7,0)),AQ221)</f>
        <v>2.7027027027027025E-2</v>
      </c>
      <c r="AW221" s="2">
        <f>IF(AR221="",INDEX(BX$4:BX$7,MATCH($O221,$BU$4:$BU$7,0)),AR221)</f>
        <v>0</v>
      </c>
      <c r="AX221" s="2">
        <f>IF(AS221="",INDEX(BY$4:BY$7,MATCH($O221,$BU$4:$BU$7,0)),AS221)</f>
        <v>2.7027027027027025E-2</v>
      </c>
      <c r="AY221" s="2">
        <f>IF(AT221="",INDEX(BZ$4:BZ$7,MATCH($O221,$BU$4:$BU$7,0)),AT221)</f>
        <v>0</v>
      </c>
      <c r="AZ221" s="2">
        <f>AU221*0.5+AK221*0.5</f>
        <v>0</v>
      </c>
      <c r="BA221" s="2">
        <f>AV221*0.5+AJ221*0.5</f>
        <v>1.3513513513513513E-2</v>
      </c>
      <c r="BB221" s="2">
        <f>AX221*0.5+AI221*0.5</f>
        <v>1.3513513513513513E-2</v>
      </c>
      <c r="BC221">
        <f>IF(I221="expected",1,0)</f>
        <v>0</v>
      </c>
      <c r="BD221" s="74">
        <f>IF(BC221=1,AZ221/SUMIFS(AZ$3:AZ$622,$BC$3:$BC$622,1,$G$3:$G$622,$G221),0)</f>
        <v>0</v>
      </c>
      <c r="BE221" s="74">
        <f>IF(BC221=1,BA221/SUMIFS(BA$3:BA$622,$BC$3:$BC$622,1,$G$3:$G$622,$G221),0)</f>
        <v>0</v>
      </c>
      <c r="BF221" s="74">
        <f>IF(BC221=1,AW221/SUMIFS(AW$3:AW$622,$BC$3:$BC$622,1,$G$3:$G$622,$G221),0)</f>
        <v>0</v>
      </c>
      <c r="BG221" s="2">
        <f>BB221</f>
        <v>1.3513513513513513E-2</v>
      </c>
      <c r="BH221" s="2">
        <f>AY221</f>
        <v>0</v>
      </c>
      <c r="BI221" s="2">
        <f>MIN(BI$1,BD221)</f>
        <v>0</v>
      </c>
      <c r="BJ221" s="2">
        <f>MIN(BJ$1,BE221)</f>
        <v>0</v>
      </c>
      <c r="BK221" s="2">
        <f>MIN(BK$1,BF221)</f>
        <v>0</v>
      </c>
      <c r="BL221" s="2">
        <f>BG221</f>
        <v>1.3513513513513513E-2</v>
      </c>
      <c r="BM221" s="2">
        <f>MIN($BM$1,BH221)</f>
        <v>0</v>
      </c>
      <c r="BN221" s="2">
        <f>BI221/SUMIFS(BI$3:BI$622,$BC$3:$BC$622,1,$G$3:$G$622,$G221)</f>
        <v>0</v>
      </c>
      <c r="BO221" s="2">
        <f>BJ221/SUMIFS(BJ$3:BJ$622,$BC$3:$BC$622,1,$G$3:$G$622,$G221)</f>
        <v>0</v>
      </c>
      <c r="BP221" s="2">
        <f>BK221/SUMIFS(BK$3:BK$622,$BC$3:$BC$622,1,$G$3:$G$622,$G221)</f>
        <v>0</v>
      </c>
      <c r="BQ221" s="2">
        <f>BL221</f>
        <v>1.3513513513513513E-2</v>
      </c>
      <c r="BR221" s="2">
        <f>BM221</f>
        <v>0</v>
      </c>
    </row>
    <row r="222" spans="1:70" x14ac:dyDescent="0.3">
      <c r="A222" s="93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>(12-$AF222)/12*INDEX(BV$9:BV$12,MATCH($AB222,$BU$9:$BU$12,0))+$AF222/12*AG222</f>
        <v>0</v>
      </c>
      <c r="AK222" s="85">
        <f>(12-$AF222)/12*INDEX(BW$9:BW$12,MATCH($AB222,$BU$9:$BU$12,0))+$AF222/12*AH222</f>
        <v>0</v>
      </c>
      <c r="AL222" s="85">
        <f>(12-$AF222)/12*INDEX(BX$9:BX$12,MATCH($AB222,$BU$9:$BU$12,0))+$AF222/12*AI222</f>
        <v>0</v>
      </c>
      <c r="AM222" s="85">
        <f>IF($BC222=1,AJ222/SUMIFS(AJ$3:AJ$622,$BC$3:$BC$622,1,$G$3:$G$622,$G222),0)</f>
        <v>0</v>
      </c>
      <c r="AN222" s="85">
        <f>IF($BC222=1,AK222/SUMIFS(AK$3:AK$622,$BC$3:$BC$622,1,$G$3:$G$622,$G222),0)</f>
        <v>0</v>
      </c>
      <c r="AO222" s="85">
        <f>IF($BC222=1,AL222/SUMIFS(AL$3:AL$622,$BC$3:$BC$622,1,$G$3:$G$622,$G222),0)</f>
        <v>0</v>
      </c>
      <c r="AP222" s="2">
        <f>IFERROR(R222/$V222*90,"")</f>
        <v>0</v>
      </c>
      <c r="AQ222" s="2">
        <f>IFERROR(S222/$V222*90,"")</f>
        <v>0</v>
      </c>
      <c r="AR222" s="2">
        <f>IFERROR(W222/$V222*90,"")</f>
        <v>0</v>
      </c>
      <c r="AS222" s="2">
        <f>IFERROR(X222/$V222*90,"")</f>
        <v>5.2631578947368425E-2</v>
      </c>
      <c r="AT222" s="2">
        <f>IFERROR(Y222/$V222*90,"")</f>
        <v>0</v>
      </c>
      <c r="AU222" s="2">
        <f>IF(AP222="",INDEX(BV$4:BV$7,MATCH(O222,$BU$4:$BU$7,0)),AP222)</f>
        <v>0</v>
      </c>
      <c r="AV222" s="2">
        <f>IF(AQ222="",INDEX(BW$4:BW$7,MATCH($O222,$BU$4:$BU$7,0)),AQ222)</f>
        <v>0</v>
      </c>
      <c r="AW222" s="2">
        <f>IF(AR222="",INDEX(BX$4:BX$7,MATCH($O222,$BU$4:$BU$7,0)),AR222)</f>
        <v>0</v>
      </c>
      <c r="AX222" s="2">
        <f>IF(AS222="",INDEX(BY$4:BY$7,MATCH($O222,$BU$4:$BU$7,0)),AS222)</f>
        <v>5.2631578947368425E-2</v>
      </c>
      <c r="AY222" s="2">
        <f>IF(AT222="",INDEX(BZ$4:BZ$7,MATCH($O222,$BU$4:$BU$7,0)),AT222)</f>
        <v>0</v>
      </c>
      <c r="AZ222" s="2">
        <f>AU222*0.5+AK222*0.5</f>
        <v>0</v>
      </c>
      <c r="BA222" s="2">
        <f>AV222*0.5+AJ222*0.5</f>
        <v>0</v>
      </c>
      <c r="BB222" s="2">
        <f>AX222*0.5+AI222*0.5</f>
        <v>2.6315789473684213E-2</v>
      </c>
      <c r="BC222">
        <f>IF(I222="expected",1,0)</f>
        <v>0</v>
      </c>
      <c r="BD222" s="74">
        <f>IF(BC222=1,AZ222/SUMIFS(AZ$3:AZ$622,$BC$3:$BC$622,1,$G$3:$G$622,$G222),0)</f>
        <v>0</v>
      </c>
      <c r="BE222" s="74">
        <f>IF(BC222=1,BA222/SUMIFS(BA$3:BA$622,$BC$3:$BC$622,1,$G$3:$G$622,$G222),0)</f>
        <v>0</v>
      </c>
      <c r="BF222" s="74">
        <f>IF(BC222=1,AW222/SUMIFS(AW$3:AW$622,$BC$3:$BC$622,1,$G$3:$G$622,$G222),0)</f>
        <v>0</v>
      </c>
      <c r="BG222" s="2">
        <f>BB222</f>
        <v>2.6315789473684213E-2</v>
      </c>
      <c r="BH222" s="2">
        <f>AY222</f>
        <v>0</v>
      </c>
      <c r="BI222" s="2">
        <f>MIN(BI$1,BD222)</f>
        <v>0</v>
      </c>
      <c r="BJ222" s="2">
        <f>MIN(BJ$1,BE222)</f>
        <v>0</v>
      </c>
      <c r="BK222" s="2">
        <f>MIN(BK$1,BF222)</f>
        <v>0</v>
      </c>
      <c r="BL222" s="2">
        <f>BG222</f>
        <v>2.6315789473684213E-2</v>
      </c>
      <c r="BM222" s="2">
        <f>MIN($BM$1,BH222)</f>
        <v>0</v>
      </c>
      <c r="BN222" s="2">
        <f>BI222/SUMIFS(BI$3:BI$622,$BC$3:$BC$622,1,$G$3:$G$622,$G222)</f>
        <v>0</v>
      </c>
      <c r="BO222" s="2">
        <f>BJ222/SUMIFS(BJ$3:BJ$622,$BC$3:$BC$622,1,$G$3:$G$622,$G222)</f>
        <v>0</v>
      </c>
      <c r="BP222" s="2">
        <f>BK222/SUMIFS(BK$3:BK$622,$BC$3:$BC$622,1,$G$3:$G$622,$G222)</f>
        <v>0</v>
      </c>
      <c r="BQ222" s="2">
        <f>BL222</f>
        <v>2.6315789473684213E-2</v>
      </c>
      <c r="BR222" s="2">
        <f>BM222</f>
        <v>0</v>
      </c>
    </row>
    <row r="223" spans="1:70" x14ac:dyDescent="0.3">
      <c r="A223" s="93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>(12-$AF223)/12*INDEX(BV$9:BV$12,MATCH($AB223,$BU$9:$BU$12,0))+$AF223/12*AG223</f>
        <v>0.16858333333333331</v>
      </c>
      <c r="AK223" s="85">
        <f>(12-$AF223)/12*INDEX(BW$9:BW$12,MATCH($AB223,$BU$9:$BU$12,0))+$AF223/12*AH223</f>
        <v>0.16696568627450981</v>
      </c>
      <c r="AL223" s="85">
        <f>(12-$AF223)/12*INDEX(BX$9:BX$12,MATCH($AB223,$BU$9:$BU$12,0))+$AF223/12*AI223</f>
        <v>0.17217156862745089</v>
      </c>
      <c r="AM223" s="85">
        <f>IF($BC223=1,AJ223/SUMIFS(AJ$3:AJ$622,$BC$3:$BC$622,1,$G$3:$G$622,$G223),0)</f>
        <v>0</v>
      </c>
      <c r="AN223" s="85">
        <f>IF($BC223=1,AK223/SUMIFS(AK$3:AK$622,$BC$3:$BC$622,1,$G$3:$G$622,$G223),0)</f>
        <v>0</v>
      </c>
      <c r="AO223" s="85">
        <f>IF($BC223=1,AL223/SUMIFS(AL$3:AL$622,$BC$3:$BC$622,1,$G$3:$G$622,$G223),0)</f>
        <v>0</v>
      </c>
      <c r="AP223" s="2">
        <f>IFERROR(R223/$V223*90,"")</f>
        <v>0.11056511056511056</v>
      </c>
      <c r="AQ223" s="2">
        <f>IFERROR(S223/$V223*90,"")</f>
        <v>0</v>
      </c>
      <c r="AR223" s="2">
        <f>IFERROR(W223/$V223*90,"")</f>
        <v>0.11056511056511056</v>
      </c>
      <c r="AS223" s="2">
        <f>IFERROR(X223/$V223*90,"")</f>
        <v>0.2764127764127764</v>
      </c>
      <c r="AT223" s="2">
        <f>IFERROR(Y223/$V223*90,"")</f>
        <v>0</v>
      </c>
      <c r="AU223" s="2">
        <f>IF(AP223="",INDEX(BV$4:BV$7,MATCH(O223,$BU$4:$BU$7,0)),AP223)</f>
        <v>0.11056511056511056</v>
      </c>
      <c r="AV223" s="2">
        <f>IF(AQ223="",INDEX(BW$4:BW$7,MATCH($O223,$BU$4:$BU$7,0)),AQ223)</f>
        <v>0</v>
      </c>
      <c r="AW223" s="2">
        <f>IF(AR223="",INDEX(BX$4:BX$7,MATCH($O223,$BU$4:$BU$7,0)),AR223)</f>
        <v>0.11056511056511056</v>
      </c>
      <c r="AX223" s="2">
        <f>IF(AS223="",INDEX(BY$4:BY$7,MATCH($O223,$BU$4:$BU$7,0)),AS223)</f>
        <v>0.2764127764127764</v>
      </c>
      <c r="AY223" s="2">
        <f>IF(AT223="",INDEX(BZ$4:BZ$7,MATCH($O223,$BU$4:$BU$7,0)),AT223)</f>
        <v>0</v>
      </c>
      <c r="AZ223" s="2">
        <f>AU223*0.5+AK223*0.5</f>
        <v>0.13876539841981017</v>
      </c>
      <c r="BA223" s="2">
        <f>AV223*0.5+AJ223*0.5</f>
        <v>8.4291666666666654E-2</v>
      </c>
      <c r="BB223" s="2">
        <f>AX223*0.5+AI223*0.5</f>
        <v>0.1382063882063882</v>
      </c>
      <c r="BC223">
        <f>IF(I223="expected",1,0)</f>
        <v>0</v>
      </c>
      <c r="BD223" s="74">
        <f>IF(BC223=1,AZ223/SUMIFS(AZ$3:AZ$622,$BC$3:$BC$622,1,$G$3:$G$622,$G223),0)</f>
        <v>0</v>
      </c>
      <c r="BE223" s="74">
        <f>IF(BC223=1,BA223/SUMIFS(BA$3:BA$622,$BC$3:$BC$622,1,$G$3:$G$622,$G223),0)</f>
        <v>0</v>
      </c>
      <c r="BF223" s="74">
        <f>IF(BC223=1,AW223/SUMIFS(AW$3:AW$622,$BC$3:$BC$622,1,$G$3:$G$622,$G223),0)</f>
        <v>0</v>
      </c>
      <c r="BG223" s="2">
        <f>BB223</f>
        <v>0.1382063882063882</v>
      </c>
      <c r="BH223" s="2">
        <f>AY223</f>
        <v>0</v>
      </c>
      <c r="BI223" s="2">
        <f>MIN(BI$1,BD223)</f>
        <v>0</v>
      </c>
      <c r="BJ223" s="2">
        <f>MIN(BJ$1,BE223)</f>
        <v>0</v>
      </c>
      <c r="BK223" s="2">
        <f>MIN(BK$1,BF223)</f>
        <v>0</v>
      </c>
      <c r="BL223" s="2">
        <f>BG223</f>
        <v>0.1382063882063882</v>
      </c>
      <c r="BM223" s="2">
        <f>MIN($BM$1,BH223)</f>
        <v>0</v>
      </c>
      <c r="BN223" s="2">
        <f>BI223/SUMIFS(BI$3:BI$622,$BC$3:$BC$622,1,$G$3:$G$622,$G223)</f>
        <v>0</v>
      </c>
      <c r="BO223" s="2">
        <f>BJ223/SUMIFS(BJ$3:BJ$622,$BC$3:$BC$622,1,$G$3:$G$622,$G223)</f>
        <v>0</v>
      </c>
      <c r="BP223" s="2">
        <f>BK223/SUMIFS(BK$3:BK$622,$BC$3:$BC$622,1,$G$3:$G$622,$G223)</f>
        <v>0</v>
      </c>
      <c r="BQ223" s="2">
        <f>BL223</f>
        <v>0.1382063882063882</v>
      </c>
      <c r="BR223" s="2">
        <f>BM223</f>
        <v>0</v>
      </c>
    </row>
    <row r="224" spans="1:70" x14ac:dyDescent="0.3">
      <c r="A224" s="93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>(12-$AF224)/12*INDEX(BV$9:BV$12,MATCH($AB224,$BU$9:$BU$12,0))+$AF224/12*AG224</f>
        <v>8.5249999999999992E-2</v>
      </c>
      <c r="AK224" s="85">
        <f>(12-$AF224)/12*INDEX(BW$9:BW$12,MATCH($AB224,$BU$9:$BU$12,0))+$AF224/12*AH224</f>
        <v>8.3632352941176491E-2</v>
      </c>
      <c r="AL224" s="85">
        <f>(12-$AF224)/12*INDEX(BX$9:BX$12,MATCH($AB224,$BU$9:$BU$12,0))+$AF224/12*AI224</f>
        <v>0.17217156862745089</v>
      </c>
      <c r="AM224" s="85">
        <f>IF($BC224=1,AJ224/SUMIFS(AJ$3:AJ$622,$BC$3:$BC$622,1,$G$3:$G$622,$G224),0)</f>
        <v>7.2007370952185082E-2</v>
      </c>
      <c r="AN224" s="85">
        <f>IF($BC224=1,AK224/SUMIFS(AK$3:AK$622,$BC$3:$BC$622,1,$G$3:$G$622,$G224),0)</f>
        <v>3.4223283406325522E-2</v>
      </c>
      <c r="AO224" s="85">
        <f>IF($BC224=1,AL224/SUMIFS(AL$3:AL$622,$BC$3:$BC$622,1,$G$3:$G$622,$G224),0)</f>
        <v>0.13538155464751123</v>
      </c>
      <c r="AP224" s="2">
        <f>IFERROR(R224/$V224*90,"")</f>
        <v>0</v>
      </c>
      <c r="AQ224" s="2">
        <f>IFERROR(S224/$V224*90,"")</f>
        <v>0</v>
      </c>
      <c r="AR224" s="2">
        <f>IFERROR(W224/$V224*90,"")</f>
        <v>0</v>
      </c>
      <c r="AS224" s="2">
        <f>IFERROR(X224/$V224*90,"")</f>
        <v>0</v>
      </c>
      <c r="AT224" s="2">
        <f>IFERROR(Y224/$V224*90,"")</f>
        <v>0</v>
      </c>
      <c r="AU224" s="2">
        <f>IF(AP224="",INDEX(BV$4:BV$7,MATCH(O224,$BU$4:$BU$7,0)),AP224)</f>
        <v>0</v>
      </c>
      <c r="AV224" s="2">
        <f>IF(AQ224="",INDEX(BW$4:BW$7,MATCH($O224,$BU$4:$BU$7,0)),AQ224)</f>
        <v>0</v>
      </c>
      <c r="AW224" s="2">
        <f>IF(AR224="",INDEX(BX$4:BX$7,MATCH($O224,$BU$4:$BU$7,0)),AR224)</f>
        <v>0</v>
      </c>
      <c r="AX224" s="2">
        <f>IF(AS224="",INDEX(BY$4:BY$7,MATCH($O224,$BU$4:$BU$7,0)),AS224)</f>
        <v>0</v>
      </c>
      <c r="AY224" s="2">
        <f>IF(AT224="",INDEX(BZ$4:BZ$7,MATCH($O224,$BU$4:$BU$7,0)),AT224)</f>
        <v>0</v>
      </c>
      <c r="AZ224" s="2">
        <f>AU224*0.5+AK224*0.5</f>
        <v>4.1816176470588245E-2</v>
      </c>
      <c r="BA224" s="2">
        <f>AV224*0.5+AJ224*0.5</f>
        <v>4.2624999999999996E-2</v>
      </c>
      <c r="BB224" s="2">
        <f>AX224*0.5+AI224*0.5</f>
        <v>0</v>
      </c>
      <c r="BC224">
        <f>IF(I224="expected",1,0)</f>
        <v>1</v>
      </c>
      <c r="BD224" s="74">
        <f>IF(BC224=1,AZ224/SUMIFS(AZ$3:AZ$622,$BC$3:$BC$622,1,$G$3:$G$622,$G224),0)</f>
        <v>1.5727612911821329E-2</v>
      </c>
      <c r="BE224" s="74">
        <f>IF(BC224=1,BA224/SUMIFS(BA$3:BA$622,$BC$3:$BC$622,1,$G$3:$G$622,$G224),0)</f>
        <v>3.9164586830260965E-2</v>
      </c>
      <c r="BF224" s="74">
        <f>IF(BC224=1,AW224/SUMIFS(AW$3:AW$622,$BC$3:$BC$622,1,$G$3:$G$622,$G224),0)</f>
        <v>0</v>
      </c>
      <c r="BG224" s="2">
        <f>BB224</f>
        <v>0</v>
      </c>
      <c r="BH224" s="2">
        <f>AY224</f>
        <v>0</v>
      </c>
      <c r="BI224" s="2">
        <f>MIN(BI$1,BD224)</f>
        <v>1.5727612911821329E-2</v>
      </c>
      <c r="BJ224" s="2">
        <f>MIN(BJ$1,BE224)</f>
        <v>3.9164586830260965E-2</v>
      </c>
      <c r="BK224" s="2">
        <f>MIN(BK$1,BF224)</f>
        <v>0</v>
      </c>
      <c r="BL224" s="2">
        <f>BG224</f>
        <v>0</v>
      </c>
      <c r="BM224" s="2">
        <f>MIN($BM$1,BH224)</f>
        <v>0</v>
      </c>
      <c r="BN224" s="2">
        <f>BI224/SUMIFS(BI$3:BI$622,$BC$3:$BC$622,1,$G$3:$G$622,$G224)</f>
        <v>1.7546515266371996E-2</v>
      </c>
      <c r="BO224" s="2">
        <f>BJ224/SUMIFS(BJ$3:BJ$622,$BC$3:$BC$622,1,$G$3:$G$622,$G224)</f>
        <v>3.9164586830260972E-2</v>
      </c>
      <c r="BP224" s="2">
        <f>BK224/SUMIFS(BK$3:BK$622,$BC$3:$BC$622,1,$G$3:$G$622,$G224)</f>
        <v>0</v>
      </c>
      <c r="BQ224" s="2">
        <f>BL224</f>
        <v>0</v>
      </c>
      <c r="BR224" s="2">
        <f>BM224</f>
        <v>0</v>
      </c>
    </row>
    <row r="225" spans="1:70" x14ac:dyDescent="0.3">
      <c r="A225" s="93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>(12-$AF225)/12*INDEX(BV$9:BV$12,MATCH($AB225,$BU$9:$BU$12,0))+$AF225/12*AG225</f>
        <v>6.2E-2</v>
      </c>
      <c r="AK225" s="85">
        <f>(12-$AF225)/12*INDEX(BW$9:BW$12,MATCH($AB225,$BU$9:$BU$12,0))+$AF225/12*AH225</f>
        <v>6.0823529411764721E-2</v>
      </c>
      <c r="AL225" s="85">
        <f>(12-$AF225)/12*INDEX(BX$9:BX$12,MATCH($AB225,$BU$9:$BU$12,0))+$AF225/12*AI225</f>
        <v>0.12521568627450974</v>
      </c>
      <c r="AM225" s="85">
        <f>IF($BC225=1,AJ225/SUMIFS(AJ$3:AJ$622,$BC$3:$BC$622,1,$G$3:$G$622,$G225),0)</f>
        <v>0</v>
      </c>
      <c r="AN225" s="85">
        <f>IF($BC225=1,AK225/SUMIFS(AK$3:AK$622,$BC$3:$BC$622,1,$G$3:$G$622,$G225),0)</f>
        <v>0</v>
      </c>
      <c r="AO225" s="85">
        <f>IF($BC225=1,AL225/SUMIFS(AL$3:AL$622,$BC$3:$BC$622,1,$G$3:$G$622,$G225),0)</f>
        <v>0</v>
      </c>
      <c r="AP225" s="2">
        <f>IFERROR(R225/$V225*90,"")</f>
        <v>8.4719171634766235E-2</v>
      </c>
      <c r="AQ225" s="2">
        <f>IFERROR(S225/$V225*90,"")</f>
        <v>0</v>
      </c>
      <c r="AR225" s="2">
        <f>IFERROR(W225/$V225*90,"")</f>
        <v>0.28239723878255413</v>
      </c>
      <c r="AS225" s="2">
        <f>IFERROR(X225/$V225*90,"")</f>
        <v>0.19767806714778788</v>
      </c>
      <c r="AT225" s="2">
        <f>IFERROR(Y225/$V225*90,"")</f>
        <v>0</v>
      </c>
      <c r="AU225" s="2">
        <f>IF(AP225="",INDEX(BV$4:BV$7,MATCH(O225,$BU$4:$BU$7,0)),AP225)</f>
        <v>8.4719171634766235E-2</v>
      </c>
      <c r="AV225" s="2">
        <f>IF(AQ225="",INDEX(BW$4:BW$7,MATCH($O225,$BU$4:$BU$7,0)),AQ225)</f>
        <v>0</v>
      </c>
      <c r="AW225" s="2">
        <f>IF(AR225="",INDEX(BX$4:BX$7,MATCH($O225,$BU$4:$BU$7,0)),AR225)</f>
        <v>0.28239723878255413</v>
      </c>
      <c r="AX225" s="2">
        <f>IF(AS225="",INDEX(BY$4:BY$7,MATCH($O225,$BU$4:$BU$7,0)),AS225)</f>
        <v>0.19767806714778788</v>
      </c>
      <c r="AY225" s="2">
        <f>IF(AT225="",INDEX(BZ$4:BZ$7,MATCH($O225,$BU$4:$BU$7,0)),AT225)</f>
        <v>0</v>
      </c>
      <c r="AZ225" s="2">
        <f>AU225*0.5+AK225*0.5</f>
        <v>7.2771350523265471E-2</v>
      </c>
      <c r="BA225" s="2">
        <f>AV225*0.5+AJ225*0.5</f>
        <v>3.1E-2</v>
      </c>
      <c r="BB225" s="2">
        <f>AX225*0.5+AI225*0.5</f>
        <v>9.8839033573893939E-2</v>
      </c>
      <c r="BC225">
        <f>IF(I225="expected",1,0)</f>
        <v>0</v>
      </c>
      <c r="BD225" s="74">
        <f>IF(BC225=1,AZ225/SUMIFS(AZ$3:AZ$622,$BC$3:$BC$622,1,$G$3:$G$622,$G225),0)</f>
        <v>0</v>
      </c>
      <c r="BE225" s="74">
        <f>IF(BC225=1,BA225/SUMIFS(BA$3:BA$622,$BC$3:$BC$622,1,$G$3:$G$622,$G225),0)</f>
        <v>0</v>
      </c>
      <c r="BF225" s="74">
        <f>IF(BC225=1,AW225/SUMIFS(AW$3:AW$622,$BC$3:$BC$622,1,$G$3:$G$622,$G225),0)</f>
        <v>0</v>
      </c>
      <c r="BG225" s="2">
        <f>BB225</f>
        <v>9.8839033573893939E-2</v>
      </c>
      <c r="BH225" s="2">
        <f>AY225</f>
        <v>0</v>
      </c>
      <c r="BI225" s="2">
        <f>MIN(BI$1,BD225)</f>
        <v>0</v>
      </c>
      <c r="BJ225" s="2">
        <f>MIN(BJ$1,BE225)</f>
        <v>0</v>
      </c>
      <c r="BK225" s="2">
        <f>MIN(BK$1,BF225)</f>
        <v>0</v>
      </c>
      <c r="BL225" s="2">
        <f>BG225</f>
        <v>9.8839033573893939E-2</v>
      </c>
      <c r="BM225" s="2">
        <f>MIN($BM$1,BH225)</f>
        <v>0</v>
      </c>
      <c r="BN225" s="2">
        <f>BI225/SUMIFS(BI$3:BI$622,$BC$3:$BC$622,1,$G$3:$G$622,$G225)</f>
        <v>0</v>
      </c>
      <c r="BO225" s="2">
        <f>BJ225/SUMIFS(BJ$3:BJ$622,$BC$3:$BC$622,1,$G$3:$G$622,$G225)</f>
        <v>0</v>
      </c>
      <c r="BP225" s="2">
        <f>BK225/SUMIFS(BK$3:BK$622,$BC$3:$BC$622,1,$G$3:$G$622,$G225)</f>
        <v>0</v>
      </c>
      <c r="BQ225" s="2">
        <f>BL225</f>
        <v>9.8839033573893939E-2</v>
      </c>
      <c r="BR225" s="2">
        <f>BM225</f>
        <v>0</v>
      </c>
    </row>
    <row r="226" spans="1:70" x14ac:dyDescent="0.3">
      <c r="A226" s="93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>(12-$AF226)/12*INDEX(BV$9:BV$12,MATCH($AB226,$BU$9:$BU$12,0))+$AF226/12*AG226</f>
        <v>0.11854395604395605</v>
      </c>
      <c r="AK226" s="85">
        <f>(12-$AF226)/12*INDEX(BW$9:BW$12,MATCH($AB226,$BU$9:$BU$12,0))+$AF226/12*AH226</f>
        <v>3.7417582417582418E-2</v>
      </c>
      <c r="AL226" s="85">
        <f>(12-$AF226)/12*INDEX(BX$9:BX$12,MATCH($AB226,$BU$9:$BU$12,0))+$AF226/12*AI226</f>
        <v>0.22189560439560441</v>
      </c>
      <c r="AM226" s="85">
        <f>IF($BC226=1,AJ226/SUMIFS(AJ$3:AJ$622,$BC$3:$BC$622,1,$G$3:$G$622,$G226),0)</f>
        <v>0</v>
      </c>
      <c r="AN226" s="85">
        <f>IF($BC226=1,AK226/SUMIFS(AK$3:AK$622,$BC$3:$BC$622,1,$G$3:$G$622,$G226),0)</f>
        <v>0</v>
      </c>
      <c r="AO226" s="85">
        <f>IF($BC226=1,AL226/SUMIFS(AL$3:AL$622,$BC$3:$BC$622,1,$G$3:$G$622,$G226),0)</f>
        <v>0</v>
      </c>
      <c r="AP226" s="2" t="str">
        <f>IFERROR(R226/$V226*90,"")</f>
        <v/>
      </c>
      <c r="AQ226" s="2" t="str">
        <f>IFERROR(S226/$V226*90,"")</f>
        <v/>
      </c>
      <c r="AR226" s="2" t="str">
        <f>IFERROR(W226/$V226*90,"")</f>
        <v/>
      </c>
      <c r="AS226" s="2" t="str">
        <f>IFERROR(X226/$V226*90,"")</f>
        <v/>
      </c>
      <c r="AT226" s="2" t="str">
        <f>IFERROR(Y226/$V226*90,"")</f>
        <v/>
      </c>
      <c r="AU226" s="2">
        <f>IF(AP226="",INDEX(BV$4:BV$7,MATCH(O226,$BU$4:$BU$7,0)),AP226)</f>
        <v>3.6000000000000004E-2</v>
      </c>
      <c r="AV226" s="2">
        <f>IF(AQ226="",INDEX(BW$4:BW$7,MATCH($O226,$BU$4:$BU$7,0)),AQ226)</f>
        <v>2.6323486399532026E-2</v>
      </c>
      <c r="AW226" s="2">
        <f>IF(AR226="",INDEX(BX$4:BX$7,MATCH($O226,$BU$4:$BU$7,0)),AR226)</f>
        <v>0.24423337856173674</v>
      </c>
      <c r="AX226" s="2">
        <f>IF(AS226="",INDEX(BY$4:BY$7,MATCH($O226,$BU$4:$BU$7,0)),AS226)</f>
        <v>0.14245014245014245</v>
      </c>
      <c r="AY226" s="2">
        <f>IF(AT226="",INDEX(BZ$4:BZ$7,MATCH($O226,$BU$4:$BU$7,0)),AT226)</f>
        <v>0</v>
      </c>
      <c r="AZ226" s="2">
        <f>AU226*0.5+AK226*0.5</f>
        <v>3.6708791208791211E-2</v>
      </c>
      <c r="BA226" s="2">
        <f>AV226*0.5+AJ226*0.5</f>
        <v>7.2433721221744046E-2</v>
      </c>
      <c r="BB226" s="2">
        <f>AX226*0.5+AI226*0.5</f>
        <v>0.18122507122507123</v>
      </c>
      <c r="BC226">
        <f>IF(I226="expected",1,0)</f>
        <v>0</v>
      </c>
      <c r="BD226" s="74">
        <f>IF(BC226=1,AZ226/SUMIFS(AZ$3:AZ$622,$BC$3:$BC$622,1,$G$3:$G$622,$G226),0)</f>
        <v>0</v>
      </c>
      <c r="BE226" s="74">
        <f>IF(BC226=1,BA226/SUMIFS(BA$3:BA$622,$BC$3:$BC$622,1,$G$3:$G$622,$G226),0)</f>
        <v>0</v>
      </c>
      <c r="BF226" s="74">
        <f>IF(BC226=1,AW226/SUMIFS(AW$3:AW$622,$BC$3:$BC$622,1,$G$3:$G$622,$G226),0)</f>
        <v>0</v>
      </c>
      <c r="BG226" s="2">
        <f>BB226</f>
        <v>0.18122507122507123</v>
      </c>
      <c r="BH226" s="2">
        <f>AY226</f>
        <v>0</v>
      </c>
      <c r="BI226" s="2">
        <f>MIN(BI$1,BD226)</f>
        <v>0</v>
      </c>
      <c r="BJ226" s="2">
        <f>MIN(BJ$1,BE226)</f>
        <v>0</v>
      </c>
      <c r="BK226" s="2">
        <f>MIN(BK$1,BF226)</f>
        <v>0</v>
      </c>
      <c r="BL226" s="2">
        <f>BG226</f>
        <v>0.18122507122507123</v>
      </c>
      <c r="BM226" s="2">
        <f>MIN($BM$1,BH226)</f>
        <v>0</v>
      </c>
      <c r="BN226" s="2">
        <f>BI226/SUMIFS(BI$3:BI$622,$BC$3:$BC$622,1,$G$3:$G$622,$G226)</f>
        <v>0</v>
      </c>
      <c r="BO226" s="2">
        <f>BJ226/SUMIFS(BJ$3:BJ$622,$BC$3:$BC$622,1,$G$3:$G$622,$G226)</f>
        <v>0</v>
      </c>
      <c r="BP226" s="2">
        <f>BK226/SUMIFS(BK$3:BK$622,$BC$3:$BC$622,1,$G$3:$G$622,$G226)</f>
        <v>0</v>
      </c>
      <c r="BQ226" s="2">
        <f>BL226</f>
        <v>0.18122507122507123</v>
      </c>
      <c r="BR226" s="2">
        <f>BM226</f>
        <v>0</v>
      </c>
    </row>
    <row r="227" spans="1:70" x14ac:dyDescent="0.3">
      <c r="A227" s="93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>(12-$AF227)/12*INDEX(BV$9:BV$12,MATCH($AB227,$BU$9:$BU$12,0))+$AF227/12*AG227</f>
        <v>0.16126373626373627</v>
      </c>
      <c r="AK227" s="85">
        <f>(12-$AF227)/12*INDEX(BW$9:BW$12,MATCH($AB227,$BU$9:$BU$12,0))+$AF227/12*AH227</f>
        <v>0.22450549450549454</v>
      </c>
      <c r="AL227" s="85">
        <f>(12-$AF227)/12*INDEX(BX$9:BX$12,MATCH($AB227,$BU$9:$BU$12,0))+$AF227/12*AI227</f>
        <v>0.23137362637362638</v>
      </c>
      <c r="AM227" s="85">
        <f>IF($BC227=1,AJ227/SUMIFS(AJ$3:AJ$622,$BC$3:$BC$622,1,$G$3:$G$622,$G227),0)</f>
        <v>0</v>
      </c>
      <c r="AN227" s="85">
        <f>IF($BC227=1,AK227/SUMIFS(AK$3:AK$622,$BC$3:$BC$622,1,$G$3:$G$622,$G227),0)</f>
        <v>0</v>
      </c>
      <c r="AO227" s="85">
        <f>IF($BC227=1,AL227/SUMIFS(AL$3:AL$622,$BC$3:$BC$622,1,$G$3:$G$622,$G227),0)</f>
        <v>0</v>
      </c>
      <c r="AP227" s="2">
        <f>IFERROR(R227/$V227*90,"")</f>
        <v>7.0754716981132074E-2</v>
      </c>
      <c r="AQ227" s="2">
        <f>IFERROR(S227/$V227*90,"")</f>
        <v>0.21226415094339621</v>
      </c>
      <c r="AR227" s="2">
        <f>IFERROR(W227/$V227*90,"")</f>
        <v>0.21226415094339621</v>
      </c>
      <c r="AS227" s="2">
        <f>IFERROR(X227/$V227*90,"")</f>
        <v>0.28301886792452829</v>
      </c>
      <c r="AT227" s="2">
        <f>IFERROR(Y227/$V227*90,"")</f>
        <v>0</v>
      </c>
      <c r="AU227" s="2">
        <f>IF(AP227="",INDEX(BV$4:BV$7,MATCH(O227,$BU$4:$BU$7,0)),AP227)</f>
        <v>7.0754716981132074E-2</v>
      </c>
      <c r="AV227" s="2">
        <f>IF(AQ227="",INDEX(BW$4:BW$7,MATCH($O227,$BU$4:$BU$7,0)),AQ227)</f>
        <v>0.21226415094339621</v>
      </c>
      <c r="AW227" s="2">
        <f>IF(AR227="",INDEX(BX$4:BX$7,MATCH($O227,$BU$4:$BU$7,0)),AR227)</f>
        <v>0.21226415094339621</v>
      </c>
      <c r="AX227" s="2">
        <f>IF(AS227="",INDEX(BY$4:BY$7,MATCH($O227,$BU$4:$BU$7,0)),AS227)</f>
        <v>0.28301886792452829</v>
      </c>
      <c r="AY227" s="2">
        <f>IF(AT227="",INDEX(BZ$4:BZ$7,MATCH($O227,$BU$4:$BU$7,0)),AT227)</f>
        <v>0</v>
      </c>
      <c r="AZ227" s="2">
        <f>AU227*0.5+AK227*0.5</f>
        <v>0.14763010574331331</v>
      </c>
      <c r="BA227" s="2">
        <f>AV227*0.5+AJ227*0.5</f>
        <v>0.18676394360356624</v>
      </c>
      <c r="BB227" s="2">
        <f>AX227*0.5+AI227*0.5</f>
        <v>0.14150943396226415</v>
      </c>
      <c r="BC227">
        <f>IF(I227="expected",1,0)</f>
        <v>0</v>
      </c>
      <c r="BD227" s="74">
        <f>IF(BC227=1,AZ227/SUMIFS(AZ$3:AZ$622,$BC$3:$BC$622,1,$G$3:$G$622,$G227),0)</f>
        <v>0</v>
      </c>
      <c r="BE227" s="74">
        <f>IF(BC227=1,BA227/SUMIFS(BA$3:BA$622,$BC$3:$BC$622,1,$G$3:$G$622,$G227),0)</f>
        <v>0</v>
      </c>
      <c r="BF227" s="74">
        <f>IF(BC227=1,AW227/SUMIFS(AW$3:AW$622,$BC$3:$BC$622,1,$G$3:$G$622,$G227),0)</f>
        <v>0</v>
      </c>
      <c r="BG227" s="2">
        <f>BB227</f>
        <v>0.14150943396226415</v>
      </c>
      <c r="BH227" s="2">
        <f>AY227</f>
        <v>0</v>
      </c>
      <c r="BI227" s="2">
        <f>MIN(BI$1,BD227)</f>
        <v>0</v>
      </c>
      <c r="BJ227" s="2">
        <f>MIN(BJ$1,BE227)</f>
        <v>0</v>
      </c>
      <c r="BK227" s="2">
        <f>MIN(BK$1,BF227)</f>
        <v>0</v>
      </c>
      <c r="BL227" s="2">
        <f>BG227</f>
        <v>0.14150943396226415</v>
      </c>
      <c r="BM227" s="2">
        <f>MIN($BM$1,BH227)</f>
        <v>0</v>
      </c>
      <c r="BN227" s="2">
        <f>BI227/SUMIFS(BI$3:BI$622,$BC$3:$BC$622,1,$G$3:$G$622,$G227)</f>
        <v>0</v>
      </c>
      <c r="BO227" s="2">
        <f>BJ227/SUMIFS(BJ$3:BJ$622,$BC$3:$BC$622,1,$G$3:$G$622,$G227)</f>
        <v>0</v>
      </c>
      <c r="BP227" s="2">
        <f>BK227/SUMIFS(BK$3:BK$622,$BC$3:$BC$622,1,$G$3:$G$622,$G227)</f>
        <v>0</v>
      </c>
      <c r="BQ227" s="2">
        <f>BL227</f>
        <v>0.14150943396226415</v>
      </c>
      <c r="BR227" s="2">
        <f>BM227</f>
        <v>0</v>
      </c>
    </row>
    <row r="228" spans="1:70" x14ac:dyDescent="0.3">
      <c r="A228" s="93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>(12-$AF228)/12*INDEX(BV$9:BV$12,MATCH($AB228,$BU$9:$BU$12,0))+$AF228/12*AG228</f>
        <v>9.4070512820512833E-2</v>
      </c>
      <c r="AK228" s="85">
        <f>(12-$AF228)/12*INDEX(BW$9:BW$12,MATCH($AB228,$BU$9:$BU$12,0))+$AF228/12*AH228</f>
        <v>0.21429487179487183</v>
      </c>
      <c r="AL228" s="85">
        <f>(12-$AF228)/12*INDEX(BX$9:BX$12,MATCH($AB228,$BU$9:$BU$12,0))+$AF228/12*AI228</f>
        <v>0.13496794871794873</v>
      </c>
      <c r="AM228" s="85">
        <f>IF($BC228=1,AJ228/SUMIFS(AJ$3:AJ$622,$BC$3:$BC$622,1,$G$3:$G$622,$G228),0)</f>
        <v>7.9457716273653375E-2</v>
      </c>
      <c r="AN228" s="85">
        <f>IF($BC228=1,AK228/SUMIFS(AK$3:AK$622,$BC$3:$BC$622,1,$G$3:$G$622,$G228),0)</f>
        <v>8.7691830637796744E-2</v>
      </c>
      <c r="AO228" s="85">
        <f>IF($BC228=1,AL228/SUMIFS(AL$3:AL$622,$BC$3:$BC$622,1,$G$3:$G$622,$G228),0)</f>
        <v>0.10612768920378046</v>
      </c>
      <c r="AP228" s="2" t="str">
        <f>IFERROR(R228/$V228*90,"")</f>
        <v/>
      </c>
      <c r="AQ228" s="2" t="str">
        <f>IFERROR(S228/$V228*90,"")</f>
        <v/>
      </c>
      <c r="AR228" s="2" t="str">
        <f>IFERROR(W228/$V228*90,"")</f>
        <v/>
      </c>
      <c r="AS228" s="2" t="str">
        <f>IFERROR(X228/$V228*90,"")</f>
        <v/>
      </c>
      <c r="AT228" s="2" t="str">
        <f>IFERROR(Y228/$V228*90,"")</f>
        <v/>
      </c>
      <c r="AU228" s="2">
        <f>IF(AP228="",INDEX(BV$4:BV$7,MATCH(O228,$BU$4:$BU$7,0)),AP228)</f>
        <v>3.6000000000000004E-2</v>
      </c>
      <c r="AV228" s="2">
        <f>IF(AQ228="",INDEX(BW$4:BW$7,MATCH($O228,$BU$4:$BU$7,0)),AQ228)</f>
        <v>2.6323486399532026E-2</v>
      </c>
      <c r="AW228" s="2">
        <f>IF(AR228="",INDEX(BX$4:BX$7,MATCH($O228,$BU$4:$BU$7,0)),AR228)</f>
        <v>0.24423337856173674</v>
      </c>
      <c r="AX228" s="2">
        <f>IF(AS228="",INDEX(BY$4:BY$7,MATCH($O228,$BU$4:$BU$7,0)),AS228)</f>
        <v>0.14245014245014245</v>
      </c>
      <c r="AY228" s="2">
        <f>IF(AT228="",INDEX(BZ$4:BZ$7,MATCH($O228,$BU$4:$BU$7,0)),AT228)</f>
        <v>0</v>
      </c>
      <c r="AZ228" s="2">
        <f>AU228*0.5+AK228*0.5</f>
        <v>0.12514743589743593</v>
      </c>
      <c r="BA228" s="2">
        <f>AV228*0.5+AJ228*0.5</f>
        <v>6.0196999610022429E-2</v>
      </c>
      <c r="BB228" s="2">
        <f>AX228*0.5+AI228*0.5</f>
        <v>7.1225071225071226E-2</v>
      </c>
      <c r="BC228">
        <f>IF(I228="expected",1,0)</f>
        <v>1</v>
      </c>
      <c r="BD228" s="74">
        <f>IF(BC228=1,AZ228/SUMIFS(AZ$3:AZ$622,$BC$3:$BC$622,1,$G$3:$G$622,$G228),0)</f>
        <v>4.7069593512124301E-2</v>
      </c>
      <c r="BE228" s="74">
        <f>IF(BC228=1,BA228/SUMIFS(BA$3:BA$622,$BC$3:$BC$622,1,$G$3:$G$622,$G228),0)</f>
        <v>5.5310043827516926E-2</v>
      </c>
      <c r="BF228" s="74">
        <f>IF(BC228=1,AW228/SUMIFS(AW$3:AW$622,$BC$3:$BC$622,1,$G$3:$G$622,$G228),0)</f>
        <v>3.2082530771878032E-2</v>
      </c>
      <c r="BG228" s="2">
        <f>BB228</f>
        <v>7.1225071225071226E-2</v>
      </c>
      <c r="BH228" s="2">
        <f>AY228</f>
        <v>0</v>
      </c>
      <c r="BI228" s="2">
        <f>MIN(BI$1,BD228)</f>
        <v>4.7069593512124301E-2</v>
      </c>
      <c r="BJ228" s="2">
        <f>MIN(BJ$1,BE228)</f>
        <v>5.5310043827516926E-2</v>
      </c>
      <c r="BK228" s="2">
        <f>MIN(BK$1,BF228)</f>
        <v>3.2082530771878032E-2</v>
      </c>
      <c r="BL228" s="2">
        <f>BG228</f>
        <v>7.1225071225071226E-2</v>
      </c>
      <c r="BM228" s="2">
        <f>MIN($BM$1,BH228)</f>
        <v>0</v>
      </c>
      <c r="BN228" s="2">
        <f>BI228/SUMIFS(BI$3:BI$622,$BC$3:$BC$622,1,$G$3:$G$622,$G228)</f>
        <v>5.2513203737462121E-2</v>
      </c>
      <c r="BO228" s="2">
        <f>BJ228/SUMIFS(BJ$3:BJ$622,$BC$3:$BC$622,1,$G$3:$G$622,$G228)</f>
        <v>5.5310043827516933E-2</v>
      </c>
      <c r="BP228" s="2">
        <f>BK228/SUMIFS(BK$3:BK$622,$BC$3:$BC$622,1,$G$3:$G$622,$G228)</f>
        <v>3.2082530771878039E-2</v>
      </c>
      <c r="BQ228" s="2">
        <f>BL228</f>
        <v>7.1225071225071226E-2</v>
      </c>
      <c r="BR228" s="2">
        <f>BM228</f>
        <v>0</v>
      </c>
    </row>
    <row r="229" spans="1:70" x14ac:dyDescent="0.3">
      <c r="A229" s="93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>(12-$AF229)/12*INDEX(BV$9:BV$12,MATCH($AB229,$BU$9:$BU$12,0))+$AF229/12*AG229</f>
        <v>0.16126373626373627</v>
      </c>
      <c r="AK229" s="85">
        <f>(12-$AF229)/12*INDEX(BW$9:BW$12,MATCH($AB229,$BU$9:$BU$12,0))+$AF229/12*AH229</f>
        <v>0.22450549450549454</v>
      </c>
      <c r="AL229" s="85">
        <f>(12-$AF229)/12*INDEX(BX$9:BX$12,MATCH($AB229,$BU$9:$BU$12,0))+$AF229/12*AI229</f>
        <v>0.23137362637362638</v>
      </c>
      <c r="AM229" s="85">
        <f>IF($BC229=1,AJ229/SUMIFS(AJ$3:AJ$622,$BC$3:$BC$622,1,$G$3:$G$622,$G229),0)</f>
        <v>0</v>
      </c>
      <c r="AN229" s="85">
        <f>IF($BC229=1,AK229/SUMIFS(AK$3:AK$622,$BC$3:$BC$622,1,$G$3:$G$622,$G229),0)</f>
        <v>0</v>
      </c>
      <c r="AO229" s="85">
        <f>IF($BC229=1,AL229/SUMIFS(AL$3:AL$622,$BC$3:$BC$622,1,$G$3:$G$622,$G229),0)</f>
        <v>0</v>
      </c>
      <c r="AP229" s="2" t="str">
        <f>IFERROR(R229/$V229*90,"")</f>
        <v/>
      </c>
      <c r="AQ229" s="2" t="str">
        <f>IFERROR(S229/$V229*90,"")</f>
        <v/>
      </c>
      <c r="AR229" s="2" t="str">
        <f>IFERROR(W229/$V229*90,"")</f>
        <v/>
      </c>
      <c r="AS229" s="2" t="str">
        <f>IFERROR(X229/$V229*90,"")</f>
        <v/>
      </c>
      <c r="AT229" s="2" t="str">
        <f>IFERROR(Y229/$V229*90,"")</f>
        <v/>
      </c>
      <c r="AU229" s="2">
        <f>IF(AP229="",INDEX(BV$4:BV$7,MATCH(O229,$BU$4:$BU$7,0)),AP229)</f>
        <v>3.6000000000000004E-2</v>
      </c>
      <c r="AV229" s="2">
        <f>IF(AQ229="",INDEX(BW$4:BW$7,MATCH($O229,$BU$4:$BU$7,0)),AQ229)</f>
        <v>2.6323486399532026E-2</v>
      </c>
      <c r="AW229" s="2">
        <f>IF(AR229="",INDEX(BX$4:BX$7,MATCH($O229,$BU$4:$BU$7,0)),AR229)</f>
        <v>0.24423337856173674</v>
      </c>
      <c r="AX229" s="2">
        <f>IF(AS229="",INDEX(BY$4:BY$7,MATCH($O229,$BU$4:$BU$7,0)),AS229)</f>
        <v>0.14245014245014245</v>
      </c>
      <c r="AY229" s="2">
        <f>IF(AT229="",INDEX(BZ$4:BZ$7,MATCH($O229,$BU$4:$BU$7,0)),AT229)</f>
        <v>0</v>
      </c>
      <c r="AZ229" s="2">
        <f>AU229*0.5+AK229*0.5</f>
        <v>0.13025274725274727</v>
      </c>
      <c r="BA229" s="2">
        <f>AV229*0.5+AJ229*0.5</f>
        <v>9.379361133163415E-2</v>
      </c>
      <c r="BB229" s="2">
        <f>AX229*0.5+AI229*0.5</f>
        <v>7.1225071225071226E-2</v>
      </c>
      <c r="BC229">
        <f>IF(I229="expected",1,0)</f>
        <v>0</v>
      </c>
      <c r="BD229" s="74">
        <f>IF(BC229=1,AZ229/SUMIFS(AZ$3:AZ$622,$BC$3:$BC$622,1,$G$3:$G$622,$G229),0)</f>
        <v>0</v>
      </c>
      <c r="BE229" s="74">
        <f>IF(BC229=1,BA229/SUMIFS(BA$3:BA$622,$BC$3:$BC$622,1,$G$3:$G$622,$G229),0)</f>
        <v>0</v>
      </c>
      <c r="BF229" s="74">
        <f>IF(BC229=1,AW229/SUMIFS(AW$3:AW$622,$BC$3:$BC$622,1,$G$3:$G$622,$G229),0)</f>
        <v>0</v>
      </c>
      <c r="BG229" s="2">
        <f>BB229</f>
        <v>7.1225071225071226E-2</v>
      </c>
      <c r="BH229" s="2">
        <f>AY229</f>
        <v>0</v>
      </c>
      <c r="BI229" s="2">
        <f>MIN(BI$1,BD229)</f>
        <v>0</v>
      </c>
      <c r="BJ229" s="2">
        <f>MIN(BJ$1,BE229)</f>
        <v>0</v>
      </c>
      <c r="BK229" s="2">
        <f>MIN(BK$1,BF229)</f>
        <v>0</v>
      </c>
      <c r="BL229" s="2">
        <f>BG229</f>
        <v>7.1225071225071226E-2</v>
      </c>
      <c r="BM229" s="2">
        <f>MIN($BM$1,BH229)</f>
        <v>0</v>
      </c>
      <c r="BN229" s="2">
        <f>BI229/SUMIFS(BI$3:BI$622,$BC$3:$BC$622,1,$G$3:$G$622,$G229)</f>
        <v>0</v>
      </c>
      <c r="BO229" s="2">
        <f>BJ229/SUMIFS(BJ$3:BJ$622,$BC$3:$BC$622,1,$G$3:$G$622,$G229)</f>
        <v>0</v>
      </c>
      <c r="BP229" s="2">
        <f>BK229/SUMIFS(BK$3:BK$622,$BC$3:$BC$622,1,$G$3:$G$622,$G229)</f>
        <v>0</v>
      </c>
      <c r="BQ229" s="2">
        <f>BL229</f>
        <v>7.1225071225071226E-2</v>
      </c>
      <c r="BR229" s="2">
        <f>BM229</f>
        <v>0</v>
      </c>
    </row>
    <row r="230" spans="1:70" x14ac:dyDescent="0.3">
      <c r="A230" s="93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>(12-$AF230)/12*INDEX(BV$9:BV$12,MATCH($AB230,$BU$9:$BU$12,0))+$AF230/12*AG230</f>
        <v>0.21417582417582418</v>
      </c>
      <c r="AK230" s="85">
        <f>(12-$AF230)/12*INDEX(BW$9:BW$12,MATCH($AB230,$BU$9:$BU$12,0))+$AF230/12*AH230</f>
        <v>0.25633699633699636</v>
      </c>
      <c r="AL230" s="85">
        <f>(12-$AF230)/12*INDEX(BX$9:BX$12,MATCH($AB230,$BU$9:$BU$12,0))+$AF230/12*AI230</f>
        <v>0.15424908424908423</v>
      </c>
      <c r="AM230" s="85">
        <f>IF($BC230=1,AJ230/SUMIFS(AJ$3:AJ$622,$BC$3:$BC$622,1,$G$3:$G$622,$G230),0)</f>
        <v>0</v>
      </c>
      <c r="AN230" s="85">
        <f>IF($BC230=1,AK230/SUMIFS(AK$3:AK$622,$BC$3:$BC$622,1,$G$3:$G$622,$G230),0)</f>
        <v>0</v>
      </c>
      <c r="AO230" s="85">
        <f>IF($BC230=1,AL230/SUMIFS(AL$3:AL$622,$BC$3:$BC$622,1,$G$3:$G$622,$G230),0)</f>
        <v>0</v>
      </c>
      <c r="AP230" s="2">
        <f>IFERROR(R230/$V230*90,"")</f>
        <v>0</v>
      </c>
      <c r="AQ230" s="2">
        <f>IFERROR(S230/$V230*90,"")</f>
        <v>0</v>
      </c>
      <c r="AR230" s="2">
        <f>IFERROR(W230/$V230*90,"")</f>
        <v>0.10356731875719218</v>
      </c>
      <c r="AS230" s="2">
        <f>IFERROR(X230/$V230*90,"")</f>
        <v>0.20713463751438435</v>
      </c>
      <c r="AT230" s="2">
        <f>IFERROR(Y230/$V230*90,"")</f>
        <v>5.1783659378596088E-2</v>
      </c>
      <c r="AU230" s="2">
        <f>IF(AP230="",INDEX(BV$4:BV$7,MATCH(O230,$BU$4:$BU$7,0)),AP230)</f>
        <v>0</v>
      </c>
      <c r="AV230" s="2">
        <f>IF(AQ230="",INDEX(BW$4:BW$7,MATCH($O230,$BU$4:$BU$7,0)),AQ230)</f>
        <v>0</v>
      </c>
      <c r="AW230" s="2">
        <f>IF(AR230="",INDEX(BX$4:BX$7,MATCH($O230,$BU$4:$BU$7,0)),AR230)</f>
        <v>0.10356731875719218</v>
      </c>
      <c r="AX230" s="2">
        <f>IF(AS230="",INDEX(BY$4:BY$7,MATCH($O230,$BU$4:$BU$7,0)),AS230)</f>
        <v>0.20713463751438435</v>
      </c>
      <c r="AY230" s="2">
        <f>IF(AT230="",INDEX(BZ$4:BZ$7,MATCH($O230,$BU$4:$BU$7,0)),AT230)</f>
        <v>5.1783659378596088E-2</v>
      </c>
      <c r="AZ230" s="2">
        <f>AU230*0.5+AK230*0.5</f>
        <v>0.12816849816849818</v>
      </c>
      <c r="BA230" s="2">
        <f>AV230*0.5+AJ230*0.5</f>
        <v>0.10708791208791209</v>
      </c>
      <c r="BB230" s="2">
        <f>AX230*0.5+AI230*0.5</f>
        <v>0.10356731875719218</v>
      </c>
      <c r="BC230">
        <f>IF(I230="expected",1,0)</f>
        <v>0</v>
      </c>
      <c r="BD230" s="74">
        <f>IF(BC230=1,AZ230/SUMIFS(AZ$3:AZ$622,$BC$3:$BC$622,1,$G$3:$G$622,$G230),0)</f>
        <v>0</v>
      </c>
      <c r="BE230" s="74">
        <f>IF(BC230=1,BA230/SUMIFS(BA$3:BA$622,$BC$3:$BC$622,1,$G$3:$G$622,$G230),0)</f>
        <v>0</v>
      </c>
      <c r="BF230" s="74">
        <f>IF(BC230=1,AW230/SUMIFS(AW$3:AW$622,$BC$3:$BC$622,1,$G$3:$G$622,$G230),0)</f>
        <v>0</v>
      </c>
      <c r="BG230" s="2">
        <f>BB230</f>
        <v>0.10356731875719218</v>
      </c>
      <c r="BH230" s="2">
        <f>AY230</f>
        <v>5.1783659378596088E-2</v>
      </c>
      <c r="BI230" s="2">
        <f>MIN(BI$1,BD230)</f>
        <v>0</v>
      </c>
      <c r="BJ230" s="2">
        <f>MIN(BJ$1,BE230)</f>
        <v>0</v>
      </c>
      <c r="BK230" s="2">
        <f>MIN(BK$1,BF230)</f>
        <v>0</v>
      </c>
      <c r="BL230" s="2">
        <f>BG230</f>
        <v>0.10356731875719218</v>
      </c>
      <c r="BM230" s="2">
        <f>MIN($BM$1,BH230)</f>
        <v>5.1783659378596088E-2</v>
      </c>
      <c r="BN230" s="2">
        <f>BI230/SUMIFS(BI$3:BI$622,$BC$3:$BC$622,1,$G$3:$G$622,$G230)</f>
        <v>0</v>
      </c>
      <c r="BO230" s="2">
        <f>BJ230/SUMIFS(BJ$3:BJ$622,$BC$3:$BC$622,1,$G$3:$G$622,$G230)</f>
        <v>0</v>
      </c>
      <c r="BP230" s="2">
        <f>BK230/SUMIFS(BK$3:BK$622,$BC$3:$BC$622,1,$G$3:$G$622,$G230)</f>
        <v>0</v>
      </c>
      <c r="BQ230" s="2">
        <f>BL230</f>
        <v>0.10356731875719218</v>
      </c>
      <c r="BR230" s="2">
        <f>BM230</f>
        <v>5.1783659378596088E-2</v>
      </c>
    </row>
    <row r="231" spans="1:70" x14ac:dyDescent="0.3">
      <c r="A231" s="93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>(12-$AF231)/12*INDEX(BV$9:BV$12,MATCH($AB231,$BU$9:$BU$12,0))+$AF231/12*AG231</f>
        <v>0.30708791208791208</v>
      </c>
      <c r="AK231" s="85">
        <f>(12-$AF231)/12*INDEX(BW$9:BW$12,MATCH($AB231,$BU$9:$BU$12,0))+$AF231/12*AH231</f>
        <v>0.32816849816849814</v>
      </c>
      <c r="AL231" s="85">
        <f>(12-$AF231)/12*INDEX(BX$9:BX$12,MATCH($AB231,$BU$9:$BU$12,0))+$AF231/12*AI231</f>
        <v>7.7124542124542117E-2</v>
      </c>
      <c r="AM231" s="85">
        <f>IF($BC231=1,AJ231/SUMIFS(AJ$3:AJ$622,$BC$3:$BC$622,1,$G$3:$G$622,$G231),0)</f>
        <v>0.19925569287325084</v>
      </c>
      <c r="AN231" s="85">
        <f>IF($BC231=1,AK231/SUMIFS(AK$3:AK$622,$BC$3:$BC$622,1,$G$3:$G$622,$G231),0)</f>
        <v>0.17451474912069403</v>
      </c>
      <c r="AO231" s="85">
        <f>IF($BC231=1,AL231/SUMIFS(AL$3:AL$622,$BC$3:$BC$622,1,$G$3:$G$622,$G231),0)</f>
        <v>3.7795392886358067E-2</v>
      </c>
      <c r="AP231" s="2">
        <f>IFERROR(R231/$V231*90,"")</f>
        <v>0.38257173219978746</v>
      </c>
      <c r="AQ231" s="2">
        <f>IFERROR(S231/$V231*90,"")</f>
        <v>0.57385759829968119</v>
      </c>
      <c r="AR231" s="2">
        <f>IFERROR(W231/$V231*90,"")</f>
        <v>1.0042507970244421</v>
      </c>
      <c r="AS231" s="2">
        <f>IFERROR(X231/$V231*90,"")</f>
        <v>0.1434643995749203</v>
      </c>
      <c r="AT231" s="2">
        <f>IFERROR(Y231/$V231*90,"")</f>
        <v>0</v>
      </c>
      <c r="AU231" s="2">
        <f>IF(AP231="",INDEX(BV$4:BV$7,MATCH(O231,$BU$4:$BU$7,0)),AP231)</f>
        <v>0.38257173219978746</v>
      </c>
      <c r="AV231" s="2">
        <f>IF(AQ231="",INDEX(BW$4:BW$7,MATCH($O231,$BU$4:$BU$7,0)),AQ231)</f>
        <v>0.57385759829968119</v>
      </c>
      <c r="AW231" s="2">
        <f>IF(AR231="",INDEX(BX$4:BX$7,MATCH($O231,$BU$4:$BU$7,0)),AR231)</f>
        <v>1.0042507970244421</v>
      </c>
      <c r="AX231" s="2">
        <f>IF(AS231="",INDEX(BY$4:BY$7,MATCH($O231,$BU$4:$BU$7,0)),AS231)</f>
        <v>0.1434643995749203</v>
      </c>
      <c r="AY231" s="2">
        <f>IF(AT231="",INDEX(BZ$4:BZ$7,MATCH($O231,$BU$4:$BU$7,0)),AT231)</f>
        <v>0</v>
      </c>
      <c r="AZ231" s="2">
        <f>AU231*0.5+AK231*0.5</f>
        <v>0.3553701151841428</v>
      </c>
      <c r="BA231" s="2">
        <f>AV231*0.5+AJ231*0.5</f>
        <v>0.44047275519379664</v>
      </c>
      <c r="BB231" s="2">
        <f>AX231*0.5+AI231*0.5</f>
        <v>7.1732199787460149E-2</v>
      </c>
      <c r="BC231">
        <f>IF(I231="expected",1,0)</f>
        <v>1</v>
      </c>
      <c r="BD231" s="74">
        <f>IF(BC231=1,AZ231/SUMIFS(AZ$3:AZ$622,$BC$3:$BC$622,1,$G$3:$G$622,$G231),0)</f>
        <v>0.25944723418980592</v>
      </c>
      <c r="BE231" s="74">
        <f>IF(BC231=1,BA231/SUMIFS(BA$3:BA$622,$BC$3:$BC$622,1,$G$3:$G$622,$G231),0)</f>
        <v>0.30489498316834929</v>
      </c>
      <c r="BF231" s="74">
        <f>IF(BC231=1,AW231/SUMIFS(AW$3:AW$622,$BC$3:$BC$622,1,$G$3:$G$622,$G231),0)</f>
        <v>0.24320833157799868</v>
      </c>
      <c r="BG231" s="2">
        <f>BB231</f>
        <v>7.1732199787460149E-2</v>
      </c>
      <c r="BH231" s="2">
        <f>AY231</f>
        <v>0</v>
      </c>
      <c r="BI231" s="2">
        <f>MIN(BI$1,BD231)</f>
        <v>0.25944723418980592</v>
      </c>
      <c r="BJ231" s="2">
        <f>MIN(BJ$1,BE231)</f>
        <v>0.3</v>
      </c>
      <c r="BK231" s="2">
        <f>MIN(BK$1,BF231)</f>
        <v>0.24320833157799868</v>
      </c>
      <c r="BL231" s="2">
        <f>BG231</f>
        <v>7.1732199787460149E-2</v>
      </c>
      <c r="BM231" s="2">
        <f>MIN($BM$1,BH231)</f>
        <v>0</v>
      </c>
      <c r="BN231" s="2">
        <f>BI231/SUMIFS(BI$3:BI$622,$BC$3:$BC$622,1,$G$3:$G$622,$G231)</f>
        <v>0.2625155575367264</v>
      </c>
      <c r="BO231" s="2">
        <f>BJ231/SUMIFS(BJ$3:BJ$622,$BC$3:$BC$622,1,$G$3:$G$622,$G231)</f>
        <v>0.30147571856805672</v>
      </c>
      <c r="BP231" s="2">
        <f>BK231/SUMIFS(BK$3:BK$622,$BC$3:$BC$622,1,$G$3:$G$622,$G231)</f>
        <v>0.2432083315779987</v>
      </c>
      <c r="BQ231" s="2">
        <f>BL231</f>
        <v>7.1732199787460149E-2</v>
      </c>
      <c r="BR231" s="2">
        <f>BM231</f>
        <v>0</v>
      </c>
    </row>
    <row r="232" spans="1:70" x14ac:dyDescent="0.3">
      <c r="A232" s="93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>(12-$AF232)/12*INDEX(BV$9:BV$12,MATCH($AB232,$BU$9:$BU$12,0))+$AF232/12*AG232</f>
        <v>0.18978773584905662</v>
      </c>
      <c r="AK232" s="85">
        <f>(12-$AF232)/12*INDEX(BW$9:BW$12,MATCH($AB232,$BU$9:$BU$12,0))+$AF232/12*AH232</f>
        <v>0.66751572327044018</v>
      </c>
      <c r="AL232" s="85">
        <f>(12-$AF232)/12*INDEX(BX$9:BX$12,MATCH($AB232,$BU$9:$BU$12,0))+$AF232/12*AI232</f>
        <v>7.3388364779874218E-2</v>
      </c>
      <c r="AM232" s="85">
        <f>IF($BC232=1,AJ232/SUMIFS(AJ$3:AJ$622,$BC$3:$BC$622,1,$G$3:$G$622,$G232),0)</f>
        <v>0.12314482373576258</v>
      </c>
      <c r="AN232" s="85">
        <f>IF($BC232=1,AK232/SUMIFS(AK$3:AK$622,$BC$3:$BC$622,1,$G$3:$G$622,$G232),0)</f>
        <v>0.35497416610916449</v>
      </c>
      <c r="AO232" s="85">
        <f>IF($BC232=1,AL232/SUMIFS(AL$3:AL$622,$BC$3:$BC$622,1,$G$3:$G$622,$G232),0)</f>
        <v>3.5964454423127984E-2</v>
      </c>
      <c r="AP232" s="2">
        <f>IFERROR(R232/$V232*90,"")</f>
        <v>0.18633540372670809</v>
      </c>
      <c r="AQ232" s="2">
        <f>IFERROR(S232/$V232*90,"")</f>
        <v>0.15527950310559005</v>
      </c>
      <c r="AR232" s="2">
        <f>IFERROR(W232/$V232*90,"")</f>
        <v>0.71428571428571419</v>
      </c>
      <c r="AS232" s="2">
        <f>IFERROR(X232/$V232*90,"")</f>
        <v>0</v>
      </c>
      <c r="AT232" s="2">
        <f>IFERROR(Y232/$V232*90,"")</f>
        <v>0</v>
      </c>
      <c r="AU232" s="2">
        <f>IF(AP232="",INDEX(BV$4:BV$7,MATCH(O232,$BU$4:$BU$7,0)),AP232)</f>
        <v>0.18633540372670809</v>
      </c>
      <c r="AV232" s="2">
        <f>IF(AQ232="",INDEX(BW$4:BW$7,MATCH($O232,$BU$4:$BU$7,0)),AQ232)</f>
        <v>0.15527950310559005</v>
      </c>
      <c r="AW232" s="2">
        <f>IF(AR232="",INDEX(BX$4:BX$7,MATCH($O232,$BU$4:$BU$7,0)),AR232)</f>
        <v>0.71428571428571419</v>
      </c>
      <c r="AX232" s="2">
        <f>IF(AS232="",INDEX(BY$4:BY$7,MATCH($O232,$BU$4:$BU$7,0)),AS232)</f>
        <v>0</v>
      </c>
      <c r="AY232" s="2">
        <f>IF(AT232="",INDEX(BZ$4:BZ$7,MATCH($O232,$BU$4:$BU$7,0)),AT232)</f>
        <v>0</v>
      </c>
      <c r="AZ232" s="2">
        <f>AU232*0.5+AK232*0.5</f>
        <v>0.42692556349857413</v>
      </c>
      <c r="BA232" s="2">
        <f>AV232*0.5+AJ232*0.5</f>
        <v>0.17253361947732332</v>
      </c>
      <c r="BB232" s="2">
        <f>AX232*0.5+AI232*0.5</f>
        <v>0</v>
      </c>
      <c r="BC232">
        <f>IF(I232="expected",1,0)</f>
        <v>1</v>
      </c>
      <c r="BD232" s="74">
        <f>IF(BC232=1,AZ232/SUMIFS(AZ$3:AZ$622,$BC$3:$BC$622,1,$G$3:$G$622,$G232),0)</f>
        <v>0.31168815812560463</v>
      </c>
      <c r="BE232" s="74">
        <f>IF(BC232=1,BA232/SUMIFS(BA$3:BA$622,$BC$3:$BC$622,1,$G$3:$G$622,$G232),0)</f>
        <v>0.11942767035243347</v>
      </c>
      <c r="BF232" s="74">
        <f>IF(BC232=1,AW232/SUMIFS(AW$3:AW$622,$BC$3:$BC$622,1,$G$3:$G$622,$G232),0)</f>
        <v>0.17298491308760144</v>
      </c>
      <c r="BG232" s="2">
        <f>BB232</f>
        <v>0</v>
      </c>
      <c r="BH232" s="2">
        <f>AY232</f>
        <v>0</v>
      </c>
      <c r="BI232" s="2">
        <f>MIN(BI$1,BD232)</f>
        <v>0.3</v>
      </c>
      <c r="BJ232" s="2">
        <f>MIN(BJ$1,BE232)</f>
        <v>0.11942767035243347</v>
      </c>
      <c r="BK232" s="2">
        <f>MIN(BK$1,BF232)</f>
        <v>0.17298491308760144</v>
      </c>
      <c r="BL232" s="2">
        <f>BG232</f>
        <v>0</v>
      </c>
      <c r="BM232" s="2">
        <f>MIN($BM$1,BH232)</f>
        <v>0</v>
      </c>
      <c r="BN232" s="2">
        <f>BI232/SUMIFS(BI$3:BI$622,$BC$3:$BC$622,1,$G$3:$G$622,$G232)</f>
        <v>0.30354791604138942</v>
      </c>
      <c r="BO232" s="2">
        <f>BJ232/SUMIFS(BJ$3:BJ$622,$BC$3:$BC$622,1,$G$3:$G$622,$G232)</f>
        <v>0.12001514245469629</v>
      </c>
      <c r="BP232" s="2">
        <f>BK232/SUMIFS(BK$3:BK$622,$BC$3:$BC$622,1,$G$3:$G$622,$G232)</f>
        <v>0.17298491308760147</v>
      </c>
      <c r="BQ232" s="2">
        <f>BL232</f>
        <v>0</v>
      </c>
      <c r="BR232" s="2">
        <f>BM232</f>
        <v>0</v>
      </c>
    </row>
    <row r="233" spans="1:70" x14ac:dyDescent="0.3">
      <c r="A233" s="93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>(12-$AF233)/12*INDEX(BV$9:BV$12,MATCH($AB233,$BU$9:$BU$12,0))+$AF233/12*AG233</f>
        <v>0.25781593406593406</v>
      </c>
      <c r="AK233" s="85">
        <f>(12-$AF233)/12*INDEX(BW$9:BW$12,MATCH($AB233,$BU$9:$BU$12,0))+$AF233/12*AH233</f>
        <v>0.16112637362637364</v>
      </c>
      <c r="AL233" s="85">
        <f>(12-$AF233)/12*INDEX(BX$9:BX$12,MATCH($AB233,$BU$9:$BU$12,0))+$AF233/12*AI233</f>
        <v>5.7843406593406595E-2</v>
      </c>
      <c r="AM233" s="85">
        <f>IF($BC233=1,AJ233/SUMIFS(AJ$3:AJ$622,$BC$3:$BC$622,1,$G$3:$G$622,$G233),0)</f>
        <v>0.20233417105000609</v>
      </c>
      <c r="AN233" s="85">
        <f>IF($BC233=1,AK233/SUMIFS(AK$3:AK$622,$BC$3:$BC$622,1,$G$3:$G$622,$G233),0)</f>
        <v>8.215262891708365E-2</v>
      </c>
      <c r="AO233" s="85">
        <f>IF($BC233=1,AL233/SUMIFS(AL$3:AL$622,$BC$3:$BC$622,1,$G$3:$G$622,$G233),0)</f>
        <v>2.6967161262993339E-2</v>
      </c>
      <c r="AP233" s="2">
        <f>IFERROR(R233/$V233*90,"")</f>
        <v>0.13714285714285715</v>
      </c>
      <c r="AQ233" s="2">
        <f>IFERROR(S233/$V233*90,"")</f>
        <v>0.30857142857142855</v>
      </c>
      <c r="AR233" s="2">
        <f>IFERROR(W233/$V233*90,"")</f>
        <v>0.78857142857142859</v>
      </c>
      <c r="AS233" s="2">
        <f>IFERROR(X233/$V233*90,"")</f>
        <v>0.13714285714285715</v>
      </c>
      <c r="AT233" s="2">
        <f>IFERROR(Y233/$V233*90,"")</f>
        <v>0</v>
      </c>
      <c r="AU233" s="2">
        <f>IF(AP233="",INDEX(BV$4:BV$7,MATCH(O233,$BU$4:$BU$7,0)),AP233)</f>
        <v>0.13714285714285715</v>
      </c>
      <c r="AV233" s="2">
        <f>IF(AQ233="",INDEX(BW$4:BW$7,MATCH($O233,$BU$4:$BU$7,0)),AQ233)</f>
        <v>0.30857142857142855</v>
      </c>
      <c r="AW233" s="2">
        <f>IF(AR233="",INDEX(BX$4:BX$7,MATCH($O233,$BU$4:$BU$7,0)),AR233)</f>
        <v>0.78857142857142859</v>
      </c>
      <c r="AX233" s="2">
        <f>IF(AS233="",INDEX(BY$4:BY$7,MATCH($O233,$BU$4:$BU$7,0)),AS233)</f>
        <v>0.13714285714285715</v>
      </c>
      <c r="AY233" s="2">
        <f>IF(AT233="",INDEX(BZ$4:BZ$7,MATCH($O233,$BU$4:$BU$7,0)),AT233)</f>
        <v>0</v>
      </c>
      <c r="AZ233" s="2">
        <f>AU233*0.5+AK233*0.5</f>
        <v>0.14913461538461539</v>
      </c>
      <c r="BA233" s="2">
        <f>AV233*0.5+AJ233*0.5</f>
        <v>0.28319368131868128</v>
      </c>
      <c r="BB233" s="2">
        <f>AX233*0.5+AI233*0.5</f>
        <v>6.8571428571428575E-2</v>
      </c>
      <c r="BC233">
        <f>IF(I233="expected",1,0)</f>
        <v>1</v>
      </c>
      <c r="BD233" s="74">
        <f>IF(BC233=1,AZ233/SUMIFS(AZ$3:AZ$622,$BC$3:$BC$622,1,$G$3:$G$622,$G233),0)</f>
        <v>7.5696409382325192E-2</v>
      </c>
      <c r="BE233" s="74">
        <f>IF(BC233=1,BA233/SUMIFS(BA$3:BA$622,$BC$3:$BC$622,1,$G$3:$G$622,$G233),0)</f>
        <v>0.21852686257084308</v>
      </c>
      <c r="BF233" s="74">
        <f>IF(BC233=1,AW233/SUMIFS(AW$3:AW$622,$BC$3:$BC$622,1,$G$3:$G$622,$G233),0)</f>
        <v>0.13618756979303354</v>
      </c>
      <c r="BG233" s="2">
        <f>BB233</f>
        <v>6.8571428571428575E-2</v>
      </c>
      <c r="BH233" s="2">
        <f>AY233</f>
        <v>0</v>
      </c>
      <c r="BI233" s="2">
        <f>MIN(BI$1,BD233)</f>
        <v>7.5696409382325192E-2</v>
      </c>
      <c r="BJ233" s="2">
        <f>MIN(BJ$1,BE233)</f>
        <v>0.21852686257084308</v>
      </c>
      <c r="BK233" s="2">
        <f>MIN(BK$1,BF233)</f>
        <v>0.13618756979303354</v>
      </c>
      <c r="BL233" s="2">
        <f>BG233</f>
        <v>6.8571428571428575E-2</v>
      </c>
      <c r="BM233" s="2">
        <f>MIN($BM$1,BH233)</f>
        <v>0</v>
      </c>
      <c r="BN233" s="2">
        <f>BI233/SUMIFS(BI$3:BI$622,$BC$3:$BC$622,1,$G$3:$G$622,$G233)</f>
        <v>7.736548141098247E-2</v>
      </c>
      <c r="BO233" s="2">
        <f>BJ233/SUMIFS(BJ$3:BJ$622,$BC$3:$BC$622,1,$G$3:$G$622,$G233)</f>
        <v>0.21852686257084308</v>
      </c>
      <c r="BP233" s="2">
        <f>BK233/SUMIFS(BK$3:BK$622,$BC$3:$BC$622,1,$G$3:$G$622,$G233)</f>
        <v>0.13664551993133106</v>
      </c>
      <c r="BQ233" s="2">
        <f>BL233</f>
        <v>6.8571428571428575E-2</v>
      </c>
      <c r="BR233" s="2">
        <f>BM233</f>
        <v>0</v>
      </c>
    </row>
    <row r="234" spans="1:70" x14ac:dyDescent="0.3">
      <c r="A234" s="93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>(12-$AF234)/12*INDEX(BV$9:BV$12,MATCH($AB234,$BU$9:$BU$12,0))+$AF234/12*AG234</f>
        <v>9.4070512820512833E-2</v>
      </c>
      <c r="AK234" s="85">
        <f>(12-$AF234)/12*INDEX(BW$9:BW$12,MATCH($AB234,$BU$9:$BU$12,0))+$AF234/12*AH234</f>
        <v>0.27679487179487183</v>
      </c>
      <c r="AL234" s="85">
        <f>(12-$AF234)/12*INDEX(BX$9:BX$12,MATCH($AB234,$BU$9:$BU$12,0))+$AF234/12*AI234</f>
        <v>0.13496794871794873</v>
      </c>
      <c r="AM234" s="85">
        <f>IF($BC234=1,AJ234/SUMIFS(AJ$3:AJ$622,$BC$3:$BC$622,1,$G$3:$G$622,$G234),0)</f>
        <v>5.025534256403788E-2</v>
      </c>
      <c r="AN234" s="85">
        <f>IF($BC234=1,AK234/SUMIFS(AK$3:AK$622,$BC$3:$BC$622,1,$G$3:$G$622,$G234),0)</f>
        <v>9.2649018899057425E-2</v>
      </c>
      <c r="AO234" s="85">
        <f>IF($BC234=1,AL234/SUMIFS(AL$3:AL$622,$BC$3:$BC$622,1,$G$3:$G$622,$G234),0)</f>
        <v>7.8041187625585262E-2</v>
      </c>
      <c r="AP234" s="2">
        <f>IFERROR(R234/$V234*90,"")</f>
        <v>0.54462934947049924</v>
      </c>
      <c r="AQ234" s="2">
        <f>IFERROR(S234/$V234*90,"")</f>
        <v>0.27231467473524962</v>
      </c>
      <c r="AR234" s="2">
        <f>IFERROR(W234/$V234*90,"")</f>
        <v>0.81694402420574885</v>
      </c>
      <c r="AS234" s="2">
        <f>IFERROR(X234/$V234*90,"")</f>
        <v>0</v>
      </c>
      <c r="AT234" s="2">
        <f>IFERROR(Y234/$V234*90,"")</f>
        <v>0</v>
      </c>
      <c r="AU234" s="2">
        <f>IF(AP234="",INDEX(BV$4:BV$7,MATCH(O234,$BU$4:$BU$7,0)),AP234)</f>
        <v>0.54462934947049924</v>
      </c>
      <c r="AV234" s="2">
        <f>IF(AQ234="",INDEX(BW$4:BW$7,MATCH($O234,$BU$4:$BU$7,0)),AQ234)</f>
        <v>0.27231467473524962</v>
      </c>
      <c r="AW234" s="2">
        <f>IF(AR234="",INDEX(BX$4:BX$7,MATCH($O234,$BU$4:$BU$7,0)),AR234)</f>
        <v>0.81694402420574885</v>
      </c>
      <c r="AX234" s="2">
        <f>IF(AS234="",INDEX(BY$4:BY$7,MATCH($O234,$BU$4:$BU$7,0)),AS234)</f>
        <v>0</v>
      </c>
      <c r="AY234" s="2">
        <f>IF(AT234="",INDEX(BZ$4:BZ$7,MATCH($O234,$BU$4:$BU$7,0)),AT234)</f>
        <v>0</v>
      </c>
      <c r="AZ234" s="2">
        <f>AU234*0.5+AK234*0.5</f>
        <v>0.41071211063268553</v>
      </c>
      <c r="BA234" s="2">
        <f>AV234*0.5+AJ234*0.5</f>
        <v>0.18319259377788122</v>
      </c>
      <c r="BB234" s="2">
        <f>AX234*0.5+AI234*0.5</f>
        <v>0</v>
      </c>
      <c r="BC234">
        <f>IF(I234="expected",1,0)</f>
        <v>1</v>
      </c>
      <c r="BD234" s="74">
        <f>IF(BC234=1,AZ234/SUMIFS(AZ$3:AZ$622,$BC$3:$BC$622,1,$G$3:$G$622,$G234),0)</f>
        <v>0.19264120847769239</v>
      </c>
      <c r="BE234" s="74">
        <f>IF(BC234=1,BA234/SUMIFS(BA$3:BA$622,$BC$3:$BC$622,1,$G$3:$G$622,$G234),0)</f>
        <v>0.10562740269574673</v>
      </c>
      <c r="BF234" s="74">
        <f>IF(BC234=1,AW234/SUMIFS(AW$3:AW$622,$BC$3:$BC$622,1,$G$3:$G$622,$G234),0)</f>
        <v>0.19119180857618734</v>
      </c>
      <c r="BG234" s="2">
        <f>BB234</f>
        <v>0</v>
      </c>
      <c r="BH234" s="2">
        <f>AY234</f>
        <v>0</v>
      </c>
      <c r="BI234" s="2">
        <f>MIN(BI$1,BD234)</f>
        <v>0.19264120847769239</v>
      </c>
      <c r="BJ234" s="2">
        <f>MIN(BJ$1,BE234)</f>
        <v>0.10562740269574673</v>
      </c>
      <c r="BK234" s="2">
        <f>MIN(BK$1,BF234)</f>
        <v>0.19119180857618734</v>
      </c>
      <c r="BL234" s="2">
        <f>BG234</f>
        <v>0</v>
      </c>
      <c r="BM234" s="2">
        <f>MIN($BM$1,BH234)</f>
        <v>0</v>
      </c>
      <c r="BN234" s="2">
        <f>BI234/SUMIFS(BI$3:BI$622,$BC$3:$BC$622,1,$G$3:$G$622,$G234)</f>
        <v>0.19264120847769239</v>
      </c>
      <c r="BO234" s="2">
        <f>BJ234/SUMIFS(BJ$3:BJ$622,$BC$3:$BC$622,1,$G$3:$G$622,$G234)</f>
        <v>0.10991878830817163</v>
      </c>
      <c r="BP234" s="2">
        <f>BK234/SUMIFS(BK$3:BK$622,$BC$3:$BC$622,1,$G$3:$G$622,$G234)</f>
        <v>0.19119180857618737</v>
      </c>
      <c r="BQ234" s="2">
        <f>BL234</f>
        <v>0</v>
      </c>
      <c r="BR234" s="2">
        <f>BM234</f>
        <v>0</v>
      </c>
    </row>
    <row r="235" spans="1:70" x14ac:dyDescent="0.3">
      <c r="A235" s="93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>(12-$AF235)/12*INDEX(BV$9:BV$12,MATCH($AB235,$BU$9:$BU$12,0))+$AF235/12*AG235</f>
        <v>0.46724842767295599</v>
      </c>
      <c r="AK235" s="85">
        <f>(12-$AF235)/12*INDEX(BW$9:BW$12,MATCH($AB235,$BU$9:$BU$12,0))+$AF235/12*AH235</f>
        <v>0.86933962264150944</v>
      </c>
      <c r="AL235" s="85">
        <f>(12-$AF235)/12*INDEX(BX$9:BX$12,MATCH($AB235,$BU$9:$BU$12,0))+$AF235/12*AI235</f>
        <v>2.9355345911949687E-2</v>
      </c>
      <c r="AM235" s="85">
        <f>IF($BC235=1,AJ235/SUMIFS(AJ$3:AJ$622,$BC$3:$BC$622,1,$G$3:$G$622,$G235),0)</f>
        <v>0.24961838828300828</v>
      </c>
      <c r="AN235" s="85">
        <f>IF($BC235=1,AK235/SUMIFS(AK$3:AK$622,$BC$3:$BC$622,1,$G$3:$G$622,$G235),0)</f>
        <v>0.2909861104200735</v>
      </c>
      <c r="AO235" s="85">
        <f>IF($BC235=1,AL235/SUMIFS(AL$3:AL$622,$BC$3:$BC$622,1,$G$3:$G$622,$G235),0)</f>
        <v>1.6973852532321723E-2</v>
      </c>
      <c r="AP235" s="2" t="str">
        <f>IFERROR(R235/$V235*90,"")</f>
        <v/>
      </c>
      <c r="AQ235" s="2" t="str">
        <f>IFERROR(S235/$V235*90,"")</f>
        <v/>
      </c>
      <c r="AR235" s="2" t="str">
        <f>IFERROR(W235/$V235*90,"")</f>
        <v/>
      </c>
      <c r="AS235" s="2" t="str">
        <f>IFERROR(X235/$V235*90,"")</f>
        <v/>
      </c>
      <c r="AT235" s="2" t="str">
        <f>IFERROR(Y235/$V235*90,"")</f>
        <v/>
      </c>
      <c r="AU235" s="2">
        <f>IF(AP235="",INDEX(BV$4:BV$7,MATCH(O235,$BU$4:$BU$7,0)),AP235)</f>
        <v>0.24004149377593362</v>
      </c>
      <c r="AV235" s="2">
        <f>IF(AQ235="",INDEX(BW$4:BW$7,MATCH($O235,$BU$4:$BU$7,0)),AQ235)</f>
        <v>2.3303987571206625E-2</v>
      </c>
      <c r="AW235" s="2">
        <f>IF(AR235="",INDEX(BX$4:BX$7,MATCH($O235,$BU$4:$BU$7,0)),AR235)</f>
        <v>0.70970695970695963</v>
      </c>
      <c r="AX235" s="2">
        <f>IF(AS235="",INDEX(BY$4:BY$7,MATCH($O235,$BU$4:$BU$7,0)),AS235)</f>
        <v>0.12295081967213115</v>
      </c>
      <c r="AY235" s="2">
        <f>IF(AT235="",INDEX(BZ$4:BZ$7,MATCH($O235,$BU$4:$BU$7,0)),AT235)</f>
        <v>0</v>
      </c>
      <c r="AZ235" s="2">
        <f>AU235*0.5+AK235*0.5</f>
        <v>0.55469055820872148</v>
      </c>
      <c r="BA235" s="2">
        <f>AV235*0.5+AJ235*0.5</f>
        <v>0.2452762076220813</v>
      </c>
      <c r="BB235" s="2">
        <f>AX235*0.5+AI235*0.5</f>
        <v>6.1475409836065573E-2</v>
      </c>
      <c r="BC235">
        <f>IF(I235="expected",1,0)</f>
        <v>1</v>
      </c>
      <c r="BD235" s="74">
        <f>IF(BC235=1,AZ235/SUMIFS(AZ$3:AZ$622,$BC$3:$BC$622,1,$G$3:$G$622,$G235),0)</f>
        <v>0.26017314001256525</v>
      </c>
      <c r="BE235" s="74">
        <f>IF(BC235=1,BA235/SUMIFS(BA$3:BA$622,$BC$3:$BC$622,1,$G$3:$G$622,$G235),0)</f>
        <v>0.14142432409465289</v>
      </c>
      <c r="BF235" s="74">
        <f>IF(BC235=1,AW235/SUMIFS(AW$3:AW$622,$BC$3:$BC$622,1,$G$3:$G$622,$G235),0)</f>
        <v>0.16609480351778314</v>
      </c>
      <c r="BG235" s="2">
        <f>BB235</f>
        <v>6.1475409836065573E-2</v>
      </c>
      <c r="BH235" s="2">
        <f>AY235</f>
        <v>0</v>
      </c>
      <c r="BI235" s="2">
        <f>MIN(BI$1,BD235)</f>
        <v>0.26017314001256525</v>
      </c>
      <c r="BJ235" s="2">
        <f>MIN(BJ$1,BE235)</f>
        <v>0.14142432409465289</v>
      </c>
      <c r="BK235" s="2">
        <f>MIN(BK$1,BF235)</f>
        <v>0.16609480351778314</v>
      </c>
      <c r="BL235" s="2">
        <f>BG235</f>
        <v>6.1475409836065573E-2</v>
      </c>
      <c r="BM235" s="2">
        <f>MIN($BM$1,BH235)</f>
        <v>0</v>
      </c>
      <c r="BN235" s="2">
        <f>BI235/SUMIFS(BI$3:BI$622,$BC$3:$BC$622,1,$G$3:$G$622,$G235)</f>
        <v>0.26017314001256525</v>
      </c>
      <c r="BO235" s="2">
        <f>BJ235/SUMIFS(BJ$3:BJ$622,$BC$3:$BC$622,1,$G$3:$G$622,$G235)</f>
        <v>0.14717005194725252</v>
      </c>
      <c r="BP235" s="2">
        <f>BK235/SUMIFS(BK$3:BK$622,$BC$3:$BC$622,1,$G$3:$G$622,$G235)</f>
        <v>0.16609480351778316</v>
      </c>
      <c r="BQ235" s="2">
        <f>BL235</f>
        <v>6.1475409836065573E-2</v>
      </c>
      <c r="BR235" s="2">
        <f>BM235</f>
        <v>0</v>
      </c>
    </row>
    <row r="236" spans="1:70" x14ac:dyDescent="0.3">
      <c r="A236" s="93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>(12-$AF236)/12*INDEX(BV$9:BV$12,MATCH($AB236,$BU$9:$BU$12,0))+$AF236/12*AG236</f>
        <v>0.18653301886792456</v>
      </c>
      <c r="AK236" s="85">
        <f>(12-$AF236)/12*INDEX(BW$9:BW$12,MATCH($AB236,$BU$9:$BU$12,0))+$AF236/12*AH236</f>
        <v>0.51886792452830166</v>
      </c>
      <c r="AL236" s="85">
        <f>(12-$AF236)/12*INDEX(BX$9:BX$12,MATCH($AB236,$BU$9:$BU$12,0))+$AF236/12*AI236</f>
        <v>0.91145440251572329</v>
      </c>
      <c r="AM236" s="85">
        <f>IF($BC236=1,AJ236/SUMIFS(AJ$3:AJ$622,$BC$3:$BC$622,1,$G$3:$G$622,$G236),0)</f>
        <v>0</v>
      </c>
      <c r="AN236" s="85">
        <f>IF($BC236=1,AK236/SUMIFS(AK$3:AK$622,$BC$3:$BC$622,1,$G$3:$G$622,$G236),0)</f>
        <v>0</v>
      </c>
      <c r="AO236" s="85">
        <f>IF($BC236=1,AL236/SUMIFS(AL$3:AL$622,$BC$3:$BC$622,1,$G$3:$G$622,$G236),0)</f>
        <v>0</v>
      </c>
      <c r="AP236" s="2" t="str">
        <f>IFERROR(R236/$V236*90,"")</f>
        <v/>
      </c>
      <c r="AQ236" s="2" t="str">
        <f>IFERROR(S236/$V236*90,"")</f>
        <v/>
      </c>
      <c r="AR236" s="2" t="str">
        <f>IFERROR(W236/$V236*90,"")</f>
        <v/>
      </c>
      <c r="AS236" s="2" t="str">
        <f>IFERROR(X236/$V236*90,"")</f>
        <v/>
      </c>
      <c r="AT236" s="2" t="str">
        <f>IFERROR(Y236/$V236*90,"")</f>
        <v/>
      </c>
      <c r="AU236" s="2">
        <f>IF(AP236="",INDEX(BV$4:BV$7,MATCH(O236,$BU$4:$BU$7,0)),AP236)</f>
        <v>0.24004149377593362</v>
      </c>
      <c r="AV236" s="2">
        <f>IF(AQ236="",INDEX(BW$4:BW$7,MATCH($O236,$BU$4:$BU$7,0)),AQ236)</f>
        <v>2.3303987571206625E-2</v>
      </c>
      <c r="AW236" s="2">
        <f>IF(AR236="",INDEX(BX$4:BX$7,MATCH($O236,$BU$4:$BU$7,0)),AR236)</f>
        <v>0.70970695970695963</v>
      </c>
      <c r="AX236" s="2">
        <f>IF(AS236="",INDEX(BY$4:BY$7,MATCH($O236,$BU$4:$BU$7,0)),AS236)</f>
        <v>0.12295081967213115</v>
      </c>
      <c r="AY236" s="2">
        <f>IF(AT236="",INDEX(BZ$4:BZ$7,MATCH($O236,$BU$4:$BU$7,0)),AT236)</f>
        <v>0</v>
      </c>
      <c r="AZ236" s="2">
        <f>AU236*0.5+AK236*0.5</f>
        <v>0.37945470915211765</v>
      </c>
      <c r="BA236" s="2">
        <f>AV236*0.5+AJ236*0.5</f>
        <v>0.1049185032195656</v>
      </c>
      <c r="BB236" s="2">
        <f>AX236*0.5+AI236*0.5</f>
        <v>4.5614754098360653</v>
      </c>
      <c r="BC236">
        <f>IF(I236="expected",1,0)</f>
        <v>0</v>
      </c>
      <c r="BD236" s="74">
        <f>IF(BC236=1,AZ236/SUMIFS(AZ$3:AZ$622,$BC$3:$BC$622,1,$G$3:$G$622,$G236),0)</f>
        <v>0</v>
      </c>
      <c r="BE236" s="74">
        <f>IF(BC236=1,BA236/SUMIFS(BA$3:BA$622,$BC$3:$BC$622,1,$G$3:$G$622,$G236),0)</f>
        <v>0</v>
      </c>
      <c r="BF236" s="74">
        <f>IF(BC236=1,AW236/SUMIFS(AW$3:AW$622,$BC$3:$BC$622,1,$G$3:$G$622,$G236),0)</f>
        <v>0</v>
      </c>
      <c r="BG236" s="2">
        <f>BB236</f>
        <v>4.5614754098360653</v>
      </c>
      <c r="BH236" s="2">
        <f>AY236</f>
        <v>0</v>
      </c>
      <c r="BI236" s="2">
        <f>MIN(BI$1,BD236)</f>
        <v>0</v>
      </c>
      <c r="BJ236" s="2">
        <f>MIN(BJ$1,BE236)</f>
        <v>0</v>
      </c>
      <c r="BK236" s="2">
        <f>MIN(BK$1,BF236)</f>
        <v>0</v>
      </c>
      <c r="BL236" s="2">
        <f>BG236</f>
        <v>4.5614754098360653</v>
      </c>
      <c r="BM236" s="2">
        <f>MIN($BM$1,BH236)</f>
        <v>0</v>
      </c>
      <c r="BN236" s="2">
        <f>BI236/SUMIFS(BI$3:BI$622,$BC$3:$BC$622,1,$G$3:$G$622,$G236)</f>
        <v>0</v>
      </c>
      <c r="BO236" s="2">
        <f>BJ236/SUMIFS(BJ$3:BJ$622,$BC$3:$BC$622,1,$G$3:$G$622,$G236)</f>
        <v>0</v>
      </c>
      <c r="BP236" s="2">
        <f>BK236/SUMIFS(BK$3:BK$622,$BC$3:$BC$622,1,$G$3:$G$622,$G236)</f>
        <v>0</v>
      </c>
      <c r="BQ236" s="2">
        <f>BL236</f>
        <v>4.5614754098360653</v>
      </c>
      <c r="BR236" s="2">
        <f>BM236</f>
        <v>0</v>
      </c>
    </row>
    <row r="237" spans="1:70" x14ac:dyDescent="0.3">
      <c r="A237" s="93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>(12-$AF237)/12*INDEX(BV$9:BV$12,MATCH($AB237,$BU$9:$BU$12,0))+$AF237/12*AG237</f>
        <v>0.20708791208791208</v>
      </c>
      <c r="AK237" s="85">
        <f>(12-$AF237)/12*INDEX(BW$9:BW$12,MATCH($AB237,$BU$9:$BU$12,0))+$AF237/12*AH237</f>
        <v>0.22816849816849816</v>
      </c>
      <c r="AL237" s="85">
        <f>(12-$AF237)/12*INDEX(BX$9:BX$12,MATCH($AB237,$BU$9:$BU$12,0))+$AF237/12*AI237</f>
        <v>0.23045787545787544</v>
      </c>
      <c r="AM237" s="85">
        <f>IF($BC237=1,AJ237/SUMIFS(AJ$3:AJ$622,$BC$3:$BC$622,1,$G$3:$G$622,$G237),0)</f>
        <v>0</v>
      </c>
      <c r="AN237" s="85">
        <f>IF($BC237=1,AK237/SUMIFS(AK$3:AK$622,$BC$3:$BC$622,1,$G$3:$G$622,$G237),0)</f>
        <v>0</v>
      </c>
      <c r="AO237" s="85">
        <f>IF($BC237=1,AL237/SUMIFS(AL$3:AL$622,$BC$3:$BC$622,1,$G$3:$G$622,$G237),0)</f>
        <v>0</v>
      </c>
      <c r="AP237" s="2">
        <f>IFERROR(R237/$V237*90,"")</f>
        <v>0</v>
      </c>
      <c r="AQ237" s="2">
        <f>IFERROR(S237/$V237*90,"")</f>
        <v>0</v>
      </c>
      <c r="AR237" s="2">
        <f>IFERROR(W237/$V237*90,"")</f>
        <v>0.10452961672473868</v>
      </c>
      <c r="AS237" s="2">
        <f>IFERROR(X237/$V237*90,"")</f>
        <v>0.52264808362369342</v>
      </c>
      <c r="AT237" s="2">
        <f>IFERROR(Y237/$V237*90,"")</f>
        <v>0</v>
      </c>
      <c r="AU237" s="2">
        <f>IF(AP237="",INDEX(BV$4:BV$7,MATCH(O237,$BU$4:$BU$7,0)),AP237)</f>
        <v>0</v>
      </c>
      <c r="AV237" s="2">
        <f>IF(AQ237="",INDEX(BW$4:BW$7,MATCH($O237,$BU$4:$BU$7,0)),AQ237)</f>
        <v>0</v>
      </c>
      <c r="AW237" s="2">
        <f>IF(AR237="",INDEX(BX$4:BX$7,MATCH($O237,$BU$4:$BU$7,0)),AR237)</f>
        <v>0.10452961672473868</v>
      </c>
      <c r="AX237" s="2">
        <f>IF(AS237="",INDEX(BY$4:BY$7,MATCH($O237,$BU$4:$BU$7,0)),AS237)</f>
        <v>0.52264808362369342</v>
      </c>
      <c r="AY237" s="2">
        <f>IF(AT237="",INDEX(BZ$4:BZ$7,MATCH($O237,$BU$4:$BU$7,0)),AT237)</f>
        <v>0</v>
      </c>
      <c r="AZ237" s="2">
        <f>AU237*0.5+AK237*0.5</f>
        <v>0.11408424908424908</v>
      </c>
      <c r="BA237" s="2">
        <f>AV237*0.5+AJ237*0.5</f>
        <v>0.10354395604395604</v>
      </c>
      <c r="BB237" s="2">
        <f>AX237*0.5+AI237*0.5</f>
        <v>0.3763240418118467</v>
      </c>
      <c r="BC237">
        <f>IF(I237="expected",1,0)</f>
        <v>0</v>
      </c>
      <c r="BD237" s="74">
        <f>IF(BC237=1,AZ237/SUMIFS(AZ$3:AZ$622,$BC$3:$BC$622,1,$G$3:$G$622,$G237),0)</f>
        <v>0</v>
      </c>
      <c r="BE237" s="74">
        <f>IF(BC237=1,BA237/SUMIFS(BA$3:BA$622,$BC$3:$BC$622,1,$G$3:$G$622,$G237),0)</f>
        <v>0</v>
      </c>
      <c r="BF237" s="74">
        <f>IF(BC237=1,AW237/SUMIFS(AW$3:AW$622,$BC$3:$BC$622,1,$G$3:$G$622,$G237),0)</f>
        <v>0</v>
      </c>
      <c r="BG237" s="2">
        <f>BB237</f>
        <v>0.3763240418118467</v>
      </c>
      <c r="BH237" s="2">
        <f>AY237</f>
        <v>0</v>
      </c>
      <c r="BI237" s="2">
        <f>MIN(BI$1,BD237)</f>
        <v>0</v>
      </c>
      <c r="BJ237" s="2">
        <f>MIN(BJ$1,BE237)</f>
        <v>0</v>
      </c>
      <c r="BK237" s="2">
        <f>MIN(BK$1,BF237)</f>
        <v>0</v>
      </c>
      <c r="BL237" s="2">
        <f>BG237</f>
        <v>0.3763240418118467</v>
      </c>
      <c r="BM237" s="2">
        <f>MIN($BM$1,BH237)</f>
        <v>0</v>
      </c>
      <c r="BN237" s="2">
        <f>BI237/SUMIFS(BI$3:BI$622,$BC$3:$BC$622,1,$G$3:$G$622,$G237)</f>
        <v>0</v>
      </c>
      <c r="BO237" s="2">
        <f>BJ237/SUMIFS(BJ$3:BJ$622,$BC$3:$BC$622,1,$G$3:$G$622,$G237)</f>
        <v>0</v>
      </c>
      <c r="BP237" s="2">
        <f>BK237/SUMIFS(BK$3:BK$622,$BC$3:$BC$622,1,$G$3:$G$622,$G237)</f>
        <v>0</v>
      </c>
      <c r="BQ237" s="2">
        <f>BL237</f>
        <v>0.3763240418118467</v>
      </c>
      <c r="BR237" s="2">
        <f>BM237</f>
        <v>0</v>
      </c>
    </row>
    <row r="238" spans="1:70" x14ac:dyDescent="0.3">
      <c r="A238" s="93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>(12-$AF238)/12*INDEX(BV$9:BV$12,MATCH($AB238,$BU$9:$BU$12,0))+$AF238/12*AG238</f>
        <v>0.15469322344322345</v>
      </c>
      <c r="AK238" s="85">
        <f>(12-$AF238)/12*INDEX(BW$9:BW$12,MATCH($AB238,$BU$9:$BU$12,0))+$AF238/12*AH238</f>
        <v>0.18104395604395607</v>
      </c>
      <c r="AL238" s="85">
        <f>(12-$AF238)/12*INDEX(BX$9:BX$12,MATCH($AB238,$BU$9:$BU$12,0))+$AF238/12*AI238</f>
        <v>9.640567765567766E-2</v>
      </c>
      <c r="AM238" s="85">
        <f>IF($BC238=1,AJ238/SUMIFS(AJ$3:AJ$622,$BC$3:$BC$622,1,$G$3:$G$622,$G238),0)</f>
        <v>0.1109994631300871</v>
      </c>
      <c r="AN238" s="85">
        <f>IF($BC238=1,AK238/SUMIFS(AK$3:AK$622,$BC$3:$BC$622,1,$G$3:$G$622,$G238),0)</f>
        <v>7.4365566254073603E-2</v>
      </c>
      <c r="AO238" s="85">
        <f>IF($BC238=1,AL238/SUMIFS(AL$3:AL$622,$BC$3:$BC$622,1,$G$3:$G$622,$G238),0)</f>
        <v>6.003085085353238E-2</v>
      </c>
      <c r="AP238" s="2">
        <f>IFERROR(R238/$V238*90,"")</f>
        <v>0.40697674418604646</v>
      </c>
      <c r="AQ238" s="2">
        <f>IFERROR(S238/$V238*90,"")</f>
        <v>0.23255813953488372</v>
      </c>
      <c r="AR238" s="2">
        <f>IFERROR(W238/$V238*90,"")</f>
        <v>0.98837209302325579</v>
      </c>
      <c r="AS238" s="2">
        <f>IFERROR(X238/$V238*90,"")</f>
        <v>0</v>
      </c>
      <c r="AT238" s="2">
        <f>IFERROR(Y238/$V238*90,"")</f>
        <v>0</v>
      </c>
      <c r="AU238" s="2">
        <f>IF(AP238="",INDEX(BV$4:BV$7,MATCH(O238,$BU$4:$BU$7,0)),AP238)</f>
        <v>0.40697674418604646</v>
      </c>
      <c r="AV238" s="2">
        <f>IF(AQ238="",INDEX(BW$4:BW$7,MATCH($O238,$BU$4:$BU$7,0)),AQ238)</f>
        <v>0.23255813953488372</v>
      </c>
      <c r="AW238" s="2">
        <f>IF(AR238="",INDEX(BX$4:BX$7,MATCH($O238,$BU$4:$BU$7,0)),AR238)</f>
        <v>0.98837209302325579</v>
      </c>
      <c r="AX238" s="2">
        <f>IF(AS238="",INDEX(BY$4:BY$7,MATCH($O238,$BU$4:$BU$7,0)),AS238)</f>
        <v>0</v>
      </c>
      <c r="AY238" s="2">
        <f>IF(AT238="",INDEX(BZ$4:BZ$7,MATCH($O238,$BU$4:$BU$7,0)),AT238)</f>
        <v>0</v>
      </c>
      <c r="AZ238" s="2">
        <f>AU238*0.5+AK238*0.5</f>
        <v>0.29401035011500126</v>
      </c>
      <c r="BA238" s="2">
        <f>AV238*0.5+AJ238*0.5</f>
        <v>0.19362568148905357</v>
      </c>
      <c r="BB238" s="2">
        <f>AX238*0.5+AI238*0.5</f>
        <v>0</v>
      </c>
      <c r="BC238">
        <f>IF(I238="expected",1,0)</f>
        <v>1</v>
      </c>
      <c r="BD238" s="74">
        <f>IF(BC238=1,AZ238/SUMIFS(AZ$3:AZ$622,$BC$3:$BC$622,1,$G$3:$G$622,$G238),0)</f>
        <v>0.14597766975424012</v>
      </c>
      <c r="BE238" s="74">
        <f>IF(BC238=1,BA238/SUMIFS(BA$3:BA$622,$BC$3:$BC$622,1,$G$3:$G$622,$G238),0)</f>
        <v>0.1681808304956684</v>
      </c>
      <c r="BF238" s="74">
        <f>IF(BC238=1,AW238/SUMIFS(AW$3:AW$622,$BC$3:$BC$622,1,$G$3:$G$622,$G238),0)</f>
        <v>0.18643125103880392</v>
      </c>
      <c r="BG238" s="2">
        <f>BB238</f>
        <v>0</v>
      </c>
      <c r="BH238" s="2">
        <f>AY238</f>
        <v>0</v>
      </c>
      <c r="BI238" s="2">
        <f>MIN(BI$1,BD238)</f>
        <v>0.14597766975424012</v>
      </c>
      <c r="BJ238" s="2">
        <f>MIN(BJ$1,BE238)</f>
        <v>0.1681808304956684</v>
      </c>
      <c r="BK238" s="2">
        <f>MIN(BK$1,BF238)</f>
        <v>0.18643125103880392</v>
      </c>
      <c r="BL238" s="2">
        <f>BG238</f>
        <v>0</v>
      </c>
      <c r="BM238" s="2">
        <f>MIN($BM$1,BH238)</f>
        <v>0</v>
      </c>
      <c r="BN238" s="2">
        <f>BI238/SUMIFS(BI$3:BI$622,$BC$3:$BC$622,1,$G$3:$G$622,$G238)</f>
        <v>0.15199509231590824</v>
      </c>
      <c r="BO238" s="2">
        <f>BJ238/SUMIFS(BJ$3:BJ$622,$BC$3:$BC$622,1,$G$3:$G$622,$G238)</f>
        <v>0.1681808304956684</v>
      </c>
      <c r="BP238" s="2">
        <f>BK238/SUMIFS(BK$3:BK$622,$BC$3:$BC$622,1,$G$3:$G$622,$G238)</f>
        <v>0.18685111843860841</v>
      </c>
      <c r="BQ238" s="2">
        <f>BL238</f>
        <v>0</v>
      </c>
      <c r="BR238" s="2">
        <f>BM238</f>
        <v>0</v>
      </c>
    </row>
    <row r="239" spans="1:70" x14ac:dyDescent="0.3">
      <c r="A239" s="93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>(12-$AF239)/12*INDEX(BV$9:BV$12,MATCH($AB239,$BU$9:$BU$12,0))+$AF239/12*AG239</f>
        <v>3.3915094339622642E-2</v>
      </c>
      <c r="AK239" s="85">
        <f>(12-$AF239)/12*INDEX(BW$9:BW$12,MATCH($AB239,$BU$9:$BU$12,0))+$AF239/12*AH239</f>
        <v>0.71933962264150941</v>
      </c>
      <c r="AL239" s="85">
        <f>(12-$AF239)/12*INDEX(BX$9:BX$12,MATCH($AB239,$BU$9:$BU$12,0))+$AF239/12*AI239</f>
        <v>2.9355345911949687E-2</v>
      </c>
      <c r="AM239" s="85">
        <f>IF($BC239=1,AJ239/SUMIFS(AJ$3:AJ$622,$BC$3:$BC$622,1,$G$3:$G$622,$G239),0)</f>
        <v>2.4335631386503898E-2</v>
      </c>
      <c r="AN239" s="85">
        <f>IF($BC239=1,AK239/SUMIFS(AK$3:AK$622,$BC$3:$BC$622,1,$G$3:$G$622,$G239),0)</f>
        <v>0.29547574818647648</v>
      </c>
      <c r="AO239" s="85">
        <f>IF($BC239=1,AL239/SUMIFS(AL$3:AL$622,$BC$3:$BC$622,1,$G$3:$G$622,$G239),0)</f>
        <v>1.8279280173602093E-2</v>
      </c>
      <c r="AP239" s="2">
        <f>IFERROR(R239/$V239*90,"")</f>
        <v>0.6485799067401441</v>
      </c>
      <c r="AQ239" s="2">
        <f>IFERROR(S239/$V239*90,"")</f>
        <v>7.6303518440016954E-2</v>
      </c>
      <c r="AR239" s="2">
        <f>IFERROR(W239/$V239*90,"")</f>
        <v>1.6023738872403561</v>
      </c>
      <c r="AS239" s="2">
        <f>IFERROR(X239/$V239*90,"")</f>
        <v>0.15260703688003391</v>
      </c>
      <c r="AT239" s="2">
        <f>IFERROR(Y239/$V239*90,"")</f>
        <v>0</v>
      </c>
      <c r="AU239" s="2">
        <f>IF(AP239="",INDEX(BV$4:BV$7,MATCH(O239,$BU$4:$BU$7,0)),AP239)</f>
        <v>0.6485799067401441</v>
      </c>
      <c r="AV239" s="2">
        <f>IF(AQ239="",INDEX(BW$4:BW$7,MATCH($O239,$BU$4:$BU$7,0)),AQ239)</f>
        <v>7.6303518440016954E-2</v>
      </c>
      <c r="AW239" s="2">
        <f>IF(AR239="",INDEX(BX$4:BX$7,MATCH($O239,$BU$4:$BU$7,0)),AR239)</f>
        <v>1.6023738872403561</v>
      </c>
      <c r="AX239" s="2">
        <f>IF(AS239="",INDEX(BY$4:BY$7,MATCH($O239,$BU$4:$BU$7,0)),AS239)</f>
        <v>0.15260703688003391</v>
      </c>
      <c r="AY239" s="2">
        <f>IF(AT239="",INDEX(BZ$4:BZ$7,MATCH($O239,$BU$4:$BU$7,0)),AT239)</f>
        <v>0</v>
      </c>
      <c r="AZ239" s="2">
        <f>AU239*0.5+AK239*0.5</f>
        <v>0.68395976469082675</v>
      </c>
      <c r="BA239" s="2">
        <f>AV239*0.5+AJ239*0.5</f>
        <v>5.5109306389819798E-2</v>
      </c>
      <c r="BB239" s="2">
        <f>AX239*0.5+AI239*0.5</f>
        <v>7.6303518440016954E-2</v>
      </c>
      <c r="BC239">
        <f>IF(I239="expected",1,0)</f>
        <v>1</v>
      </c>
      <c r="BD239" s="74">
        <f>IF(BC239=1,AZ239/SUMIFS(AZ$3:AZ$622,$BC$3:$BC$622,1,$G$3:$G$622,$G239),0)</f>
        <v>0.33958958457133248</v>
      </c>
      <c r="BE239" s="74">
        <f>IF(BC239=1,BA239/SUMIFS(BA$3:BA$622,$BC$3:$BC$622,1,$G$3:$G$622,$G239),0)</f>
        <v>4.7867250074490324E-2</v>
      </c>
      <c r="BF239" s="74">
        <f>IF(BC239=1,AW239/SUMIFS(AW$3:AW$622,$BC$3:$BC$622,1,$G$3:$G$622,$G239),0)</f>
        <v>0.30224706923519129</v>
      </c>
      <c r="BG239" s="2">
        <f>BB239</f>
        <v>7.6303518440016954E-2</v>
      </c>
      <c r="BH239" s="2">
        <f>AY239</f>
        <v>0</v>
      </c>
      <c r="BI239" s="2">
        <f>MIN(BI$1,BD239)</f>
        <v>0.3</v>
      </c>
      <c r="BJ239" s="2">
        <f>MIN(BJ$1,BE239)</f>
        <v>4.7867250074490324E-2</v>
      </c>
      <c r="BK239" s="2">
        <f>MIN(BK$1,BF239)</f>
        <v>0.3</v>
      </c>
      <c r="BL239" s="2">
        <f>BG239</f>
        <v>7.6303518440016954E-2</v>
      </c>
      <c r="BM239" s="2">
        <f>MIN($BM$1,BH239)</f>
        <v>0</v>
      </c>
      <c r="BN239" s="2">
        <f>BI239/SUMIFS(BI$3:BI$622,$BC$3:$BC$622,1,$G$3:$G$622,$G239)</f>
        <v>0.31236645831886217</v>
      </c>
      <c r="BO239" s="2">
        <f>BJ239/SUMIFS(BJ$3:BJ$622,$BC$3:$BC$622,1,$G$3:$G$622,$G239)</f>
        <v>4.7867250074490324E-2</v>
      </c>
      <c r="BP239" s="2">
        <f>BK239/SUMIFS(BK$3:BK$622,$BC$3:$BC$622,1,$G$3:$G$622,$G239)</f>
        <v>0.30067563897811916</v>
      </c>
      <c r="BQ239" s="2">
        <f>BL239</f>
        <v>7.6303518440016954E-2</v>
      </c>
      <c r="BR239" s="2">
        <f>BM239</f>
        <v>0</v>
      </c>
    </row>
    <row r="240" spans="1:70" x14ac:dyDescent="0.3">
      <c r="A240" s="93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>(12-$AF240)/12*INDEX(BV$9:BV$12,MATCH($AB240,$BU$9:$BU$12,0))+$AF240/12*AG240</f>
        <v>9.4070512820512833E-2</v>
      </c>
      <c r="AK240" s="85">
        <f>(12-$AF240)/12*INDEX(BW$9:BW$12,MATCH($AB240,$BU$9:$BU$12,0))+$AF240/12*AH240</f>
        <v>0.25596153846153846</v>
      </c>
      <c r="AL240" s="85">
        <f>(12-$AF240)/12*INDEX(BX$9:BX$12,MATCH($AB240,$BU$9:$BU$12,0))+$AF240/12*AI240</f>
        <v>0.13496794871794873</v>
      </c>
      <c r="AM240" s="85">
        <f>IF($BC240=1,AJ240/SUMIFS(AJ$3:AJ$622,$BC$3:$BC$622,1,$G$3:$G$622,$G240),0)</f>
        <v>7.2301191857975525E-2</v>
      </c>
      <c r="AN240" s="85">
        <f>IF($BC240=1,AK240/SUMIFS(AK$3:AK$622,$BC$3:$BC$622,1,$G$3:$G$622,$G240),0)</f>
        <v>0.13671859398504396</v>
      </c>
      <c r="AO240" s="85">
        <f>IF($BC240=1,AL240/SUMIFS(AL$3:AL$622,$BC$3:$BC$622,1,$G$3:$G$622,$G240),0)</f>
        <v>7.3092767796488212E-2</v>
      </c>
      <c r="AP240" s="2">
        <f>IFERROR(R240/$V240*90,"")</f>
        <v>6.6176470588235295E-2</v>
      </c>
      <c r="AQ240" s="2">
        <f>IFERROR(S240/$V240*90,"")</f>
        <v>9.9264705882352935E-2</v>
      </c>
      <c r="AR240" s="2">
        <f>IFERROR(W240/$V240*90,"")</f>
        <v>0.23161764705882354</v>
      </c>
      <c r="AS240" s="2">
        <f>IFERROR(X240/$V240*90,"")</f>
        <v>0.16544117647058823</v>
      </c>
      <c r="AT240" s="2">
        <f>IFERROR(Y240/$V240*90,"")</f>
        <v>0</v>
      </c>
      <c r="AU240" s="2">
        <f>IF(AP240="",INDEX(BV$4:BV$7,MATCH(O240,$BU$4:$BU$7,0)),AP240)</f>
        <v>6.6176470588235295E-2</v>
      </c>
      <c r="AV240" s="2">
        <f>IF(AQ240="",INDEX(BW$4:BW$7,MATCH($O240,$BU$4:$BU$7,0)),AQ240)</f>
        <v>9.9264705882352935E-2</v>
      </c>
      <c r="AW240" s="2">
        <f>IF(AR240="",INDEX(BX$4:BX$7,MATCH($O240,$BU$4:$BU$7,0)),AR240)</f>
        <v>0.23161764705882354</v>
      </c>
      <c r="AX240" s="2">
        <f>IF(AS240="",INDEX(BY$4:BY$7,MATCH($O240,$BU$4:$BU$7,0)),AS240)</f>
        <v>0.16544117647058823</v>
      </c>
      <c r="AY240" s="2">
        <f>IF(AT240="",INDEX(BZ$4:BZ$7,MATCH($O240,$BU$4:$BU$7,0)),AT240)</f>
        <v>0</v>
      </c>
      <c r="AZ240" s="2">
        <f>AU240*0.5+AK240*0.5</f>
        <v>0.16106900452488687</v>
      </c>
      <c r="BA240" s="2">
        <f>AV240*0.5+AJ240*0.5</f>
        <v>9.6667609351432884E-2</v>
      </c>
      <c r="BB240" s="2">
        <f>AX240*0.5+AI240*0.5</f>
        <v>8.2720588235294115E-2</v>
      </c>
      <c r="BC240">
        <f>IF(I240="expected",1,0)</f>
        <v>1</v>
      </c>
      <c r="BD240" s="74">
        <f>IF(BC240=1,AZ240/SUMIFS(AZ$3:AZ$622,$BC$3:$BC$622,1,$G$3:$G$622,$G240),0)</f>
        <v>0.12668102893673525</v>
      </c>
      <c r="BE240" s="74">
        <f>IF(BC240=1,BA240/SUMIFS(BA$3:BA$622,$BC$3:$BC$622,1,$G$3:$G$622,$G240),0)</f>
        <v>8.7410233981512112E-2</v>
      </c>
      <c r="BF240" s="74">
        <f>IF(BC240=1,AW240/SUMIFS(AW$3:AW$622,$BC$3:$BC$622,1,$G$3:$G$622,$G240),0)</f>
        <v>6.4904325047929048E-2</v>
      </c>
      <c r="BG240" s="2">
        <f>BB240</f>
        <v>8.2720588235294115E-2</v>
      </c>
      <c r="BH240" s="2">
        <f>AY240</f>
        <v>0</v>
      </c>
      <c r="BI240" s="2">
        <f>MIN(BI$1,BD240)</f>
        <v>0.12668102893673525</v>
      </c>
      <c r="BJ240" s="2">
        <f>MIN(BJ$1,BE240)</f>
        <v>8.7410233981512112E-2</v>
      </c>
      <c r="BK240" s="2">
        <f>MIN(BK$1,BF240)</f>
        <v>6.4904325047929048E-2</v>
      </c>
      <c r="BL240" s="2">
        <f>BG240</f>
        <v>8.2720588235294115E-2</v>
      </c>
      <c r="BM240" s="2">
        <f>MIN($BM$1,BH240)</f>
        <v>0</v>
      </c>
      <c r="BN240" s="2">
        <f>BI240/SUMIFS(BI$3:BI$622,$BC$3:$BC$622,1,$G$3:$G$622,$G240)</f>
        <v>0.12668102893673522</v>
      </c>
      <c r="BO240" s="2">
        <f>BJ240/SUMIFS(BJ$3:BJ$622,$BC$3:$BC$622,1,$G$3:$G$622,$G240)</f>
        <v>8.7410233981512112E-2</v>
      </c>
      <c r="BP240" s="2">
        <f>BK240/SUMIFS(BK$3:BK$622,$BC$3:$BC$622,1,$G$3:$G$622,$G240)</f>
        <v>6.9720077483928902E-2</v>
      </c>
      <c r="BQ240" s="2">
        <f>BL240</f>
        <v>8.2720588235294115E-2</v>
      </c>
      <c r="BR240" s="2">
        <f>BM240</f>
        <v>0</v>
      </c>
    </row>
    <row r="241" spans="1:70" x14ac:dyDescent="0.3">
      <c r="A241" s="93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>(12-$AF241)/12*INDEX(BV$9:BV$12,MATCH($AB241,$BU$9:$BU$12,0))+$AF241/12*AG241</f>
        <v>0.13337264150943398</v>
      </c>
      <c r="AK241" s="85">
        <f>(12-$AF241)/12*INDEX(BW$9:BW$12,MATCH($AB241,$BU$9:$BU$12,0))+$AF241/12*AH241</f>
        <v>0.31400943396226411</v>
      </c>
      <c r="AL241" s="85">
        <f>(12-$AF241)/12*INDEX(BX$9:BX$12,MATCH($AB241,$BU$9:$BU$12,0))+$AF241/12*AI241</f>
        <v>0.21653301886792453</v>
      </c>
      <c r="AM241" s="85">
        <f>IF($BC241=1,AJ241/SUMIFS(AJ$3:AJ$622,$BC$3:$BC$622,1,$G$3:$G$622,$G241),0)</f>
        <v>0.12485198535776537</v>
      </c>
      <c r="AN241" s="85">
        <f>IF($BC241=1,AK241/SUMIFS(AK$3:AK$622,$BC$3:$BC$622,1,$G$3:$G$622,$G241),0)</f>
        <v>0.15895292409335987</v>
      </c>
      <c r="AO241" s="85">
        <f>IF($BC241=1,AL241/SUMIFS(AL$3:AL$622,$BC$3:$BC$622,1,$G$3:$G$622,$G241),0)</f>
        <v>0.12390807181484155</v>
      </c>
      <c r="AP241" s="2">
        <f>IFERROR(R241/$V241*90,"")</f>
        <v>0.35485460818137016</v>
      </c>
      <c r="AQ241" s="2">
        <f>IFERROR(S241/$V241*90,"")</f>
        <v>0.13307047806801381</v>
      </c>
      <c r="AR241" s="2">
        <f>IFERROR(W241/$V241*90,"")</f>
        <v>1.1532774765894529</v>
      </c>
      <c r="AS241" s="2">
        <f>IFERROR(X241/$V241*90,"")</f>
        <v>0.35485460818137016</v>
      </c>
      <c r="AT241" s="2">
        <f>IFERROR(Y241/$V241*90,"")</f>
        <v>0</v>
      </c>
      <c r="AU241" s="2">
        <f>IF(AP241="",INDEX(BV$4:BV$7,MATCH(O241,$BU$4:$BU$7,0)),AP241)</f>
        <v>0.35485460818137016</v>
      </c>
      <c r="AV241" s="2">
        <f>IF(AQ241="",INDEX(BW$4:BW$7,MATCH($O241,$BU$4:$BU$7,0)),AQ241)</f>
        <v>0.13307047806801381</v>
      </c>
      <c r="AW241" s="2">
        <f>IF(AR241="",INDEX(BX$4:BX$7,MATCH($O241,$BU$4:$BU$7,0)),AR241)</f>
        <v>1.1532774765894529</v>
      </c>
      <c r="AX241" s="2">
        <f>IF(AS241="",INDEX(BY$4:BY$7,MATCH($O241,$BU$4:$BU$7,0)),AS241)</f>
        <v>0.35485460818137016</v>
      </c>
      <c r="AY241" s="2">
        <f>IF(AT241="",INDEX(BZ$4:BZ$7,MATCH($O241,$BU$4:$BU$7,0)),AT241)</f>
        <v>0</v>
      </c>
      <c r="AZ241" s="2">
        <f>AU241*0.5+AK241*0.5</f>
        <v>0.33443202107181713</v>
      </c>
      <c r="BA241" s="2">
        <f>AV241*0.5+AJ241*0.5</f>
        <v>0.13322155978872391</v>
      </c>
      <c r="BB241" s="2">
        <f>AX241*0.5+AI241*0.5</f>
        <v>0.29242730409068507</v>
      </c>
      <c r="BC241">
        <f>IF(I241="expected",1,0)</f>
        <v>1</v>
      </c>
      <c r="BD241" s="74">
        <f>IF(BC241=1,AZ241/SUMIFS(AZ$3:AZ$622,$BC$3:$BC$622,1,$G$3:$G$622,$G241),0)</f>
        <v>0.17001627039906111</v>
      </c>
      <c r="BE241" s="74">
        <f>IF(BC241=1,BA241/SUMIFS(BA$3:BA$622,$BC$3:$BC$622,1,$G$3:$G$622,$G241),0)</f>
        <v>0.13636176982597828</v>
      </c>
      <c r="BF241" s="74">
        <f>IF(BC241=1,AW241/SUMIFS(AW$3:AW$622,$BC$3:$BC$622,1,$G$3:$G$622,$G241),0)</f>
        <v>0.19525843689486463</v>
      </c>
      <c r="BG241" s="2">
        <f>BB241</f>
        <v>0.29242730409068507</v>
      </c>
      <c r="BH241" s="2">
        <f>AY241</f>
        <v>0</v>
      </c>
      <c r="BI241" s="2">
        <f>MIN(BI$1,BD241)</f>
        <v>0.17001627039906111</v>
      </c>
      <c r="BJ241" s="2">
        <f>MIN(BJ$1,BE241)</f>
        <v>0.13636176982597828</v>
      </c>
      <c r="BK241" s="2">
        <f>MIN(BK$1,BF241)</f>
        <v>0.19525843689486463</v>
      </c>
      <c r="BL241" s="2">
        <f>BG241</f>
        <v>0.29242730409068507</v>
      </c>
      <c r="BM241" s="2">
        <f>MIN($BM$1,BH241)</f>
        <v>0</v>
      </c>
      <c r="BN241" s="2">
        <f>BI241/SUMIFS(BI$3:BI$622,$BC$3:$BC$622,1,$G$3:$G$622,$G241)</f>
        <v>0.17757704952528952</v>
      </c>
      <c r="BO241" s="2">
        <f>BJ241/SUMIFS(BJ$3:BJ$622,$BC$3:$BC$622,1,$G$3:$G$622,$G241)</f>
        <v>0.13636176982597831</v>
      </c>
      <c r="BP241" s="2">
        <f>BK241/SUMIFS(BK$3:BK$622,$BC$3:$BC$622,1,$G$3:$G$622,$G241)</f>
        <v>0.19525843689486458</v>
      </c>
      <c r="BQ241" s="2">
        <f>BL241</f>
        <v>0.29242730409068507</v>
      </c>
      <c r="BR241" s="2">
        <f>BM241</f>
        <v>0</v>
      </c>
    </row>
    <row r="242" spans="1:70" x14ac:dyDescent="0.3">
      <c r="A242" s="93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>(12-$AF242)/12*INDEX(BV$9:BV$12,MATCH($AB242,$BU$9:$BU$12,0))+$AF242/12*AG242</f>
        <v>0.15449685534591195</v>
      </c>
      <c r="AK242" s="85">
        <f>(12-$AF242)/12*INDEX(BW$9:BW$12,MATCH($AB242,$BU$9:$BU$12,0))+$AF242/12*AH242</f>
        <v>0.69534591194968542</v>
      </c>
      <c r="AL242" s="85">
        <f>(12-$AF242)/12*INDEX(BX$9:BX$12,MATCH($AB242,$BU$9:$BU$12,0))+$AF242/12*AI242</f>
        <v>0.22537735849056603</v>
      </c>
      <c r="AM242" s="85">
        <f>IF($BC242=1,AJ242/SUMIFS(AJ$3:AJ$622,$BC$3:$BC$622,1,$G$3:$G$622,$G242),0)</f>
        <v>0</v>
      </c>
      <c r="AN242" s="85">
        <f>IF($BC242=1,AK242/SUMIFS(AK$3:AK$622,$BC$3:$BC$622,1,$G$3:$G$622,$G242),0)</f>
        <v>0</v>
      </c>
      <c r="AO242" s="85">
        <f>IF($BC242=1,AL242/SUMIFS(AL$3:AL$622,$BC$3:$BC$622,1,$G$3:$G$622,$G242),0)</f>
        <v>0</v>
      </c>
      <c r="AP242" s="2">
        <f>IFERROR(R242/$V242*90,"")</f>
        <v>2.8836911246395387E-2</v>
      </c>
      <c r="AQ242" s="2">
        <f>IFERROR(S242/$V242*90,"")</f>
        <v>0</v>
      </c>
      <c r="AR242" s="2">
        <f>IFERROR(W242/$V242*90,"")</f>
        <v>5.7673822492790773E-2</v>
      </c>
      <c r="AS242" s="2">
        <f>IFERROR(X242/$V242*90,"")</f>
        <v>0</v>
      </c>
      <c r="AT242" s="2">
        <f>IFERROR(Y242/$V242*90,"")</f>
        <v>0</v>
      </c>
      <c r="AU242" s="2">
        <f>IF(AP242="",INDEX(BV$4:BV$7,MATCH(O242,$BU$4:$BU$7,0)),AP242)</f>
        <v>2.8836911246395387E-2</v>
      </c>
      <c r="AV242" s="2">
        <f>IF(AQ242="",INDEX(BW$4:BW$7,MATCH($O242,$BU$4:$BU$7,0)),AQ242)</f>
        <v>0</v>
      </c>
      <c r="AW242" s="2">
        <f>IF(AR242="",INDEX(BX$4:BX$7,MATCH($O242,$BU$4:$BU$7,0)),AR242)</f>
        <v>5.7673822492790773E-2</v>
      </c>
      <c r="AX242" s="2">
        <f>IF(AS242="",INDEX(BY$4:BY$7,MATCH($O242,$BU$4:$BU$7,0)),AS242)</f>
        <v>0</v>
      </c>
      <c r="AY242" s="2">
        <f>IF(AT242="",INDEX(BZ$4:BZ$7,MATCH($O242,$BU$4:$BU$7,0)),AT242)</f>
        <v>0</v>
      </c>
      <c r="AZ242" s="2">
        <f>AU242*0.5+AK242*0.5</f>
        <v>0.36209141159804042</v>
      </c>
      <c r="BA242" s="2">
        <f>AV242*0.5+AJ242*0.5</f>
        <v>7.7248427672955977E-2</v>
      </c>
      <c r="BB242" s="2">
        <f>AX242*0.5+AI242*0.5</f>
        <v>0.125</v>
      </c>
      <c r="BC242">
        <f>IF(I242="expected",1,0)</f>
        <v>0</v>
      </c>
      <c r="BD242" s="74">
        <f>IF(BC242=1,AZ242/SUMIFS(AZ$3:AZ$622,$BC$3:$BC$622,1,$G$3:$G$622,$G242),0)</f>
        <v>0</v>
      </c>
      <c r="BE242" s="74">
        <f>IF(BC242=1,BA242/SUMIFS(BA$3:BA$622,$BC$3:$BC$622,1,$G$3:$G$622,$G242),0)</f>
        <v>0</v>
      </c>
      <c r="BF242" s="74">
        <f>IF(BC242=1,AW242/SUMIFS(AW$3:AW$622,$BC$3:$BC$622,1,$G$3:$G$622,$G242),0)</f>
        <v>0</v>
      </c>
      <c r="BG242" s="2">
        <f>BB242</f>
        <v>0.125</v>
      </c>
      <c r="BH242" s="2">
        <f>AY242</f>
        <v>0</v>
      </c>
      <c r="BI242" s="2">
        <f>MIN(BI$1,BD242)</f>
        <v>0</v>
      </c>
      <c r="BJ242" s="2">
        <f>MIN(BJ$1,BE242)</f>
        <v>0</v>
      </c>
      <c r="BK242" s="2">
        <f>MIN(BK$1,BF242)</f>
        <v>0</v>
      </c>
      <c r="BL242" s="2">
        <f>BG242</f>
        <v>0.125</v>
      </c>
      <c r="BM242" s="2">
        <f>MIN($BM$1,BH242)</f>
        <v>0</v>
      </c>
      <c r="BN242" s="2">
        <f>BI242/SUMIFS(BI$3:BI$622,$BC$3:$BC$622,1,$G$3:$G$622,$G242)</f>
        <v>0</v>
      </c>
      <c r="BO242" s="2">
        <f>BJ242/SUMIFS(BJ$3:BJ$622,$BC$3:$BC$622,1,$G$3:$G$622,$G242)</f>
        <v>0</v>
      </c>
      <c r="BP242" s="2">
        <f>BK242/SUMIFS(BK$3:BK$622,$BC$3:$BC$622,1,$G$3:$G$622,$G242)</f>
        <v>0</v>
      </c>
      <c r="BQ242" s="2">
        <f>BL242</f>
        <v>0.125</v>
      </c>
      <c r="BR242" s="2">
        <f>BM242</f>
        <v>0</v>
      </c>
    </row>
    <row r="243" spans="1:70" x14ac:dyDescent="0.3">
      <c r="A243" s="93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>(12-$AF243)/12*INDEX(BV$9:BV$12,MATCH($AB243,$BU$9:$BU$12,0))+$AF243/12*AG243</f>
        <v>0</v>
      </c>
      <c r="AK243" s="85">
        <f>(12-$AF243)/12*INDEX(BW$9:BW$12,MATCH($AB243,$BU$9:$BU$12,0))+$AF243/12*AH243</f>
        <v>0</v>
      </c>
      <c r="AL243" s="85">
        <f>(12-$AF243)/12*INDEX(BX$9:BX$12,MATCH($AB243,$BU$9:$BU$12,0))+$AF243/12*AI243</f>
        <v>8.666666666666667E-2</v>
      </c>
      <c r="AM243" s="85">
        <f>IF($BC243=1,AJ243/SUMIFS(AJ$3:AJ$622,$BC$3:$BC$622,1,$G$3:$G$622,$G243),0)</f>
        <v>0</v>
      </c>
      <c r="AN243" s="85">
        <f>IF($BC243=1,AK243/SUMIFS(AK$3:AK$622,$BC$3:$BC$622,1,$G$3:$G$622,$G243),0)</f>
        <v>0</v>
      </c>
      <c r="AO243" s="85">
        <f>IF($BC243=1,AL243/SUMIFS(AL$3:AL$622,$BC$3:$BC$622,1,$G$3:$G$622,$G243),0)</f>
        <v>6.1377527835241356E-2</v>
      </c>
      <c r="AP243" s="2">
        <f>IFERROR(R243/$V243*90,"")</f>
        <v>0</v>
      </c>
      <c r="AQ243" s="2">
        <f>IFERROR(S243/$V243*90,"")</f>
        <v>0</v>
      </c>
      <c r="AR243" s="2">
        <f>IFERROR(W243/$V243*90,"")</f>
        <v>0</v>
      </c>
      <c r="AS243" s="2">
        <f>IFERROR(X243/$V243*90,"")</f>
        <v>0</v>
      </c>
      <c r="AT243" s="2">
        <f>IFERROR(Y243/$V243*90,"")</f>
        <v>0</v>
      </c>
      <c r="AU243" s="2">
        <f>IF(AP243="",INDEX(BV$4:BV$7,MATCH(O243,$BU$4:$BU$7,0)),AP243)</f>
        <v>0</v>
      </c>
      <c r="AV243" s="2">
        <f>IF(AQ243="",INDEX(BW$4:BW$7,MATCH($O243,$BU$4:$BU$7,0)),AQ243)</f>
        <v>0</v>
      </c>
      <c r="AW243" s="2">
        <f>IF(AR243="",INDEX(BX$4:BX$7,MATCH($O243,$BU$4:$BU$7,0)),AR243)</f>
        <v>0</v>
      </c>
      <c r="AX243" s="2">
        <f>IF(AS243="",INDEX(BY$4:BY$7,MATCH($O243,$BU$4:$BU$7,0)),AS243)</f>
        <v>0</v>
      </c>
      <c r="AY243" s="2">
        <f>IF(AT243="",INDEX(BZ$4:BZ$7,MATCH($O243,$BU$4:$BU$7,0)),AT243)</f>
        <v>0</v>
      </c>
      <c r="AZ243" s="2">
        <f>AU243*0.5+AK243*0.5</f>
        <v>0</v>
      </c>
      <c r="BA243" s="2">
        <f>AV243*0.5+AJ243*0.5</f>
        <v>0</v>
      </c>
      <c r="BB243" s="2">
        <f>AX243*0.5+AI243*0.5</f>
        <v>6.5000000000000002E-2</v>
      </c>
      <c r="BC243">
        <f>IF(I243="expected",1,0)</f>
        <v>1</v>
      </c>
      <c r="BD243" s="74">
        <f>IF(BC243=1,AZ243/SUMIFS(AZ$3:AZ$622,$BC$3:$BC$622,1,$G$3:$G$622,$G243),0)</f>
        <v>0</v>
      </c>
      <c r="BE243" s="74">
        <f>IF(BC243=1,BA243/SUMIFS(BA$3:BA$622,$BC$3:$BC$622,1,$G$3:$G$622,$G243),0)</f>
        <v>0</v>
      </c>
      <c r="BF243" s="74">
        <f>IF(BC243=1,AW243/SUMIFS(AW$3:AW$622,$BC$3:$BC$622,1,$G$3:$G$622,$G243),0)</f>
        <v>0</v>
      </c>
      <c r="BG243" s="2">
        <f>BB243</f>
        <v>6.5000000000000002E-2</v>
      </c>
      <c r="BH243" s="2">
        <f>AY243</f>
        <v>0</v>
      </c>
      <c r="BI243" s="2">
        <f>MIN(BI$1,BD243)</f>
        <v>0</v>
      </c>
      <c r="BJ243" s="2">
        <f>MIN(BJ$1,BE243)</f>
        <v>0</v>
      </c>
      <c r="BK243" s="2">
        <f>MIN(BK$1,BF243)</f>
        <v>0</v>
      </c>
      <c r="BL243" s="2">
        <f>BG243</f>
        <v>6.5000000000000002E-2</v>
      </c>
      <c r="BM243" s="2">
        <f>MIN($BM$1,BH243)</f>
        <v>0</v>
      </c>
      <c r="BN243" s="2">
        <f>BI243/SUMIFS(BI$3:BI$622,$BC$3:$BC$622,1,$G$3:$G$622,$G243)</f>
        <v>0</v>
      </c>
      <c r="BO243" s="2">
        <f>BJ243/SUMIFS(BJ$3:BJ$622,$BC$3:$BC$622,1,$G$3:$G$622,$G243)</f>
        <v>0</v>
      </c>
      <c r="BP243" s="2">
        <f>BK243/SUMIFS(BK$3:BK$622,$BC$3:$BC$622,1,$G$3:$G$622,$G243)</f>
        <v>0</v>
      </c>
      <c r="BQ243" s="2">
        <f>BL243</f>
        <v>6.5000000000000002E-2</v>
      </c>
      <c r="BR243" s="2">
        <f>BM243</f>
        <v>0</v>
      </c>
    </row>
    <row r="244" spans="1:70" x14ac:dyDescent="0.3">
      <c r="A244" s="93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>(12-$AF244)/12*INDEX(BV$9:BV$12,MATCH($AB244,$BU$9:$BU$12,0))+$AF244/12*AG244</f>
        <v>9.2999999999999999E-2</v>
      </c>
      <c r="AK244" s="85">
        <f>(12-$AF244)/12*INDEX(BW$9:BW$12,MATCH($AB244,$BU$9:$BU$12,0))+$AF244/12*AH244</f>
        <v>9.1235294117647081E-2</v>
      </c>
      <c r="AL244" s="85">
        <f>(12-$AF244)/12*INDEX(BX$9:BX$12,MATCH($AB244,$BU$9:$BU$12,0))+$AF244/12*AI244</f>
        <v>0.18782352941176461</v>
      </c>
      <c r="AM244" s="85">
        <f>IF($BC244=1,AJ244/SUMIFS(AJ$3:AJ$622,$BC$3:$BC$622,1,$G$3:$G$622,$G244),0)</f>
        <v>0</v>
      </c>
      <c r="AN244" s="85">
        <f>IF($BC244=1,AK244/SUMIFS(AK$3:AK$622,$BC$3:$BC$622,1,$G$3:$G$622,$G244),0)</f>
        <v>0</v>
      </c>
      <c r="AO244" s="85">
        <f>IF($BC244=1,AL244/SUMIFS(AL$3:AL$622,$BC$3:$BC$622,1,$G$3:$G$622,$G244),0)</f>
        <v>0</v>
      </c>
      <c r="AP244" s="2">
        <f>IFERROR(R244/$V244*90,"")</f>
        <v>3.0811365970558027E-2</v>
      </c>
      <c r="AQ244" s="2">
        <f>IFERROR(S244/$V244*90,"")</f>
        <v>3.0811365970558027E-2</v>
      </c>
      <c r="AR244" s="2">
        <f>IFERROR(W244/$V244*90,"")</f>
        <v>9.243409791167409E-2</v>
      </c>
      <c r="AS244" s="2">
        <f>IFERROR(X244/$V244*90,"")</f>
        <v>0.24649092776446421</v>
      </c>
      <c r="AT244" s="2">
        <f>IFERROR(Y244/$V244*90,"")</f>
        <v>3.0811365970558027E-2</v>
      </c>
      <c r="AU244" s="2">
        <f>IF(AP244="",INDEX(BV$4:BV$7,MATCH(O244,$BU$4:$BU$7,0)),AP244)</f>
        <v>3.0811365970558027E-2</v>
      </c>
      <c r="AV244" s="2">
        <f>IF(AQ244="",INDEX(BW$4:BW$7,MATCH($O244,$BU$4:$BU$7,0)),AQ244)</f>
        <v>3.0811365970558027E-2</v>
      </c>
      <c r="AW244" s="2">
        <f>IF(AR244="",INDEX(BX$4:BX$7,MATCH($O244,$BU$4:$BU$7,0)),AR244)</f>
        <v>9.243409791167409E-2</v>
      </c>
      <c r="AX244" s="2">
        <f>IF(AS244="",INDEX(BY$4:BY$7,MATCH($O244,$BU$4:$BU$7,0)),AS244)</f>
        <v>0.24649092776446421</v>
      </c>
      <c r="AY244" s="2">
        <f>IF(AT244="",INDEX(BZ$4:BZ$7,MATCH($O244,$BU$4:$BU$7,0)),AT244)</f>
        <v>3.0811365970558027E-2</v>
      </c>
      <c r="AZ244" s="2">
        <f>AU244*0.5+AK244*0.5</f>
        <v>6.1023330044102556E-2</v>
      </c>
      <c r="BA244" s="2">
        <f>AV244*0.5+AJ244*0.5</f>
        <v>6.1905682985279015E-2</v>
      </c>
      <c r="BB244" s="2">
        <f>AX244*0.5+AI244*0.5</f>
        <v>0.12324546388223211</v>
      </c>
      <c r="BC244">
        <f>IF(I244="expected",1,0)</f>
        <v>0</v>
      </c>
      <c r="BD244" s="74">
        <f>IF(BC244=1,AZ244/SUMIFS(AZ$3:AZ$622,$BC$3:$BC$622,1,$G$3:$G$622,$G244),0)</f>
        <v>0</v>
      </c>
      <c r="BE244" s="74">
        <f>IF(BC244=1,BA244/SUMIFS(BA$3:BA$622,$BC$3:$BC$622,1,$G$3:$G$622,$G244),0)</f>
        <v>0</v>
      </c>
      <c r="BF244" s="74">
        <f>IF(BC244=1,AW244/SUMIFS(AW$3:AW$622,$BC$3:$BC$622,1,$G$3:$G$622,$G244),0)</f>
        <v>0</v>
      </c>
      <c r="BG244" s="2">
        <f>BB244</f>
        <v>0.12324546388223211</v>
      </c>
      <c r="BH244" s="2">
        <f>AY244</f>
        <v>3.0811365970558027E-2</v>
      </c>
      <c r="BI244" s="2">
        <f>MIN(BI$1,BD244)</f>
        <v>0</v>
      </c>
      <c r="BJ244" s="2">
        <f>MIN(BJ$1,BE244)</f>
        <v>0</v>
      </c>
      <c r="BK244" s="2">
        <f>MIN(BK$1,BF244)</f>
        <v>0</v>
      </c>
      <c r="BL244" s="2">
        <f>BG244</f>
        <v>0.12324546388223211</v>
      </c>
      <c r="BM244" s="2">
        <f>MIN($BM$1,BH244)</f>
        <v>3.0811365970558027E-2</v>
      </c>
      <c r="BN244" s="2">
        <f>BI244/SUMIFS(BI$3:BI$622,$BC$3:$BC$622,1,$G$3:$G$622,$G244)</f>
        <v>0</v>
      </c>
      <c r="BO244" s="2">
        <f>BJ244/SUMIFS(BJ$3:BJ$622,$BC$3:$BC$622,1,$G$3:$G$622,$G244)</f>
        <v>0</v>
      </c>
      <c r="BP244" s="2">
        <f>BK244/SUMIFS(BK$3:BK$622,$BC$3:$BC$622,1,$G$3:$G$622,$G244)</f>
        <v>0</v>
      </c>
      <c r="BQ244" s="2">
        <f>BL244</f>
        <v>0.12324546388223211</v>
      </c>
      <c r="BR244" s="2">
        <f>BM244</f>
        <v>3.0811365970558027E-2</v>
      </c>
    </row>
    <row r="245" spans="1:70" x14ac:dyDescent="0.3">
      <c r="A245" s="93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>(12-$AF245)/12*INDEX(BV$9:BV$12,MATCH($AB245,$BU$9:$BU$12,0))+$AF245/12*AG245</f>
        <v>3.875E-2</v>
      </c>
      <c r="AK245" s="85">
        <f>(12-$AF245)/12*INDEX(BW$9:BW$12,MATCH($AB245,$BU$9:$BU$12,0))+$AF245/12*AH245</f>
        <v>3.801470588235295E-2</v>
      </c>
      <c r="AL245" s="85">
        <f>(12-$AF245)/12*INDEX(BX$9:BX$12,MATCH($AB245,$BU$9:$BU$12,0))+$AF245/12*AI245</f>
        <v>7.8259803921568588E-2</v>
      </c>
      <c r="AM245" s="85">
        <f>IF($BC245=1,AJ245/SUMIFS(AJ$3:AJ$622,$BC$3:$BC$622,1,$G$3:$G$622,$G245),0)</f>
        <v>2.575123336821647E-2</v>
      </c>
      <c r="AN245" s="85">
        <f>IF($BC245=1,AK245/SUMIFS(AK$3:AK$622,$BC$3:$BC$622,1,$G$3:$G$622,$G245),0)</f>
        <v>1.3988960068474552E-2</v>
      </c>
      <c r="AO245" s="85">
        <f>IF($BC245=1,AL245/SUMIFS(AL$3:AL$622,$BC$3:$BC$622,1,$G$3:$G$622,$G245),0)</f>
        <v>5.5423768772037765E-2</v>
      </c>
      <c r="AP245" s="2">
        <f>IFERROR(R245/$V245*90,"")</f>
        <v>0</v>
      </c>
      <c r="AQ245" s="2">
        <f>IFERROR(S245/$V245*90,"")</f>
        <v>0</v>
      </c>
      <c r="AR245" s="2">
        <f>IFERROR(W245/$V245*90,"")</f>
        <v>0</v>
      </c>
      <c r="AS245" s="2">
        <f>IFERROR(X245/$V245*90,"")</f>
        <v>0.13129102844638948</v>
      </c>
      <c r="AT245" s="2">
        <f>IFERROR(Y245/$V245*90,"")</f>
        <v>6.5645514223194742E-2</v>
      </c>
      <c r="AU245" s="2">
        <f>IF(AP245="",INDEX(BV$4:BV$7,MATCH(O245,$BU$4:$BU$7,0)),AP245)</f>
        <v>0</v>
      </c>
      <c r="AV245" s="2">
        <f>IF(AQ245="",INDEX(BW$4:BW$7,MATCH($O245,$BU$4:$BU$7,0)),AQ245)</f>
        <v>0</v>
      </c>
      <c r="AW245" s="2">
        <f>IF(AR245="",INDEX(BX$4:BX$7,MATCH($O245,$BU$4:$BU$7,0)),AR245)</f>
        <v>0</v>
      </c>
      <c r="AX245" s="2">
        <f>IF(AS245="",INDEX(BY$4:BY$7,MATCH($O245,$BU$4:$BU$7,0)),AS245)</f>
        <v>0.13129102844638948</v>
      </c>
      <c r="AY245" s="2">
        <f>IF(AT245="",INDEX(BZ$4:BZ$7,MATCH($O245,$BU$4:$BU$7,0)),AT245)</f>
        <v>6.5645514223194742E-2</v>
      </c>
      <c r="AZ245" s="2">
        <f>AU245*0.5+AK245*0.5</f>
        <v>1.9007352941176475E-2</v>
      </c>
      <c r="BA245" s="2">
        <f>AV245*0.5+AJ245*0.5</f>
        <v>1.9375E-2</v>
      </c>
      <c r="BB245" s="2">
        <f>AX245*0.5+AI245*0.5</f>
        <v>6.5645514223194742E-2</v>
      </c>
      <c r="BC245">
        <f>IF(I245="expected",1,0)</f>
        <v>1</v>
      </c>
      <c r="BD245" s="74">
        <f>IF(BC245=1,AZ245/SUMIFS(AZ$3:AZ$622,$BC$3:$BC$622,1,$G$3:$G$622,$G245),0)</f>
        <v>9.6914915756123373E-3</v>
      </c>
      <c r="BE245" s="74">
        <f>IF(BC245=1,BA245/SUMIFS(BA$3:BA$622,$BC$3:$BC$622,1,$G$3:$G$622,$G245),0)</f>
        <v>1.5824742657088553E-2</v>
      </c>
      <c r="BF245" s="74">
        <f>IF(BC245=1,AW245/SUMIFS(AW$3:AW$622,$BC$3:$BC$622,1,$G$3:$G$622,$G245),0)</f>
        <v>0</v>
      </c>
      <c r="BG245" s="2">
        <f>BB245</f>
        <v>6.5645514223194742E-2</v>
      </c>
      <c r="BH245" s="2">
        <f>AY245</f>
        <v>6.5645514223194742E-2</v>
      </c>
      <c r="BI245" s="2">
        <f>MIN(BI$1,BD245)</f>
        <v>9.6914915756123373E-3</v>
      </c>
      <c r="BJ245" s="2">
        <f>MIN(BJ$1,BE245)</f>
        <v>1.5824742657088553E-2</v>
      </c>
      <c r="BK245" s="2">
        <f>MIN(BK$1,BF245)</f>
        <v>0</v>
      </c>
      <c r="BL245" s="2">
        <f>BG245</f>
        <v>6.5645514223194742E-2</v>
      </c>
      <c r="BM245" s="2">
        <f>MIN($BM$1,BH245)</f>
        <v>0.06</v>
      </c>
      <c r="BN245" s="2">
        <f>BI245/SUMIFS(BI$3:BI$622,$BC$3:$BC$622,1,$G$3:$G$622,$G245)</f>
        <v>9.691491575612339E-3</v>
      </c>
      <c r="BO245" s="2">
        <f>BJ245/SUMIFS(BJ$3:BJ$622,$BC$3:$BC$622,1,$G$3:$G$622,$G245)</f>
        <v>1.582474265708855E-2</v>
      </c>
      <c r="BP245" s="2">
        <f>BK245/SUMIFS(BK$3:BK$622,$BC$3:$BC$622,1,$G$3:$G$622,$G245)</f>
        <v>0</v>
      </c>
      <c r="BQ245" s="2">
        <f>BL245</f>
        <v>6.5645514223194742E-2</v>
      </c>
      <c r="BR245" s="2">
        <f>BM245</f>
        <v>0.06</v>
      </c>
    </row>
    <row r="246" spans="1:70" x14ac:dyDescent="0.3">
      <c r="A246" s="93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>(12-$AF246)/12*INDEX(BV$9:BV$12,MATCH($AB246,$BU$9:$BU$12,0))+$AF246/12*AG246</f>
        <v>3.1E-2</v>
      </c>
      <c r="AK246" s="85">
        <f>(12-$AF246)/12*INDEX(BW$9:BW$12,MATCH($AB246,$BU$9:$BU$12,0))+$AF246/12*AH246</f>
        <v>3.041176470588236E-2</v>
      </c>
      <c r="AL246" s="85">
        <f>(12-$AF246)/12*INDEX(BX$9:BX$12,MATCH($AB246,$BU$9:$BU$12,0))+$AF246/12*AI246</f>
        <v>6.260784313725487E-2</v>
      </c>
      <c r="AM246" s="85">
        <f>IF($BC246=1,AJ246/SUMIFS(AJ$3:AJ$622,$BC$3:$BC$622,1,$G$3:$G$622,$G246),0)</f>
        <v>0</v>
      </c>
      <c r="AN246" s="85">
        <f>IF($BC246=1,AK246/SUMIFS(AK$3:AK$622,$BC$3:$BC$622,1,$G$3:$G$622,$G246),0)</f>
        <v>0</v>
      </c>
      <c r="AO246" s="85">
        <f>IF($BC246=1,AL246/SUMIFS(AL$3:AL$622,$BC$3:$BC$622,1,$G$3:$G$622,$G246),0)</f>
        <v>0</v>
      </c>
      <c r="AP246" s="2">
        <f>IFERROR(R246/$V246*90,"")</f>
        <v>0.10485436893203884</v>
      </c>
      <c r="AQ246" s="2">
        <f>IFERROR(S246/$V246*90,"")</f>
        <v>0</v>
      </c>
      <c r="AR246" s="2">
        <f>IFERROR(W246/$V246*90,"")</f>
        <v>0.2796116504854369</v>
      </c>
      <c r="AS246" s="2">
        <f>IFERROR(X246/$V246*90,"")</f>
        <v>0.10485436893203884</v>
      </c>
      <c r="AT246" s="2">
        <f>IFERROR(Y246/$V246*90,"")</f>
        <v>3.4951456310679613E-2</v>
      </c>
      <c r="AU246" s="2">
        <f>IF(AP246="",INDEX(BV$4:BV$7,MATCH(O246,$BU$4:$BU$7,0)),AP246)</f>
        <v>0.10485436893203884</v>
      </c>
      <c r="AV246" s="2">
        <f>IF(AQ246="",INDEX(BW$4:BW$7,MATCH($O246,$BU$4:$BU$7,0)),AQ246)</f>
        <v>0</v>
      </c>
      <c r="AW246" s="2">
        <f>IF(AR246="",INDEX(BX$4:BX$7,MATCH($O246,$BU$4:$BU$7,0)),AR246)</f>
        <v>0.2796116504854369</v>
      </c>
      <c r="AX246" s="2">
        <f>IF(AS246="",INDEX(BY$4:BY$7,MATCH($O246,$BU$4:$BU$7,0)),AS246)</f>
        <v>0.10485436893203884</v>
      </c>
      <c r="AY246" s="2">
        <f>IF(AT246="",INDEX(BZ$4:BZ$7,MATCH($O246,$BU$4:$BU$7,0)),AT246)</f>
        <v>3.4951456310679613E-2</v>
      </c>
      <c r="AZ246" s="2">
        <f>AU246*0.5+AK246*0.5</f>
        <v>6.7633066818960599E-2</v>
      </c>
      <c r="BA246" s="2">
        <f>AV246*0.5+AJ246*0.5</f>
        <v>1.55E-2</v>
      </c>
      <c r="BB246" s="2">
        <f>AX246*0.5+AI246*0.5</f>
        <v>5.2427184466019419E-2</v>
      </c>
      <c r="BC246">
        <f>IF(I246="expected",1,0)</f>
        <v>0</v>
      </c>
      <c r="BD246" s="74">
        <f>IF(BC246=1,AZ246/SUMIFS(AZ$3:AZ$622,$BC$3:$BC$622,1,$G$3:$G$622,$G246),0)</f>
        <v>0</v>
      </c>
      <c r="BE246" s="74">
        <f>IF(BC246=1,BA246/SUMIFS(BA$3:BA$622,$BC$3:$BC$622,1,$G$3:$G$622,$G246),0)</f>
        <v>0</v>
      </c>
      <c r="BF246" s="74">
        <f>IF(BC246=1,AW246/SUMIFS(AW$3:AW$622,$BC$3:$BC$622,1,$G$3:$G$622,$G246),0)</f>
        <v>0</v>
      </c>
      <c r="BG246" s="2">
        <f>BB246</f>
        <v>5.2427184466019419E-2</v>
      </c>
      <c r="BH246" s="2">
        <f>AY246</f>
        <v>3.4951456310679613E-2</v>
      </c>
      <c r="BI246" s="2">
        <f>MIN(BI$1,BD246)</f>
        <v>0</v>
      </c>
      <c r="BJ246" s="2">
        <f>MIN(BJ$1,BE246)</f>
        <v>0</v>
      </c>
      <c r="BK246" s="2">
        <f>MIN(BK$1,BF246)</f>
        <v>0</v>
      </c>
      <c r="BL246" s="2">
        <f>BG246</f>
        <v>5.2427184466019419E-2</v>
      </c>
      <c r="BM246" s="2">
        <f>MIN($BM$1,BH246)</f>
        <v>3.4951456310679613E-2</v>
      </c>
      <c r="BN246" s="2">
        <f>BI246/SUMIFS(BI$3:BI$622,$BC$3:$BC$622,1,$G$3:$G$622,$G246)</f>
        <v>0</v>
      </c>
      <c r="BO246" s="2">
        <f>BJ246/SUMIFS(BJ$3:BJ$622,$BC$3:$BC$622,1,$G$3:$G$622,$G246)</f>
        <v>0</v>
      </c>
      <c r="BP246" s="2">
        <f>BK246/SUMIFS(BK$3:BK$622,$BC$3:$BC$622,1,$G$3:$G$622,$G246)</f>
        <v>0</v>
      </c>
      <c r="BQ246" s="2">
        <f>BL246</f>
        <v>5.2427184466019419E-2</v>
      </c>
      <c r="BR246" s="2">
        <f>BM246</f>
        <v>3.4951456310679613E-2</v>
      </c>
    </row>
    <row r="247" spans="1:70" x14ac:dyDescent="0.3">
      <c r="A247" s="93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>(12-$AF247)/12*INDEX(BV$9:BV$12,MATCH($AB247,$BU$9:$BU$12,0))+$AF247/12*AG247</f>
        <v>0.17740384615384619</v>
      </c>
      <c r="AK247" s="85">
        <f>(12-$AF247)/12*INDEX(BW$9:BW$12,MATCH($AB247,$BU$9:$BU$12,0))+$AF247/12*AH247</f>
        <v>0.21429487179487183</v>
      </c>
      <c r="AL247" s="85">
        <f>(12-$AF247)/12*INDEX(BX$9:BX$12,MATCH($AB247,$BU$9:$BU$12,0))+$AF247/12*AI247</f>
        <v>0.21830128205128208</v>
      </c>
      <c r="AM247" s="85">
        <f>IF($BC247=1,AJ247/SUMIFS(AJ$3:AJ$622,$BC$3:$BC$622,1,$G$3:$G$622,$G247),0)</f>
        <v>0</v>
      </c>
      <c r="AN247" s="85">
        <f>IF($BC247=1,AK247/SUMIFS(AK$3:AK$622,$BC$3:$BC$622,1,$G$3:$G$622,$G247),0)</f>
        <v>0</v>
      </c>
      <c r="AO247" s="85">
        <f>IF($BC247=1,AL247/SUMIFS(AL$3:AL$622,$BC$3:$BC$622,1,$G$3:$G$622,$G247),0)</f>
        <v>0</v>
      </c>
      <c r="AP247" s="2">
        <f>IFERROR(R247/$V247*90,"")</f>
        <v>0.10163749294184077</v>
      </c>
      <c r="AQ247" s="2">
        <f>IFERROR(S247/$V247*90,"")</f>
        <v>0.20327498588368154</v>
      </c>
      <c r="AR247" s="2">
        <f>IFERROR(W247/$V247*90,"")</f>
        <v>0.40654997176736307</v>
      </c>
      <c r="AS247" s="2">
        <f>IFERROR(X247/$V247*90,"")</f>
        <v>0.15245623941276115</v>
      </c>
      <c r="AT247" s="2">
        <f>IFERROR(Y247/$V247*90,"")</f>
        <v>0</v>
      </c>
      <c r="AU247" s="2">
        <f>IF(AP247="",INDEX(BV$4:BV$7,MATCH(O247,$BU$4:$BU$7,0)),AP247)</f>
        <v>0.10163749294184077</v>
      </c>
      <c r="AV247" s="2">
        <f>IF(AQ247="",INDEX(BW$4:BW$7,MATCH($O247,$BU$4:$BU$7,0)),AQ247)</f>
        <v>0.20327498588368154</v>
      </c>
      <c r="AW247" s="2">
        <f>IF(AR247="",INDEX(BX$4:BX$7,MATCH($O247,$BU$4:$BU$7,0)),AR247)</f>
        <v>0.40654997176736307</v>
      </c>
      <c r="AX247" s="2">
        <f>IF(AS247="",INDEX(BY$4:BY$7,MATCH($O247,$BU$4:$BU$7,0)),AS247)</f>
        <v>0.15245623941276115</v>
      </c>
      <c r="AY247" s="2">
        <f>IF(AT247="",INDEX(BZ$4:BZ$7,MATCH($O247,$BU$4:$BU$7,0)),AT247)</f>
        <v>0</v>
      </c>
      <c r="AZ247" s="2">
        <f>AU247*0.5+AK247*0.5</f>
        <v>0.1579661823683563</v>
      </c>
      <c r="BA247" s="2">
        <f>AV247*0.5+AJ247*0.5</f>
        <v>0.19033941601876386</v>
      </c>
      <c r="BB247" s="2">
        <f>AX247*0.5+AI247*0.5</f>
        <v>0.17622811970638058</v>
      </c>
      <c r="BC247">
        <f>IF(I247="expected",1,0)</f>
        <v>0</v>
      </c>
      <c r="BD247" s="74">
        <f>IF(BC247=1,AZ247/SUMIFS(AZ$3:AZ$622,$BC$3:$BC$622,1,$G$3:$G$622,$G247),0)</f>
        <v>0</v>
      </c>
      <c r="BE247" s="74">
        <f>IF(BC247=1,BA247/SUMIFS(BA$3:BA$622,$BC$3:$BC$622,1,$G$3:$G$622,$G247),0)</f>
        <v>0</v>
      </c>
      <c r="BF247" s="74">
        <f>IF(BC247=1,AW247/SUMIFS(AW$3:AW$622,$BC$3:$BC$622,1,$G$3:$G$622,$G247),0)</f>
        <v>0</v>
      </c>
      <c r="BG247" s="2">
        <f>BB247</f>
        <v>0.17622811970638058</v>
      </c>
      <c r="BH247" s="2">
        <f>AY247</f>
        <v>0</v>
      </c>
      <c r="BI247" s="2">
        <f>MIN(BI$1,BD247)</f>
        <v>0</v>
      </c>
      <c r="BJ247" s="2">
        <f>MIN(BJ$1,BE247)</f>
        <v>0</v>
      </c>
      <c r="BK247" s="2">
        <f>MIN(BK$1,BF247)</f>
        <v>0</v>
      </c>
      <c r="BL247" s="2">
        <f>BG247</f>
        <v>0.17622811970638058</v>
      </c>
      <c r="BM247" s="2">
        <f>MIN($BM$1,BH247)</f>
        <v>0</v>
      </c>
      <c r="BN247" s="2">
        <f>BI247/SUMIFS(BI$3:BI$622,$BC$3:$BC$622,1,$G$3:$G$622,$G247)</f>
        <v>0</v>
      </c>
      <c r="BO247" s="2">
        <f>BJ247/SUMIFS(BJ$3:BJ$622,$BC$3:$BC$622,1,$G$3:$G$622,$G247)</f>
        <v>0</v>
      </c>
      <c r="BP247" s="2">
        <f>BK247/SUMIFS(BK$3:BK$622,$BC$3:$BC$622,1,$G$3:$G$622,$G247)</f>
        <v>0</v>
      </c>
      <c r="BQ247" s="2">
        <f>BL247</f>
        <v>0.17622811970638058</v>
      </c>
      <c r="BR247" s="2">
        <f>BM247</f>
        <v>0</v>
      </c>
    </row>
    <row r="248" spans="1:70" x14ac:dyDescent="0.3">
      <c r="A248" s="93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>(12-$AF248)/12*INDEX(BV$9:BV$12,MATCH($AB248,$BU$9:$BU$12,0))+$AF248/12*AG248</f>
        <v>3.875E-2</v>
      </c>
      <c r="AK248" s="85">
        <f>(12-$AF248)/12*INDEX(BW$9:BW$12,MATCH($AB248,$BU$9:$BU$12,0))+$AF248/12*AH248</f>
        <v>3.801470588235295E-2</v>
      </c>
      <c r="AL248" s="85">
        <f>(12-$AF248)/12*INDEX(BX$9:BX$12,MATCH($AB248,$BU$9:$BU$12,0))+$AF248/12*AI248</f>
        <v>0.32909313725490197</v>
      </c>
      <c r="AM248" s="85">
        <f>IF($BC248=1,AJ248/SUMIFS(AJ$3:AJ$622,$BC$3:$BC$622,1,$G$3:$G$622,$G248),0)</f>
        <v>2.3416153949689184E-2</v>
      </c>
      <c r="AN248" s="85">
        <f>IF($BC248=1,AK248/SUMIFS(AK$3:AK$622,$BC$3:$BC$622,1,$G$3:$G$622,$G248),0)</f>
        <v>1.5606897033343309E-2</v>
      </c>
      <c r="AO248" s="85">
        <f>IF($BC248=1,AL248/SUMIFS(AL$3:AL$622,$BC$3:$BC$622,1,$G$3:$G$622,$G248),0)</f>
        <v>0.15999573365272701</v>
      </c>
      <c r="AP248" s="2">
        <f>IFERROR(R248/$V248*90,"")</f>
        <v>7.1599045346062054E-2</v>
      </c>
      <c r="AQ248" s="2">
        <f>IFERROR(S248/$V248*90,"")</f>
        <v>0.14319809069212411</v>
      </c>
      <c r="AR248" s="2">
        <f>IFERROR(W248/$V248*90,"")</f>
        <v>0.21479713603818618</v>
      </c>
      <c r="AS248" s="2">
        <f>IFERROR(X248/$V248*90,"")</f>
        <v>0.28639618138424822</v>
      </c>
      <c r="AT248" s="2">
        <f>IFERROR(Y248/$V248*90,"")</f>
        <v>0</v>
      </c>
      <c r="AU248" s="2">
        <f>IF(AP248="",INDEX(BV$4:BV$7,MATCH(O248,$BU$4:$BU$7,0)),AP248)</f>
        <v>7.1599045346062054E-2</v>
      </c>
      <c r="AV248" s="2">
        <f>IF(AQ248="",INDEX(BW$4:BW$7,MATCH($O248,$BU$4:$BU$7,0)),AQ248)</f>
        <v>0.14319809069212411</v>
      </c>
      <c r="AW248" s="2">
        <f>IF(AR248="",INDEX(BX$4:BX$7,MATCH($O248,$BU$4:$BU$7,0)),AR248)</f>
        <v>0.21479713603818618</v>
      </c>
      <c r="AX248" s="2">
        <f>IF(AS248="",INDEX(BY$4:BY$7,MATCH($O248,$BU$4:$BU$7,0)),AS248)</f>
        <v>0.28639618138424822</v>
      </c>
      <c r="AY248" s="2">
        <f>IF(AT248="",INDEX(BZ$4:BZ$7,MATCH($O248,$BU$4:$BU$7,0)),AT248)</f>
        <v>0</v>
      </c>
      <c r="AZ248" s="2">
        <f>AU248*0.5+AK248*0.5</f>
        <v>5.4806875614207502E-2</v>
      </c>
      <c r="BA248" s="2">
        <f>AV248*0.5+AJ248*0.5</f>
        <v>9.0974045346062057E-2</v>
      </c>
      <c r="BB248" s="2">
        <f>AX248*0.5+AI248*0.5</f>
        <v>0.3581980906921241</v>
      </c>
      <c r="BC248">
        <f>IF(I248="expected",1,0)</f>
        <v>1</v>
      </c>
      <c r="BD248" s="74">
        <f>IF(BC248=1,AZ248/SUMIFS(AZ$3:AZ$622,$BC$3:$BC$622,1,$G$3:$G$622,$G248),0)</f>
        <v>2.2408026740625645E-2</v>
      </c>
      <c r="BE248" s="74">
        <f>IF(BC248=1,BA248/SUMIFS(BA$3:BA$622,$BC$3:$BC$622,1,$G$3:$G$622,$G248),0)</f>
        <v>5.968297317794069E-2</v>
      </c>
      <c r="BF248" s="74">
        <f>IF(BC248=1,AW248/SUMIFS(AW$3:AW$622,$BC$3:$BC$622,1,$G$3:$G$622,$G248),0)</f>
        <v>3.9320361416786125E-2</v>
      </c>
      <c r="BG248" s="2">
        <f>BB248</f>
        <v>0.3581980906921241</v>
      </c>
      <c r="BH248" s="2">
        <f>AY248</f>
        <v>0</v>
      </c>
      <c r="BI248" s="2">
        <f>MIN(BI$1,BD248)</f>
        <v>2.2408026740625645E-2</v>
      </c>
      <c r="BJ248" s="2">
        <f>MIN(BJ$1,BE248)</f>
        <v>5.968297317794069E-2</v>
      </c>
      <c r="BK248" s="2">
        <f>MIN(BK$1,BF248)</f>
        <v>3.9320361416786125E-2</v>
      </c>
      <c r="BL248" s="2">
        <f>BG248</f>
        <v>0.3581980906921241</v>
      </c>
      <c r="BM248" s="2">
        <f>MIN($BM$1,BH248)</f>
        <v>0</v>
      </c>
      <c r="BN248" s="2">
        <f>BI248/SUMIFS(BI$3:BI$622,$BC$3:$BC$622,1,$G$3:$G$622,$G248)</f>
        <v>2.2408026740625642E-2</v>
      </c>
      <c r="BO248" s="2">
        <f>BJ248/SUMIFS(BJ$3:BJ$622,$BC$3:$BC$622,1,$G$3:$G$622,$G248)</f>
        <v>5.968297317794069E-2</v>
      </c>
      <c r="BP248" s="2">
        <f>BK248/SUMIFS(BK$3:BK$622,$BC$3:$BC$622,1,$G$3:$G$622,$G248)</f>
        <v>3.9501440385915902E-2</v>
      </c>
      <c r="BQ248" s="2">
        <f>BL248</f>
        <v>0.3581980906921241</v>
      </c>
      <c r="BR248" s="2">
        <f>BM248</f>
        <v>0</v>
      </c>
    </row>
    <row r="249" spans="1:70" x14ac:dyDescent="0.3">
      <c r="A249" s="93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>(12-$AF249)/12*INDEX(BV$9:BV$12,MATCH($AB249,$BU$9:$BU$12,0))+$AF249/12*AG249</f>
        <v>7.7499999999999999E-2</v>
      </c>
      <c r="AK249" s="85">
        <f>(12-$AF249)/12*INDEX(BW$9:BW$12,MATCH($AB249,$BU$9:$BU$12,0))+$AF249/12*AH249</f>
        <v>7.6029411764705901E-2</v>
      </c>
      <c r="AL249" s="85">
        <f>(12-$AF249)/12*INDEX(BX$9:BX$12,MATCH($AB249,$BU$9:$BU$12,0))+$AF249/12*AI249</f>
        <v>0.23985294117647049</v>
      </c>
      <c r="AM249" s="85">
        <f>IF($BC249=1,AJ249/SUMIFS(AJ$3:AJ$622,$BC$3:$BC$622,1,$G$3:$G$622,$G249),0)</f>
        <v>4.6832307899378367E-2</v>
      </c>
      <c r="AN249" s="85">
        <f>IF($BC249=1,AK249/SUMIFS(AK$3:AK$622,$BC$3:$BC$622,1,$G$3:$G$622,$G249),0)</f>
        <v>3.1213794066686618E-2</v>
      </c>
      <c r="AO249" s="85">
        <f>IF($BC249=1,AL249/SUMIFS(AL$3:AL$622,$BC$3:$BC$622,1,$G$3:$G$622,$G249),0)</f>
        <v>0.11660968567256913</v>
      </c>
      <c r="AP249" s="2">
        <f>IFERROR(R249/$V249*90,"")</f>
        <v>6.3920454545454544E-2</v>
      </c>
      <c r="AQ249" s="2">
        <f>IFERROR(S249/$V249*90,"")</f>
        <v>3.1960227272727272E-2</v>
      </c>
      <c r="AR249" s="2">
        <f>IFERROR(W249/$V249*90,"")</f>
        <v>9.5880681818181809E-2</v>
      </c>
      <c r="AS249" s="2">
        <f>IFERROR(X249/$V249*90,"")</f>
        <v>0.25568181818181818</v>
      </c>
      <c r="AT249" s="2">
        <f>IFERROR(Y249/$V249*90,"")</f>
        <v>3.1960227272727272E-2</v>
      </c>
      <c r="AU249" s="2">
        <f>IF(AP249="",INDEX(BV$4:BV$7,MATCH(O249,$BU$4:$BU$7,0)),AP249)</f>
        <v>6.3920454545454544E-2</v>
      </c>
      <c r="AV249" s="2">
        <f>IF(AQ249="",INDEX(BW$4:BW$7,MATCH($O249,$BU$4:$BU$7,0)),AQ249)</f>
        <v>3.1960227272727272E-2</v>
      </c>
      <c r="AW249" s="2">
        <f>IF(AR249="",INDEX(BX$4:BX$7,MATCH($O249,$BU$4:$BU$7,0)),AR249)</f>
        <v>9.5880681818181809E-2</v>
      </c>
      <c r="AX249" s="2">
        <f>IF(AS249="",INDEX(BY$4:BY$7,MATCH($O249,$BU$4:$BU$7,0)),AS249)</f>
        <v>0.25568181818181818</v>
      </c>
      <c r="AY249" s="2">
        <f>IF(AT249="",INDEX(BZ$4:BZ$7,MATCH($O249,$BU$4:$BU$7,0)),AT249)</f>
        <v>3.1960227272727272E-2</v>
      </c>
      <c r="AZ249" s="2">
        <f>AU249*0.5+AK249*0.5</f>
        <v>6.9974933155080216E-2</v>
      </c>
      <c r="BA249" s="2">
        <f>AV249*0.5+AJ249*0.5</f>
        <v>5.4730113636363639E-2</v>
      </c>
      <c r="BB249" s="2">
        <f>AX249*0.5+AI249*0.5</f>
        <v>0.37784090909090906</v>
      </c>
      <c r="BC249">
        <f>IF(I249="expected",1,0)</f>
        <v>1</v>
      </c>
      <c r="BD249" s="74">
        <f>IF(BC249=1,AZ249/SUMIFS(AZ$3:AZ$622,$BC$3:$BC$622,1,$G$3:$G$622,$G249),0)</f>
        <v>2.8609552282269839E-2</v>
      </c>
      <c r="BE249" s="74">
        <f>IF(BC249=1,BA249/SUMIFS(BA$3:BA$622,$BC$3:$BC$622,1,$G$3:$G$622,$G249),0)</f>
        <v>3.5905360608723666E-2</v>
      </c>
      <c r="BF249" s="74">
        <f>IF(BC249=1,AW249/SUMIFS(AW$3:AW$622,$BC$3:$BC$622,1,$G$3:$G$622,$G249),0)</f>
        <v>1.7551738032990111E-2</v>
      </c>
      <c r="BG249" s="2">
        <f>BB249</f>
        <v>0.37784090909090906</v>
      </c>
      <c r="BH249" s="2">
        <f>AY249</f>
        <v>3.1960227272727272E-2</v>
      </c>
      <c r="BI249" s="2">
        <f>MIN(BI$1,BD249)</f>
        <v>2.8609552282269839E-2</v>
      </c>
      <c r="BJ249" s="2">
        <f>MIN(BJ$1,BE249)</f>
        <v>3.5905360608723666E-2</v>
      </c>
      <c r="BK249" s="2">
        <f>MIN(BK$1,BF249)</f>
        <v>1.7551738032990111E-2</v>
      </c>
      <c r="BL249" s="2">
        <f>BG249</f>
        <v>0.37784090909090906</v>
      </c>
      <c r="BM249" s="2">
        <f>MIN($BM$1,BH249)</f>
        <v>3.1960227272727272E-2</v>
      </c>
      <c r="BN249" s="2">
        <f>BI249/SUMIFS(BI$3:BI$622,$BC$3:$BC$622,1,$G$3:$G$622,$G249)</f>
        <v>2.8609552282269832E-2</v>
      </c>
      <c r="BO249" s="2">
        <f>BJ249/SUMIFS(BJ$3:BJ$622,$BC$3:$BC$622,1,$G$3:$G$622,$G249)</f>
        <v>3.5905360608723666E-2</v>
      </c>
      <c r="BP249" s="2">
        <f>BK249/SUMIFS(BK$3:BK$622,$BC$3:$BC$622,1,$G$3:$G$622,$G249)</f>
        <v>1.7632567672264305E-2</v>
      </c>
      <c r="BQ249" s="2">
        <f>BL249</f>
        <v>0.37784090909090906</v>
      </c>
      <c r="BR249" s="2">
        <f>BM249</f>
        <v>3.1960227272727272E-2</v>
      </c>
    </row>
    <row r="250" spans="1:70" x14ac:dyDescent="0.3">
      <c r="A250" s="93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>(12-$AF250)/12*INDEX(BV$9:BV$12,MATCH($AB250,$BU$9:$BU$12,0))+$AF250/12*AG250</f>
        <v>9.2999999999999999E-2</v>
      </c>
      <c r="AK250" s="85">
        <f>(12-$AF250)/12*INDEX(BW$9:BW$12,MATCH($AB250,$BU$9:$BU$12,0))+$AF250/12*AH250</f>
        <v>9.1235294117647081E-2</v>
      </c>
      <c r="AL250" s="85">
        <f>(12-$AF250)/12*INDEX(BX$9:BX$12,MATCH($AB250,$BU$9:$BU$12,0))+$AF250/12*AI250</f>
        <v>0.18782352941176461</v>
      </c>
      <c r="AM250" s="85">
        <f>IF($BC250=1,AJ250/SUMIFS(AJ$3:AJ$622,$BC$3:$BC$622,1,$G$3:$G$622,$G250),0)</f>
        <v>5.6198769479254035E-2</v>
      </c>
      <c r="AN250" s="85">
        <f>IF($BC250=1,AK250/SUMIFS(AK$3:AK$622,$BC$3:$BC$622,1,$G$3:$G$622,$G250),0)</f>
        <v>3.745655288002394E-2</v>
      </c>
      <c r="AO250" s="85">
        <f>IF($BC250=1,AL250/SUMIFS(AL$3:AL$622,$BC$3:$BC$622,1,$G$3:$G$622,$G250),0)</f>
        <v>9.1314463851014896E-2</v>
      </c>
      <c r="AP250" s="2">
        <f>IFERROR(R250/$V250*90,"")</f>
        <v>0</v>
      </c>
      <c r="AQ250" s="2">
        <f>IFERROR(S250/$V250*90,"")</f>
        <v>0</v>
      </c>
      <c r="AR250" s="2">
        <f>IFERROR(W250/$V250*90,"")</f>
        <v>0</v>
      </c>
      <c r="AS250" s="2">
        <f>IFERROR(X250/$V250*90,"")</f>
        <v>0.34682080924855491</v>
      </c>
      <c r="AT250" s="2">
        <f>IFERROR(Y250/$V250*90,"")</f>
        <v>0</v>
      </c>
      <c r="AU250" s="2">
        <f>IF(AP250="",INDEX(BV$4:BV$7,MATCH(O250,$BU$4:$BU$7,0)),AP250)</f>
        <v>0</v>
      </c>
      <c r="AV250" s="2">
        <f>IF(AQ250="",INDEX(BW$4:BW$7,MATCH($O250,$BU$4:$BU$7,0)),AQ250)</f>
        <v>0</v>
      </c>
      <c r="AW250" s="2">
        <f>IF(AR250="",INDEX(BX$4:BX$7,MATCH($O250,$BU$4:$BU$7,0)),AR250)</f>
        <v>0</v>
      </c>
      <c r="AX250" s="2">
        <f>IF(AS250="",INDEX(BY$4:BY$7,MATCH($O250,$BU$4:$BU$7,0)),AS250)</f>
        <v>0.34682080924855491</v>
      </c>
      <c r="AY250" s="2">
        <f>IF(AT250="",INDEX(BZ$4:BZ$7,MATCH($O250,$BU$4:$BU$7,0)),AT250)</f>
        <v>0</v>
      </c>
      <c r="AZ250" s="2">
        <f>AU250*0.5+AK250*0.5</f>
        <v>4.5617647058823541E-2</v>
      </c>
      <c r="BA250" s="2">
        <f>AV250*0.5+AJ250*0.5</f>
        <v>4.65E-2</v>
      </c>
      <c r="BB250" s="2">
        <f>AX250*0.5+AI250*0.5</f>
        <v>0.17341040462427745</v>
      </c>
      <c r="BC250">
        <f>IF(I250="expected",1,0)</f>
        <v>1</v>
      </c>
      <c r="BD250" s="74">
        <f>IF(BC250=1,AZ250/SUMIFS(AZ$3:AZ$622,$BC$3:$BC$622,1,$G$3:$G$622,$G250),0)</f>
        <v>1.8650971136065946E-2</v>
      </c>
      <c r="BE250" s="74">
        <f>IF(BC250=1,BA250/SUMIFS(BA$3:BA$622,$BC$3:$BC$622,1,$G$3:$G$622,$G250),0)</f>
        <v>3.050604424830464E-2</v>
      </c>
      <c r="BF250" s="74">
        <f>IF(BC250=1,AW250/SUMIFS(AW$3:AW$622,$BC$3:$BC$622,1,$G$3:$G$622,$G250),0)</f>
        <v>0</v>
      </c>
      <c r="BG250" s="2">
        <f>BB250</f>
        <v>0.17341040462427745</v>
      </c>
      <c r="BH250" s="2">
        <f>AY250</f>
        <v>0</v>
      </c>
      <c r="BI250" s="2">
        <f>MIN(BI$1,BD250)</f>
        <v>1.8650971136065946E-2</v>
      </c>
      <c r="BJ250" s="2">
        <f>MIN(BJ$1,BE250)</f>
        <v>3.050604424830464E-2</v>
      </c>
      <c r="BK250" s="2">
        <f>MIN(BK$1,BF250)</f>
        <v>0</v>
      </c>
      <c r="BL250" s="2">
        <f>BG250</f>
        <v>0.17341040462427745</v>
      </c>
      <c r="BM250" s="2">
        <f>MIN($BM$1,BH250)</f>
        <v>0</v>
      </c>
      <c r="BN250" s="2">
        <f>BI250/SUMIFS(BI$3:BI$622,$BC$3:$BC$622,1,$G$3:$G$622,$G250)</f>
        <v>1.8650971136065942E-2</v>
      </c>
      <c r="BO250" s="2">
        <f>BJ250/SUMIFS(BJ$3:BJ$622,$BC$3:$BC$622,1,$G$3:$G$622,$G250)</f>
        <v>3.050604424830464E-2</v>
      </c>
      <c r="BP250" s="2">
        <f>BK250/SUMIFS(BK$3:BK$622,$BC$3:$BC$622,1,$G$3:$G$622,$G250)</f>
        <v>0</v>
      </c>
      <c r="BQ250" s="2">
        <f>BL250</f>
        <v>0.17341040462427745</v>
      </c>
      <c r="BR250" s="2">
        <f>BM250</f>
        <v>0</v>
      </c>
    </row>
    <row r="251" spans="1:70" x14ac:dyDescent="0.3">
      <c r="A251" s="93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>(12-$AF251)/12*INDEX(BV$9:BV$12,MATCH($AB251,$BU$9:$BU$12,0))+$AF251/12*AG251</f>
        <v>4.65E-2</v>
      </c>
      <c r="AK251" s="85">
        <f>(12-$AF251)/12*INDEX(BW$9:BW$12,MATCH($AB251,$BU$9:$BU$12,0))+$AF251/12*AH251</f>
        <v>0.13061764705882356</v>
      </c>
      <c r="AL251" s="85">
        <f>(12-$AF251)/12*INDEX(BX$9:BX$12,MATCH($AB251,$BU$9:$BU$12,0))+$AF251/12*AI251</f>
        <v>0.34391176470588231</v>
      </c>
      <c r="AM251" s="85">
        <f>IF($BC251=1,AJ251/SUMIFS(AJ$3:AJ$622,$BC$3:$BC$622,1,$G$3:$G$622,$G251),0)</f>
        <v>0</v>
      </c>
      <c r="AN251" s="85">
        <f>IF($BC251=1,AK251/SUMIFS(AK$3:AK$622,$BC$3:$BC$622,1,$G$3:$G$622,$G251),0)</f>
        <v>0</v>
      </c>
      <c r="AO251" s="85">
        <f>IF($BC251=1,AL251/SUMIFS(AL$3:AL$622,$BC$3:$BC$622,1,$G$3:$G$622,$G251),0)</f>
        <v>0</v>
      </c>
      <c r="AP251" s="2">
        <f>IFERROR(R251/$V251*90,"")</f>
        <v>7.1713147410358571E-2</v>
      </c>
      <c r="AQ251" s="2">
        <f>IFERROR(S251/$V251*90,"")</f>
        <v>0</v>
      </c>
      <c r="AR251" s="2">
        <f>IFERROR(W251/$V251*90,"")</f>
        <v>7.1713147410358571E-2</v>
      </c>
      <c r="AS251" s="2">
        <f>IFERROR(X251/$V251*90,"")</f>
        <v>0.14342629482071714</v>
      </c>
      <c r="AT251" s="2">
        <f>IFERROR(Y251/$V251*90,"")</f>
        <v>0</v>
      </c>
      <c r="AU251" s="2">
        <f>IF(AP251="",INDEX(BV$4:BV$7,MATCH(O251,$BU$4:$BU$7,0)),AP251)</f>
        <v>7.1713147410358571E-2</v>
      </c>
      <c r="AV251" s="2">
        <f>IF(AQ251="",INDEX(BW$4:BW$7,MATCH($O251,$BU$4:$BU$7,0)),AQ251)</f>
        <v>0</v>
      </c>
      <c r="AW251" s="2">
        <f>IF(AR251="",INDEX(BX$4:BX$7,MATCH($O251,$BU$4:$BU$7,0)),AR251)</f>
        <v>7.1713147410358571E-2</v>
      </c>
      <c r="AX251" s="2">
        <f>IF(AS251="",INDEX(BY$4:BY$7,MATCH($O251,$BU$4:$BU$7,0)),AS251)</f>
        <v>0.14342629482071714</v>
      </c>
      <c r="AY251" s="2">
        <f>IF(AT251="",INDEX(BZ$4:BZ$7,MATCH($O251,$BU$4:$BU$7,0)),AT251)</f>
        <v>0</v>
      </c>
      <c r="AZ251" s="2">
        <f>AU251*0.5+AK251*0.5</f>
        <v>0.10116539723459106</v>
      </c>
      <c r="BA251" s="2">
        <f>AV251*0.5+AJ251*0.5</f>
        <v>2.325E-2</v>
      </c>
      <c r="BB251" s="2">
        <f>AX251*0.5+AI251*0.5</f>
        <v>0.32171314741035856</v>
      </c>
      <c r="BC251">
        <f>IF(I251="expected",1,0)</f>
        <v>0</v>
      </c>
      <c r="BD251" s="74">
        <f>IF(BC251=1,AZ251/SUMIFS(AZ$3:AZ$622,$BC$3:$BC$622,1,$G$3:$G$622,$G251),0)</f>
        <v>0</v>
      </c>
      <c r="BE251" s="74">
        <f>IF(BC251=1,BA251/SUMIFS(BA$3:BA$622,$BC$3:$BC$622,1,$G$3:$G$622,$G251),0)</f>
        <v>0</v>
      </c>
      <c r="BF251" s="74">
        <f>IF(BC251=1,AW251/SUMIFS(AW$3:AW$622,$BC$3:$BC$622,1,$G$3:$G$622,$G251),0)</f>
        <v>0</v>
      </c>
      <c r="BG251" s="2">
        <f>BB251</f>
        <v>0.32171314741035856</v>
      </c>
      <c r="BH251" s="2">
        <f>AY251</f>
        <v>0</v>
      </c>
      <c r="BI251" s="2">
        <f>MIN(BI$1,BD251)</f>
        <v>0</v>
      </c>
      <c r="BJ251" s="2">
        <f>MIN(BJ$1,BE251)</f>
        <v>0</v>
      </c>
      <c r="BK251" s="2">
        <f>MIN(BK$1,BF251)</f>
        <v>0</v>
      </c>
      <c r="BL251" s="2">
        <f>BG251</f>
        <v>0.32171314741035856</v>
      </c>
      <c r="BM251" s="2">
        <f>MIN($BM$1,BH251)</f>
        <v>0</v>
      </c>
      <c r="BN251" s="2">
        <f>BI251/SUMIFS(BI$3:BI$622,$BC$3:$BC$622,1,$G$3:$G$622,$G251)</f>
        <v>0</v>
      </c>
      <c r="BO251" s="2">
        <f>BJ251/SUMIFS(BJ$3:BJ$622,$BC$3:$BC$622,1,$G$3:$G$622,$G251)</f>
        <v>0</v>
      </c>
      <c r="BP251" s="2">
        <f>BK251/SUMIFS(BK$3:BK$622,$BC$3:$BC$622,1,$G$3:$G$622,$G251)</f>
        <v>0</v>
      </c>
      <c r="BQ251" s="2">
        <f>BL251</f>
        <v>0.32171314741035856</v>
      </c>
      <c r="BR251" s="2">
        <f>BM251</f>
        <v>0</v>
      </c>
    </row>
    <row r="252" spans="1:70" x14ac:dyDescent="0.3">
      <c r="A252" s="93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>(12-$AF252)/12*INDEX(BV$9:BV$12,MATCH($AB252,$BU$9:$BU$12,0))+$AF252/12*AG252</f>
        <v>8.5249999999999992E-2</v>
      </c>
      <c r="AK252" s="85">
        <f>(12-$AF252)/12*INDEX(BW$9:BW$12,MATCH($AB252,$BU$9:$BU$12,0))+$AF252/12*AH252</f>
        <v>8.3632352941176491E-2</v>
      </c>
      <c r="AL252" s="85">
        <f>(12-$AF252)/12*INDEX(BX$9:BX$12,MATCH($AB252,$BU$9:$BU$12,0))+$AF252/12*AI252</f>
        <v>0.17217156862745089</v>
      </c>
      <c r="AM252" s="85">
        <f>IF($BC252=1,AJ252/SUMIFS(AJ$3:AJ$622,$BC$3:$BC$622,1,$G$3:$G$622,$G252),0)</f>
        <v>0</v>
      </c>
      <c r="AN252" s="85">
        <f>IF($BC252=1,AK252/SUMIFS(AK$3:AK$622,$BC$3:$BC$622,1,$G$3:$G$622,$G252),0)</f>
        <v>0</v>
      </c>
      <c r="AO252" s="85">
        <f>IF($BC252=1,AL252/SUMIFS(AL$3:AL$622,$BC$3:$BC$622,1,$G$3:$G$622,$G252),0)</f>
        <v>0</v>
      </c>
      <c r="AP252" s="2" t="str">
        <f>IFERROR(R252/$V252*90,"")</f>
        <v/>
      </c>
      <c r="AQ252" s="2" t="str">
        <f>IFERROR(S252/$V252*90,"")</f>
        <v/>
      </c>
      <c r="AR252" s="2" t="str">
        <f>IFERROR(W252/$V252*90,"")</f>
        <v/>
      </c>
      <c r="AS252" s="2" t="str">
        <f>IFERROR(X252/$V252*90,"")</f>
        <v/>
      </c>
      <c r="AT252" s="2" t="str">
        <f>IFERROR(Y252/$V252*90,"")</f>
        <v/>
      </c>
      <c r="AU252" s="2">
        <f>IF(AP252="",INDEX(BV$4:BV$7,MATCH(O252,$BU$4:$BU$7,0)),AP252)</f>
        <v>0</v>
      </c>
      <c r="AV252" s="2">
        <f>IF(AQ252="",INDEX(BW$4:BW$7,MATCH($O252,$BU$4:$BU$7,0)),AQ252)</f>
        <v>0</v>
      </c>
      <c r="AW252" s="2">
        <f>IF(AR252="",INDEX(BX$4:BX$7,MATCH($O252,$BU$4:$BU$7,0)),AR252)</f>
        <v>9.024064171122996E-2</v>
      </c>
      <c r="AX252" s="2">
        <f>IF(AS252="",INDEX(BY$4:BY$7,MATCH($O252,$BU$4:$BU$7,0)),AS252)</f>
        <v>0.1265377855887522</v>
      </c>
      <c r="AY252" s="2">
        <f>IF(AT252="",INDEX(BZ$4:BZ$7,MATCH($O252,$BU$4:$BU$7,0)),AT252)</f>
        <v>0</v>
      </c>
      <c r="AZ252" s="2">
        <f>AU252*0.5+AK252*0.5</f>
        <v>4.1816176470588245E-2</v>
      </c>
      <c r="BA252" s="2">
        <f>AV252*0.5+AJ252*0.5</f>
        <v>4.2624999999999996E-2</v>
      </c>
      <c r="BB252" s="2">
        <f>AX252*0.5+AI252*0.5</f>
        <v>6.32688927943761E-2</v>
      </c>
      <c r="BC252">
        <f>IF(I252="expected",1,0)</f>
        <v>0</v>
      </c>
      <c r="BD252" s="74">
        <f>IF(BC252=1,AZ252/SUMIFS(AZ$3:AZ$622,$BC$3:$BC$622,1,$G$3:$G$622,$G252),0)</f>
        <v>0</v>
      </c>
      <c r="BE252" s="74">
        <f>IF(BC252=1,BA252/SUMIFS(BA$3:BA$622,$BC$3:$BC$622,1,$G$3:$G$622,$G252),0)</f>
        <v>0</v>
      </c>
      <c r="BF252" s="74">
        <f>IF(BC252=1,AW252/SUMIFS(AW$3:AW$622,$BC$3:$BC$622,1,$G$3:$G$622,$G252),0)</f>
        <v>0</v>
      </c>
      <c r="BG252" s="2">
        <f>BB252</f>
        <v>6.32688927943761E-2</v>
      </c>
      <c r="BH252" s="2">
        <f>AY252</f>
        <v>0</v>
      </c>
      <c r="BI252" s="2">
        <f>MIN(BI$1,BD252)</f>
        <v>0</v>
      </c>
      <c r="BJ252" s="2">
        <f>MIN(BJ$1,BE252)</f>
        <v>0</v>
      </c>
      <c r="BK252" s="2">
        <f>MIN(BK$1,BF252)</f>
        <v>0</v>
      </c>
      <c r="BL252" s="2">
        <f>BG252</f>
        <v>6.32688927943761E-2</v>
      </c>
      <c r="BM252" s="2">
        <f>MIN($BM$1,BH252)</f>
        <v>0</v>
      </c>
      <c r="BN252" s="2">
        <f>BI252/SUMIFS(BI$3:BI$622,$BC$3:$BC$622,1,$G$3:$G$622,$G252)</f>
        <v>0</v>
      </c>
      <c r="BO252" s="2">
        <f>BJ252/SUMIFS(BJ$3:BJ$622,$BC$3:$BC$622,1,$G$3:$G$622,$G252)</f>
        <v>0</v>
      </c>
      <c r="BP252" s="2">
        <f>BK252/SUMIFS(BK$3:BK$622,$BC$3:$BC$622,1,$G$3:$G$622,$G252)</f>
        <v>0</v>
      </c>
      <c r="BQ252" s="2">
        <f>BL252</f>
        <v>6.32688927943761E-2</v>
      </c>
      <c r="BR252" s="2">
        <f>BM252</f>
        <v>0</v>
      </c>
    </row>
    <row r="253" spans="1:70" x14ac:dyDescent="0.3">
      <c r="A253" s="93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>(12-$AF253)/12*INDEX(BV$9:BV$12,MATCH($AB253,$BU$9:$BU$12,0))+$AF253/12*AG253</f>
        <v>9.2999999999999999E-2</v>
      </c>
      <c r="AK253" s="85">
        <f>(12-$AF253)/12*INDEX(BW$9:BW$12,MATCH($AB253,$BU$9:$BU$12,0))+$AF253/12*AH253</f>
        <v>9.1235294117647081E-2</v>
      </c>
      <c r="AL253" s="85">
        <f>(12-$AF253)/12*INDEX(BX$9:BX$12,MATCH($AB253,$BU$9:$BU$12,0))+$AF253/12*AI253</f>
        <v>0.18782352941176461</v>
      </c>
      <c r="AM253" s="85">
        <f>IF($BC253=1,AJ253/SUMIFS(AJ$3:AJ$622,$BC$3:$BC$622,1,$G$3:$G$622,$G253),0)</f>
        <v>0</v>
      </c>
      <c r="AN253" s="85">
        <f>IF($BC253=1,AK253/SUMIFS(AK$3:AK$622,$BC$3:$BC$622,1,$G$3:$G$622,$G253),0)</f>
        <v>0</v>
      </c>
      <c r="AO253" s="85">
        <f>IF($BC253=1,AL253/SUMIFS(AL$3:AL$622,$BC$3:$BC$622,1,$G$3:$G$622,$G253),0)</f>
        <v>0</v>
      </c>
      <c r="AP253" s="2">
        <f>IFERROR(R253/$V253*90,"")</f>
        <v>0.34558420186505756</v>
      </c>
      <c r="AQ253" s="2">
        <f>IFERROR(S253/$V253*90,"")</f>
        <v>0.14810751508502468</v>
      </c>
      <c r="AR253" s="2">
        <f>IFERROR(W253/$V253*90,"")</f>
        <v>1.0367526055951728</v>
      </c>
      <c r="AS253" s="2">
        <f>IFERROR(X253/$V253*90,"")</f>
        <v>4.9369171695008228E-2</v>
      </c>
      <c r="AT253" s="2">
        <f>IFERROR(Y253/$V253*90,"")</f>
        <v>0</v>
      </c>
      <c r="AU253" s="2">
        <f>IF(AP253="",INDEX(BV$4:BV$7,MATCH(O253,$BU$4:$BU$7,0)),AP253)</f>
        <v>0.34558420186505756</v>
      </c>
      <c r="AV253" s="2">
        <f>IF(AQ253="",INDEX(BW$4:BW$7,MATCH($O253,$BU$4:$BU$7,0)),AQ253)</f>
        <v>0.14810751508502468</v>
      </c>
      <c r="AW253" s="2">
        <f>IF(AR253="",INDEX(BX$4:BX$7,MATCH($O253,$BU$4:$BU$7,0)),AR253)</f>
        <v>1.0367526055951728</v>
      </c>
      <c r="AX253" s="2">
        <f>IF(AS253="",INDEX(BY$4:BY$7,MATCH($O253,$BU$4:$BU$7,0)),AS253)</f>
        <v>4.9369171695008228E-2</v>
      </c>
      <c r="AY253" s="2">
        <f>IF(AT253="",INDEX(BZ$4:BZ$7,MATCH($O253,$BU$4:$BU$7,0)),AT253)</f>
        <v>0</v>
      </c>
      <c r="AZ253" s="2">
        <f>AU253*0.5+AK253*0.5</f>
        <v>0.21840974799135232</v>
      </c>
      <c r="BA253" s="2">
        <f>AV253*0.5+AJ253*0.5</f>
        <v>0.12055375754251234</v>
      </c>
      <c r="BB253" s="2">
        <f>AX253*0.5+AI253*0.5</f>
        <v>2.4684585847504114E-2</v>
      </c>
      <c r="BC253">
        <f>IF(I253="expected",1,0)</f>
        <v>0</v>
      </c>
      <c r="BD253" s="74">
        <f>IF(BC253=1,AZ253/SUMIFS(AZ$3:AZ$622,$BC$3:$BC$622,1,$G$3:$G$622,$G253),0)</f>
        <v>0</v>
      </c>
      <c r="BE253" s="74">
        <f>IF(BC253=1,BA253/SUMIFS(BA$3:BA$622,$BC$3:$BC$622,1,$G$3:$G$622,$G253),0)</f>
        <v>0</v>
      </c>
      <c r="BF253" s="74">
        <f>IF(BC253=1,AW253/SUMIFS(AW$3:AW$622,$BC$3:$BC$622,1,$G$3:$G$622,$G253),0)</f>
        <v>0</v>
      </c>
      <c r="BG253" s="2">
        <f>BB253</f>
        <v>2.4684585847504114E-2</v>
      </c>
      <c r="BH253" s="2">
        <f>AY253</f>
        <v>0</v>
      </c>
      <c r="BI253" s="2">
        <f>MIN(BI$1,BD253)</f>
        <v>0</v>
      </c>
      <c r="BJ253" s="2">
        <f>MIN(BJ$1,BE253)</f>
        <v>0</v>
      </c>
      <c r="BK253" s="2">
        <f>MIN(BK$1,BF253)</f>
        <v>0</v>
      </c>
      <c r="BL253" s="2">
        <f>BG253</f>
        <v>2.4684585847504114E-2</v>
      </c>
      <c r="BM253" s="2">
        <f>MIN($BM$1,BH253)</f>
        <v>0</v>
      </c>
      <c r="BN253" s="2">
        <f>BI253/SUMIFS(BI$3:BI$622,$BC$3:$BC$622,1,$G$3:$G$622,$G253)</f>
        <v>0</v>
      </c>
      <c r="BO253" s="2">
        <f>BJ253/SUMIFS(BJ$3:BJ$622,$BC$3:$BC$622,1,$G$3:$G$622,$G253)</f>
        <v>0</v>
      </c>
      <c r="BP253" s="2">
        <f>BK253/SUMIFS(BK$3:BK$622,$BC$3:$BC$622,1,$G$3:$G$622,$G253)</f>
        <v>0</v>
      </c>
      <c r="BQ253" s="2">
        <f>BL253</f>
        <v>2.4684585847504114E-2</v>
      </c>
      <c r="BR253" s="2">
        <f>BM253</f>
        <v>0</v>
      </c>
    </row>
    <row r="254" spans="1:70" x14ac:dyDescent="0.3">
      <c r="A254" s="93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>(12-$AF254)/12*INDEX(BV$9:BV$12,MATCH($AB254,$BU$9:$BU$12,0))+$AF254/12*AG254</f>
        <v>9.2999999999999999E-2</v>
      </c>
      <c r="AK254" s="85">
        <f>(12-$AF254)/12*INDEX(BW$9:BW$12,MATCH($AB254,$BU$9:$BU$12,0))+$AF254/12*AH254</f>
        <v>9.1235294117647081E-2</v>
      </c>
      <c r="AL254" s="85">
        <f>(12-$AF254)/12*INDEX(BX$9:BX$12,MATCH($AB254,$BU$9:$BU$12,0))+$AF254/12*AI254</f>
        <v>0.18782352941176461</v>
      </c>
      <c r="AM254" s="85">
        <f>IF($BC254=1,AJ254/SUMIFS(AJ$3:AJ$622,$BC$3:$BC$622,1,$G$3:$G$622,$G254),0)</f>
        <v>0</v>
      </c>
      <c r="AN254" s="85">
        <f>IF($BC254=1,AK254/SUMIFS(AK$3:AK$622,$BC$3:$BC$622,1,$G$3:$G$622,$G254),0)</f>
        <v>0</v>
      </c>
      <c r="AO254" s="85">
        <f>IF($BC254=1,AL254/SUMIFS(AL$3:AL$622,$BC$3:$BC$622,1,$G$3:$G$622,$G254),0)</f>
        <v>0</v>
      </c>
      <c r="AP254" s="2">
        <f>IFERROR(R254/$V254*90,"")</f>
        <v>7.0838252656434467E-2</v>
      </c>
      <c r="AQ254" s="2">
        <f>IFERROR(S254/$V254*90,"")</f>
        <v>0</v>
      </c>
      <c r="AR254" s="2">
        <f>IFERROR(W254/$V254*90,"")</f>
        <v>0.28335301062573787</v>
      </c>
      <c r="AS254" s="2">
        <f>IFERROR(X254/$V254*90,"")</f>
        <v>0.35419126328217237</v>
      </c>
      <c r="AT254" s="2">
        <f>IFERROR(Y254/$V254*90,"")</f>
        <v>0</v>
      </c>
      <c r="AU254" s="2">
        <f>IF(AP254="",INDEX(BV$4:BV$7,MATCH(O254,$BU$4:$BU$7,0)),AP254)</f>
        <v>7.0838252656434467E-2</v>
      </c>
      <c r="AV254" s="2">
        <f>IF(AQ254="",INDEX(BW$4:BW$7,MATCH($O254,$BU$4:$BU$7,0)),AQ254)</f>
        <v>0</v>
      </c>
      <c r="AW254" s="2">
        <f>IF(AR254="",INDEX(BX$4:BX$7,MATCH($O254,$BU$4:$BU$7,0)),AR254)</f>
        <v>0.28335301062573787</v>
      </c>
      <c r="AX254" s="2">
        <f>IF(AS254="",INDEX(BY$4:BY$7,MATCH($O254,$BU$4:$BU$7,0)),AS254)</f>
        <v>0.35419126328217237</v>
      </c>
      <c r="AY254" s="2">
        <f>IF(AT254="",INDEX(BZ$4:BZ$7,MATCH($O254,$BU$4:$BU$7,0)),AT254)</f>
        <v>0</v>
      </c>
      <c r="AZ254" s="2">
        <f>AU254*0.5+AK254*0.5</f>
        <v>8.1036773387040767E-2</v>
      </c>
      <c r="BA254" s="2">
        <f>AV254*0.5+AJ254*0.5</f>
        <v>4.65E-2</v>
      </c>
      <c r="BB254" s="2">
        <f>AX254*0.5+AI254*0.5</f>
        <v>0.17709563164108619</v>
      </c>
      <c r="BC254">
        <f>IF(I254="expected",1,0)</f>
        <v>0</v>
      </c>
      <c r="BD254" s="74">
        <f>IF(BC254=1,AZ254/SUMIFS(AZ$3:AZ$622,$BC$3:$BC$622,1,$G$3:$G$622,$G254),0)</f>
        <v>0</v>
      </c>
      <c r="BE254" s="74">
        <f>IF(BC254=1,BA254/SUMIFS(BA$3:BA$622,$BC$3:$BC$622,1,$G$3:$G$622,$G254),0)</f>
        <v>0</v>
      </c>
      <c r="BF254" s="74">
        <f>IF(BC254=1,AW254/SUMIFS(AW$3:AW$622,$BC$3:$BC$622,1,$G$3:$G$622,$G254),0)</f>
        <v>0</v>
      </c>
      <c r="BG254" s="2">
        <f>BB254</f>
        <v>0.17709563164108619</v>
      </c>
      <c r="BH254" s="2">
        <f>AY254</f>
        <v>0</v>
      </c>
      <c r="BI254" s="2">
        <f>MIN(BI$1,BD254)</f>
        <v>0</v>
      </c>
      <c r="BJ254" s="2">
        <f>MIN(BJ$1,BE254)</f>
        <v>0</v>
      </c>
      <c r="BK254" s="2">
        <f>MIN(BK$1,BF254)</f>
        <v>0</v>
      </c>
      <c r="BL254" s="2">
        <f>BG254</f>
        <v>0.17709563164108619</v>
      </c>
      <c r="BM254" s="2">
        <f>MIN($BM$1,BH254)</f>
        <v>0</v>
      </c>
      <c r="BN254" s="2">
        <f>BI254/SUMIFS(BI$3:BI$622,$BC$3:$BC$622,1,$G$3:$G$622,$G254)</f>
        <v>0</v>
      </c>
      <c r="BO254" s="2">
        <f>BJ254/SUMIFS(BJ$3:BJ$622,$BC$3:$BC$622,1,$G$3:$G$622,$G254)</f>
        <v>0</v>
      </c>
      <c r="BP254" s="2">
        <f>BK254/SUMIFS(BK$3:BK$622,$BC$3:$BC$622,1,$G$3:$G$622,$G254)</f>
        <v>0</v>
      </c>
      <c r="BQ254" s="2">
        <f>BL254</f>
        <v>0.17709563164108619</v>
      </c>
      <c r="BR254" s="2">
        <f>BM254</f>
        <v>0</v>
      </c>
    </row>
    <row r="255" spans="1:70" x14ac:dyDescent="0.3">
      <c r="A255" s="93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>(12-$AF255)/12*INDEX(BV$9:BV$12,MATCH($AB255,$BU$9:$BU$12,0))+$AF255/12*AG255</f>
        <v>0.16126373626373627</v>
      </c>
      <c r="AK255" s="85">
        <f>(12-$AF255)/12*INDEX(BW$9:BW$12,MATCH($AB255,$BU$9:$BU$12,0))+$AF255/12*AH255</f>
        <v>0.22450549450549454</v>
      </c>
      <c r="AL255" s="85">
        <f>(12-$AF255)/12*INDEX(BX$9:BX$12,MATCH($AB255,$BU$9:$BU$12,0))+$AF255/12*AI255</f>
        <v>0.23137362637362638</v>
      </c>
      <c r="AM255" s="85">
        <f>IF($BC255=1,AJ255/SUMIFS(AJ$3:AJ$622,$BC$3:$BC$622,1,$G$3:$G$622,$G255),0)</f>
        <v>0</v>
      </c>
      <c r="AN255" s="85">
        <f>IF($BC255=1,AK255/SUMIFS(AK$3:AK$622,$BC$3:$BC$622,1,$G$3:$G$622,$G255),0)</f>
        <v>0</v>
      </c>
      <c r="AO255" s="85">
        <f>IF($BC255=1,AL255/SUMIFS(AL$3:AL$622,$BC$3:$BC$622,1,$G$3:$G$622,$G255),0)</f>
        <v>0</v>
      </c>
      <c r="AP255" s="2">
        <f>IFERROR(R255/$V255*90,"")</f>
        <v>0.1918158567774936</v>
      </c>
      <c r="AQ255" s="2">
        <f>IFERROR(S255/$V255*90,"")</f>
        <v>0.11508951406649617</v>
      </c>
      <c r="AR255" s="2">
        <f>IFERROR(W255/$V255*90,"")</f>
        <v>0.49872122762148335</v>
      </c>
      <c r="AS255" s="2">
        <f>IFERROR(X255/$V255*90,"")</f>
        <v>0.30690537084398978</v>
      </c>
      <c r="AT255" s="2">
        <f>IFERROR(Y255/$V255*90,"")</f>
        <v>3.8363171355498722E-2</v>
      </c>
      <c r="AU255" s="2">
        <f>IF(AP255="",INDEX(BV$4:BV$7,MATCH(O255,$BU$4:$BU$7,0)),AP255)</f>
        <v>0.1918158567774936</v>
      </c>
      <c r="AV255" s="2">
        <f>IF(AQ255="",INDEX(BW$4:BW$7,MATCH($O255,$BU$4:$BU$7,0)),AQ255)</f>
        <v>0.11508951406649617</v>
      </c>
      <c r="AW255" s="2">
        <f>IF(AR255="",INDEX(BX$4:BX$7,MATCH($O255,$BU$4:$BU$7,0)),AR255)</f>
        <v>0.49872122762148335</v>
      </c>
      <c r="AX255" s="2">
        <f>IF(AS255="",INDEX(BY$4:BY$7,MATCH($O255,$BU$4:$BU$7,0)),AS255)</f>
        <v>0.30690537084398978</v>
      </c>
      <c r="AY255" s="2">
        <f>IF(AT255="",INDEX(BZ$4:BZ$7,MATCH($O255,$BU$4:$BU$7,0)),AT255)</f>
        <v>3.8363171355498722E-2</v>
      </c>
      <c r="AZ255" s="2">
        <f>AU255*0.5+AK255*0.5</f>
        <v>0.20816067564149407</v>
      </c>
      <c r="BA255" s="2">
        <f>AV255*0.5+AJ255*0.5</f>
        <v>0.13817662516511622</v>
      </c>
      <c r="BB255" s="2">
        <f>AX255*0.5+AI255*0.5</f>
        <v>0.15345268542199489</v>
      </c>
      <c r="BC255">
        <f>IF(I255="expected",1,0)</f>
        <v>0</v>
      </c>
      <c r="BD255" s="74">
        <f>IF(BC255=1,AZ255/SUMIFS(AZ$3:AZ$622,$BC$3:$BC$622,1,$G$3:$G$622,$G255),0)</f>
        <v>0</v>
      </c>
      <c r="BE255" s="74">
        <f>IF(BC255=1,BA255/SUMIFS(BA$3:BA$622,$BC$3:$BC$622,1,$G$3:$G$622,$G255),0)</f>
        <v>0</v>
      </c>
      <c r="BF255" s="74">
        <f>IF(BC255=1,AW255/SUMIFS(AW$3:AW$622,$BC$3:$BC$622,1,$G$3:$G$622,$G255),0)</f>
        <v>0</v>
      </c>
      <c r="BG255" s="2">
        <f>BB255</f>
        <v>0.15345268542199489</v>
      </c>
      <c r="BH255" s="2">
        <f>AY255</f>
        <v>3.8363171355498722E-2</v>
      </c>
      <c r="BI255" s="2">
        <f>MIN(BI$1,BD255)</f>
        <v>0</v>
      </c>
      <c r="BJ255" s="2">
        <f>MIN(BJ$1,BE255)</f>
        <v>0</v>
      </c>
      <c r="BK255" s="2">
        <f>MIN(BK$1,BF255)</f>
        <v>0</v>
      </c>
      <c r="BL255" s="2">
        <f>BG255</f>
        <v>0.15345268542199489</v>
      </c>
      <c r="BM255" s="2">
        <f>MIN($BM$1,BH255)</f>
        <v>3.8363171355498722E-2</v>
      </c>
      <c r="BN255" s="2">
        <f>BI255/SUMIFS(BI$3:BI$622,$BC$3:$BC$622,1,$G$3:$G$622,$G255)</f>
        <v>0</v>
      </c>
      <c r="BO255" s="2">
        <f>BJ255/SUMIFS(BJ$3:BJ$622,$BC$3:$BC$622,1,$G$3:$G$622,$G255)</f>
        <v>0</v>
      </c>
      <c r="BP255" s="2">
        <f>BK255/SUMIFS(BK$3:BK$622,$BC$3:$BC$622,1,$G$3:$G$622,$G255)</f>
        <v>0</v>
      </c>
      <c r="BQ255" s="2">
        <f>BL255</f>
        <v>0.15345268542199489</v>
      </c>
      <c r="BR255" s="2">
        <f>BM255</f>
        <v>3.8363171355498722E-2</v>
      </c>
    </row>
    <row r="256" spans="1:70" x14ac:dyDescent="0.3">
      <c r="A256" s="93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>(12-$AF256)/12*INDEX(BV$9:BV$12,MATCH($AB256,$BU$9:$BU$12,0))+$AF256/12*AG256</f>
        <v>0</v>
      </c>
      <c r="AK256" s="85">
        <f>(12-$AF256)/12*INDEX(BW$9:BW$12,MATCH($AB256,$BU$9:$BU$12,0))+$AF256/12*AH256</f>
        <v>0</v>
      </c>
      <c r="AL256" s="85">
        <f>(12-$AF256)/12*INDEX(BX$9:BX$12,MATCH($AB256,$BU$9:$BU$12,0))+$AF256/12*AI256</f>
        <v>0</v>
      </c>
      <c r="AM256" s="85">
        <f>IF($BC256=1,AJ256/SUMIFS(AJ$3:AJ$622,$BC$3:$BC$622,1,$G$3:$G$622,$G256),0)</f>
        <v>0</v>
      </c>
      <c r="AN256" s="85">
        <f>IF($BC256=1,AK256/SUMIFS(AK$3:AK$622,$BC$3:$BC$622,1,$G$3:$G$622,$G256),0)</f>
        <v>0</v>
      </c>
      <c r="AO256" s="85">
        <f>IF($BC256=1,AL256/SUMIFS(AL$3:AL$622,$BC$3:$BC$622,1,$G$3:$G$622,$G256),0)</f>
        <v>0</v>
      </c>
      <c r="AP256" s="2">
        <f>IFERROR(R256/$V256*90,"")</f>
        <v>0</v>
      </c>
      <c r="AQ256" s="2">
        <f>IFERROR(S256/$V256*90,"")</f>
        <v>0</v>
      </c>
      <c r="AR256" s="2">
        <f>IFERROR(W256/$V256*90,"")</f>
        <v>0</v>
      </c>
      <c r="AS256" s="2">
        <f>IFERROR(X256/$V256*90,"")</f>
        <v>0</v>
      </c>
      <c r="AT256" s="2">
        <f>IFERROR(Y256/$V256*90,"")</f>
        <v>0</v>
      </c>
      <c r="AU256" s="2">
        <f>IF(AP256="",INDEX(BV$4:BV$7,MATCH(O256,$BU$4:$BU$7,0)),AP256)</f>
        <v>0</v>
      </c>
      <c r="AV256" s="2">
        <f>IF(AQ256="",INDEX(BW$4:BW$7,MATCH($O256,$BU$4:$BU$7,0)),AQ256)</f>
        <v>0</v>
      </c>
      <c r="AW256" s="2">
        <f>IF(AR256="",INDEX(BX$4:BX$7,MATCH($O256,$BU$4:$BU$7,0)),AR256)</f>
        <v>0</v>
      </c>
      <c r="AX256" s="2">
        <f>IF(AS256="",INDEX(BY$4:BY$7,MATCH($O256,$BU$4:$BU$7,0)),AS256)</f>
        <v>0</v>
      </c>
      <c r="AY256" s="2">
        <f>IF(AT256="",INDEX(BZ$4:BZ$7,MATCH($O256,$BU$4:$BU$7,0)),AT256)</f>
        <v>0</v>
      </c>
      <c r="AZ256" s="2">
        <f>AU256*0.5+AK256*0.5</f>
        <v>0</v>
      </c>
      <c r="BA256" s="2">
        <f>AV256*0.5+AJ256*0.5</f>
        <v>0</v>
      </c>
      <c r="BB256" s="2">
        <f>AX256*0.5+AI256*0.5</f>
        <v>0</v>
      </c>
      <c r="BC256">
        <f>IF(I256="expected",1,0)</f>
        <v>0</v>
      </c>
      <c r="BD256" s="74">
        <f>IF(BC256=1,AZ256/SUMIFS(AZ$3:AZ$622,$BC$3:$BC$622,1,$G$3:$G$622,$G256),0)</f>
        <v>0</v>
      </c>
      <c r="BE256" s="74">
        <f>IF(BC256=1,BA256/SUMIFS(BA$3:BA$622,$BC$3:$BC$622,1,$G$3:$G$622,$G256),0)</f>
        <v>0</v>
      </c>
      <c r="BF256" s="74">
        <f>IF(BC256=1,AW256/SUMIFS(AW$3:AW$622,$BC$3:$BC$622,1,$G$3:$G$622,$G256),0)</f>
        <v>0</v>
      </c>
      <c r="BG256" s="2">
        <f>BB256</f>
        <v>0</v>
      </c>
      <c r="BH256" s="2">
        <f>AY256</f>
        <v>0</v>
      </c>
      <c r="BI256" s="2">
        <f>MIN(BI$1,BD256)</f>
        <v>0</v>
      </c>
      <c r="BJ256" s="2">
        <f>MIN(BJ$1,BE256)</f>
        <v>0</v>
      </c>
      <c r="BK256" s="2">
        <f>MIN(BK$1,BF256)</f>
        <v>0</v>
      </c>
      <c r="BL256" s="2">
        <f>BG256</f>
        <v>0</v>
      </c>
      <c r="BM256" s="2">
        <f>MIN($BM$1,BH256)</f>
        <v>0</v>
      </c>
      <c r="BN256" s="2">
        <f>BI256/SUMIFS(BI$3:BI$622,$BC$3:$BC$622,1,$G$3:$G$622,$G256)</f>
        <v>0</v>
      </c>
      <c r="BO256" s="2">
        <f>BJ256/SUMIFS(BJ$3:BJ$622,$BC$3:$BC$622,1,$G$3:$G$622,$G256)</f>
        <v>0</v>
      </c>
      <c r="BP256" s="2">
        <f>BK256/SUMIFS(BK$3:BK$622,$BC$3:$BC$622,1,$G$3:$G$622,$G256)</f>
        <v>0</v>
      </c>
      <c r="BQ256" s="2">
        <f>BL256</f>
        <v>0</v>
      </c>
      <c r="BR256" s="2">
        <f>BM256</f>
        <v>0</v>
      </c>
    </row>
    <row r="257" spans="1:70" x14ac:dyDescent="0.3">
      <c r="A257" s="93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>(12-$AF257)/12*INDEX(BV$9:BV$12,MATCH($AB257,$BU$9:$BU$12,0))+$AF257/12*AG257</f>
        <v>3.875E-2</v>
      </c>
      <c r="AK257" s="85">
        <f>(12-$AF257)/12*INDEX(BW$9:BW$12,MATCH($AB257,$BU$9:$BU$12,0))+$AF257/12*AH257</f>
        <v>0.16051470588235295</v>
      </c>
      <c r="AL257" s="85">
        <f>(12-$AF257)/12*INDEX(BX$9:BX$12,MATCH($AB257,$BU$9:$BU$12,0))+$AF257/12*AI257</f>
        <v>0.20075980392156859</v>
      </c>
      <c r="AM257" s="85">
        <f>IF($BC257=1,AJ257/SUMIFS(AJ$3:AJ$622,$BC$3:$BC$622,1,$G$3:$G$622,$G257),0)</f>
        <v>0</v>
      </c>
      <c r="AN257" s="85">
        <f>IF($BC257=1,AK257/SUMIFS(AK$3:AK$622,$BC$3:$BC$622,1,$G$3:$G$622,$G257),0)</f>
        <v>0</v>
      </c>
      <c r="AO257" s="85">
        <f>IF($BC257=1,AL257/SUMIFS(AL$3:AL$622,$BC$3:$BC$622,1,$G$3:$G$622,$G257),0)</f>
        <v>0</v>
      </c>
      <c r="AP257" s="2">
        <f>IFERROR(R257/$V257*90,"")</f>
        <v>6.5549890750182083E-2</v>
      </c>
      <c r="AQ257" s="2">
        <f>IFERROR(S257/$V257*90,"")</f>
        <v>0.19664967225054625</v>
      </c>
      <c r="AR257" s="2">
        <f>IFERROR(W257/$V257*90,"")</f>
        <v>0.72104879825200296</v>
      </c>
      <c r="AS257" s="2">
        <f>IFERROR(X257/$V257*90,"")</f>
        <v>0.26219956300072833</v>
      </c>
      <c r="AT257" s="2">
        <f>IFERROR(Y257/$V257*90,"")</f>
        <v>0</v>
      </c>
      <c r="AU257" s="2">
        <f>IF(AP257="",INDEX(BV$4:BV$7,MATCH(O257,$BU$4:$BU$7,0)),AP257)</f>
        <v>6.5549890750182083E-2</v>
      </c>
      <c r="AV257" s="2">
        <f>IF(AQ257="",INDEX(BW$4:BW$7,MATCH($O257,$BU$4:$BU$7,0)),AQ257)</f>
        <v>0.19664967225054625</v>
      </c>
      <c r="AW257" s="2">
        <f>IF(AR257="",INDEX(BX$4:BX$7,MATCH($O257,$BU$4:$BU$7,0)),AR257)</f>
        <v>0.72104879825200296</v>
      </c>
      <c r="AX257" s="2">
        <f>IF(AS257="",INDEX(BY$4:BY$7,MATCH($O257,$BU$4:$BU$7,0)),AS257)</f>
        <v>0.26219956300072833</v>
      </c>
      <c r="AY257" s="2">
        <f>IF(AT257="",INDEX(BZ$4:BZ$7,MATCH($O257,$BU$4:$BU$7,0)),AT257)</f>
        <v>0</v>
      </c>
      <c r="AZ257" s="2">
        <f>AU257*0.5+AK257*0.5</f>
        <v>0.11303229831626752</v>
      </c>
      <c r="BA257" s="2">
        <f>AV257*0.5+AJ257*0.5</f>
        <v>0.11769983612527313</v>
      </c>
      <c r="BB257" s="2">
        <f>AX257*0.5+AI257*0.5</f>
        <v>0.23609978150036415</v>
      </c>
      <c r="BC257">
        <f>IF(I257="expected",1,0)</f>
        <v>0</v>
      </c>
      <c r="BD257" s="74">
        <f>IF(BC257=1,AZ257/SUMIFS(AZ$3:AZ$622,$BC$3:$BC$622,1,$G$3:$G$622,$G257),0)</f>
        <v>0</v>
      </c>
      <c r="BE257" s="74">
        <f>IF(BC257=1,BA257/SUMIFS(BA$3:BA$622,$BC$3:$BC$622,1,$G$3:$G$622,$G257),0)</f>
        <v>0</v>
      </c>
      <c r="BF257" s="74">
        <f>IF(BC257=1,AW257/SUMIFS(AW$3:AW$622,$BC$3:$BC$622,1,$G$3:$G$622,$G257),0)</f>
        <v>0</v>
      </c>
      <c r="BG257" s="2">
        <f>BB257</f>
        <v>0.23609978150036415</v>
      </c>
      <c r="BH257" s="2">
        <f>AY257</f>
        <v>0</v>
      </c>
      <c r="BI257" s="2">
        <f>MIN(BI$1,BD257)</f>
        <v>0</v>
      </c>
      <c r="BJ257" s="2">
        <f>MIN(BJ$1,BE257)</f>
        <v>0</v>
      </c>
      <c r="BK257" s="2">
        <f>MIN(BK$1,BF257)</f>
        <v>0</v>
      </c>
      <c r="BL257" s="2">
        <f>BG257</f>
        <v>0.23609978150036415</v>
      </c>
      <c r="BM257" s="2">
        <f>MIN($BM$1,BH257)</f>
        <v>0</v>
      </c>
      <c r="BN257" s="2">
        <f>BI257/SUMIFS(BI$3:BI$622,$BC$3:$BC$622,1,$G$3:$G$622,$G257)</f>
        <v>0</v>
      </c>
      <c r="BO257" s="2">
        <f>BJ257/SUMIFS(BJ$3:BJ$622,$BC$3:$BC$622,1,$G$3:$G$622,$G257)</f>
        <v>0</v>
      </c>
      <c r="BP257" s="2">
        <f>BK257/SUMIFS(BK$3:BK$622,$BC$3:$BC$622,1,$G$3:$G$622,$G257)</f>
        <v>0</v>
      </c>
      <c r="BQ257" s="2">
        <f>BL257</f>
        <v>0.23609978150036415</v>
      </c>
      <c r="BR257" s="2">
        <f>BM257</f>
        <v>0</v>
      </c>
    </row>
    <row r="258" spans="1:70" x14ac:dyDescent="0.3">
      <c r="A258" s="93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>(12-$AF258)/12*INDEX(BV$9:BV$12,MATCH($AB258,$BU$9:$BU$12,0))+$AF258/12*AG258</f>
        <v>0</v>
      </c>
      <c r="AK258" s="85">
        <f>(12-$AF258)/12*INDEX(BW$9:BW$12,MATCH($AB258,$BU$9:$BU$12,0))+$AF258/12*AH258</f>
        <v>0</v>
      </c>
      <c r="AL258" s="85">
        <f>(12-$AF258)/12*INDEX(BX$9:BX$12,MATCH($AB258,$BU$9:$BU$12,0))+$AF258/12*AI258</f>
        <v>0</v>
      </c>
      <c r="AM258" s="85">
        <f>IF($BC258=1,AJ258/SUMIFS(AJ$3:AJ$622,$BC$3:$BC$622,1,$G$3:$G$622,$G258),0)</f>
        <v>0</v>
      </c>
      <c r="AN258" s="85">
        <f>IF($BC258=1,AK258/SUMIFS(AK$3:AK$622,$BC$3:$BC$622,1,$G$3:$G$622,$G258),0)</f>
        <v>0</v>
      </c>
      <c r="AO258" s="85">
        <f>IF($BC258=1,AL258/SUMIFS(AL$3:AL$622,$BC$3:$BC$622,1,$G$3:$G$622,$G258),0)</f>
        <v>0</v>
      </c>
      <c r="AP258" s="2">
        <f>IFERROR(R258/$V258*90,"")</f>
        <v>0</v>
      </c>
      <c r="AQ258" s="2">
        <f>IFERROR(S258/$V258*90,"")</f>
        <v>0</v>
      </c>
      <c r="AR258" s="2">
        <f>IFERROR(W258/$V258*90,"")</f>
        <v>1</v>
      </c>
      <c r="AS258" s="2">
        <f>IFERROR(X258/$V258*90,"")</f>
        <v>0</v>
      </c>
      <c r="AT258" s="2">
        <f>IFERROR(Y258/$V258*90,"")</f>
        <v>0</v>
      </c>
      <c r="AU258" s="2">
        <f>IF(AP258="",INDEX(BV$4:BV$7,MATCH(O258,$BU$4:$BU$7,0)),AP258)</f>
        <v>0</v>
      </c>
      <c r="AV258" s="2">
        <f>IF(AQ258="",INDEX(BW$4:BW$7,MATCH($O258,$BU$4:$BU$7,0)),AQ258)</f>
        <v>0</v>
      </c>
      <c r="AW258" s="2">
        <f>IF(AR258="",INDEX(BX$4:BX$7,MATCH($O258,$BU$4:$BU$7,0)),AR258)</f>
        <v>1</v>
      </c>
      <c r="AX258" s="2">
        <f>IF(AS258="",INDEX(BY$4:BY$7,MATCH($O258,$BU$4:$BU$7,0)),AS258)</f>
        <v>0</v>
      </c>
      <c r="AY258" s="2">
        <f>IF(AT258="",INDEX(BZ$4:BZ$7,MATCH($O258,$BU$4:$BU$7,0)),AT258)</f>
        <v>0</v>
      </c>
      <c r="AZ258" s="2">
        <f>AU258*0.5+AK258*0.5</f>
        <v>0</v>
      </c>
      <c r="BA258" s="2">
        <f>AV258*0.5+AJ258*0.5</f>
        <v>0</v>
      </c>
      <c r="BB258" s="2">
        <f>AX258*0.5+AI258*0.5</f>
        <v>0</v>
      </c>
      <c r="BC258">
        <f>IF(I258="expected",1,0)</f>
        <v>0</v>
      </c>
      <c r="BD258" s="74">
        <f>IF(BC258=1,AZ258/SUMIFS(AZ$3:AZ$622,$BC$3:$BC$622,1,$G$3:$G$622,$G258),0)</f>
        <v>0</v>
      </c>
      <c r="BE258" s="74">
        <f>IF(BC258=1,BA258/SUMIFS(BA$3:BA$622,$BC$3:$BC$622,1,$G$3:$G$622,$G258),0)</f>
        <v>0</v>
      </c>
      <c r="BF258" s="74">
        <f>IF(BC258=1,AW258/SUMIFS(AW$3:AW$622,$BC$3:$BC$622,1,$G$3:$G$622,$G258),0)</f>
        <v>0</v>
      </c>
      <c r="BG258" s="2">
        <f>BB258</f>
        <v>0</v>
      </c>
      <c r="BH258" s="2">
        <f>AY258</f>
        <v>0</v>
      </c>
      <c r="BI258" s="2">
        <f>MIN(BI$1,BD258)</f>
        <v>0</v>
      </c>
      <c r="BJ258" s="2">
        <f>MIN(BJ$1,BE258)</f>
        <v>0</v>
      </c>
      <c r="BK258" s="2">
        <f>MIN(BK$1,BF258)</f>
        <v>0</v>
      </c>
      <c r="BL258" s="2">
        <f>BG258</f>
        <v>0</v>
      </c>
      <c r="BM258" s="2">
        <f>MIN($BM$1,BH258)</f>
        <v>0</v>
      </c>
      <c r="BN258" s="2">
        <f>BI258/SUMIFS(BI$3:BI$622,$BC$3:$BC$622,1,$G$3:$G$622,$G258)</f>
        <v>0</v>
      </c>
      <c r="BO258" s="2">
        <f>BJ258/SUMIFS(BJ$3:BJ$622,$BC$3:$BC$622,1,$G$3:$G$622,$G258)</f>
        <v>0</v>
      </c>
      <c r="BP258" s="2">
        <f>BK258/SUMIFS(BK$3:BK$622,$BC$3:$BC$622,1,$G$3:$G$622,$G258)</f>
        <v>0</v>
      </c>
      <c r="BQ258" s="2">
        <f>BL258</f>
        <v>0</v>
      </c>
      <c r="BR258" s="2">
        <f>BM258</f>
        <v>0</v>
      </c>
    </row>
    <row r="259" spans="1:70" x14ac:dyDescent="0.3">
      <c r="A259" s="93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>(12-$AF259)/12*INDEX(BV$9:BV$12,MATCH($AB259,$BU$9:$BU$12,0))+$AF259/12*AG259</f>
        <v>8.5249999999999992E-2</v>
      </c>
      <c r="AK259" s="85">
        <f>(12-$AF259)/12*INDEX(BW$9:BW$12,MATCH($AB259,$BU$9:$BU$12,0))+$AF259/12*AH259</f>
        <v>8.3632352941176491E-2</v>
      </c>
      <c r="AL259" s="85">
        <f>(12-$AF259)/12*INDEX(BX$9:BX$12,MATCH($AB259,$BU$9:$BU$12,0))+$AF259/12*AI259</f>
        <v>0.17217156862745089</v>
      </c>
      <c r="AM259" s="85">
        <f>IF($BC259=1,AJ259/SUMIFS(AJ$3:AJ$622,$BC$3:$BC$622,1,$G$3:$G$622,$G259),0)</f>
        <v>0</v>
      </c>
      <c r="AN259" s="85">
        <f>IF($BC259=1,AK259/SUMIFS(AK$3:AK$622,$BC$3:$BC$622,1,$G$3:$G$622,$G259),0)</f>
        <v>0</v>
      </c>
      <c r="AO259" s="85">
        <f>IF($BC259=1,AL259/SUMIFS(AL$3:AL$622,$BC$3:$BC$622,1,$G$3:$G$622,$G259),0)</f>
        <v>0</v>
      </c>
      <c r="AP259" s="2" t="str">
        <f>IFERROR(R259/$V259*90,"")</f>
        <v/>
      </c>
      <c r="AQ259" s="2" t="str">
        <f>IFERROR(S259/$V259*90,"")</f>
        <v/>
      </c>
      <c r="AR259" s="2" t="str">
        <f>IFERROR(W259/$V259*90,"")</f>
        <v/>
      </c>
      <c r="AS259" s="2" t="str">
        <f>IFERROR(X259/$V259*90,"")</f>
        <v/>
      </c>
      <c r="AT259" s="2" t="str">
        <f>IFERROR(Y259/$V259*90,"")</f>
        <v/>
      </c>
      <c r="AU259" s="2">
        <f>IF(AP259="",INDEX(BV$4:BV$7,MATCH(O259,$BU$4:$BU$7,0)),AP259)</f>
        <v>0</v>
      </c>
      <c r="AV259" s="2">
        <f>IF(AQ259="",INDEX(BW$4:BW$7,MATCH($O259,$BU$4:$BU$7,0)),AQ259)</f>
        <v>0</v>
      </c>
      <c r="AW259" s="2">
        <f>IF(AR259="",INDEX(BX$4:BX$7,MATCH($O259,$BU$4:$BU$7,0)),AR259)</f>
        <v>9.024064171122996E-2</v>
      </c>
      <c r="AX259" s="2">
        <f>IF(AS259="",INDEX(BY$4:BY$7,MATCH($O259,$BU$4:$BU$7,0)),AS259)</f>
        <v>0.1265377855887522</v>
      </c>
      <c r="AY259" s="2">
        <f>IF(AT259="",INDEX(BZ$4:BZ$7,MATCH($O259,$BU$4:$BU$7,0)),AT259)</f>
        <v>0</v>
      </c>
      <c r="AZ259" s="2">
        <f>AU259*0.5+AK259*0.5</f>
        <v>4.1816176470588245E-2</v>
      </c>
      <c r="BA259" s="2">
        <f>AV259*0.5+AJ259*0.5</f>
        <v>4.2624999999999996E-2</v>
      </c>
      <c r="BB259" s="2">
        <f>AX259*0.5+AI259*0.5</f>
        <v>6.32688927943761E-2</v>
      </c>
      <c r="BC259">
        <f>IF(I259="expected",1,0)</f>
        <v>0</v>
      </c>
      <c r="BD259" s="74">
        <f>IF(BC259=1,AZ259/SUMIFS(AZ$3:AZ$622,$BC$3:$BC$622,1,$G$3:$G$622,$G259),0)</f>
        <v>0</v>
      </c>
      <c r="BE259" s="74">
        <f>IF(BC259=1,BA259/SUMIFS(BA$3:BA$622,$BC$3:$BC$622,1,$G$3:$G$622,$G259),0)</f>
        <v>0</v>
      </c>
      <c r="BF259" s="74">
        <f>IF(BC259=1,AW259/SUMIFS(AW$3:AW$622,$BC$3:$BC$622,1,$G$3:$G$622,$G259),0)</f>
        <v>0</v>
      </c>
      <c r="BG259" s="2">
        <f>BB259</f>
        <v>6.32688927943761E-2</v>
      </c>
      <c r="BH259" s="2">
        <f>AY259</f>
        <v>0</v>
      </c>
      <c r="BI259" s="2">
        <f>MIN(BI$1,BD259)</f>
        <v>0</v>
      </c>
      <c r="BJ259" s="2">
        <f>MIN(BJ$1,BE259)</f>
        <v>0</v>
      </c>
      <c r="BK259" s="2">
        <f>MIN(BK$1,BF259)</f>
        <v>0</v>
      </c>
      <c r="BL259" s="2">
        <f>BG259</f>
        <v>6.32688927943761E-2</v>
      </c>
      <c r="BM259" s="2">
        <f>MIN($BM$1,BH259)</f>
        <v>0</v>
      </c>
      <c r="BN259" s="2">
        <f>BI259/SUMIFS(BI$3:BI$622,$BC$3:$BC$622,1,$G$3:$G$622,$G259)</f>
        <v>0</v>
      </c>
      <c r="BO259" s="2">
        <f>BJ259/SUMIFS(BJ$3:BJ$622,$BC$3:$BC$622,1,$G$3:$G$622,$G259)</f>
        <v>0</v>
      </c>
      <c r="BP259" s="2">
        <f>BK259/SUMIFS(BK$3:BK$622,$BC$3:$BC$622,1,$G$3:$G$622,$G259)</f>
        <v>0</v>
      </c>
      <c r="BQ259" s="2">
        <f>BL259</f>
        <v>6.32688927943761E-2</v>
      </c>
      <c r="BR259" s="2">
        <f>BM259</f>
        <v>0</v>
      </c>
    </row>
    <row r="260" spans="1:70" x14ac:dyDescent="0.3">
      <c r="A260" s="93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>(12-$AF260)/12*INDEX(BV$9:BV$12,MATCH($AB260,$BU$9:$BU$12,0))+$AF260/12*AG260</f>
        <v>0.20349056603773588</v>
      </c>
      <c r="AK260" s="85">
        <f>(12-$AF260)/12*INDEX(BW$9:BW$12,MATCH($AB260,$BU$9:$BU$12,0))+$AF260/12*AH260</f>
        <v>0.56603773584905637</v>
      </c>
      <c r="AL260" s="85">
        <f>(12-$AF260)/12*INDEX(BX$9:BX$12,MATCH($AB260,$BU$9:$BU$12,0))+$AF260/12*AI260</f>
        <v>0.17613207547169812</v>
      </c>
      <c r="AM260" s="85">
        <f>IF($BC260=1,AJ260/SUMIFS(AJ$3:AJ$622,$BC$3:$BC$622,1,$G$3:$G$622,$G260),0)</f>
        <v>0</v>
      </c>
      <c r="AN260" s="85">
        <f>IF($BC260=1,AK260/SUMIFS(AK$3:AK$622,$BC$3:$BC$622,1,$G$3:$G$622,$G260),0)</f>
        <v>0</v>
      </c>
      <c r="AO260" s="85">
        <f>IF($BC260=1,AL260/SUMIFS(AL$3:AL$622,$BC$3:$BC$622,1,$G$3:$G$622,$G260),0)</f>
        <v>0</v>
      </c>
      <c r="AP260" s="2" t="str">
        <f>IFERROR(R260/$V260*90,"")</f>
        <v/>
      </c>
      <c r="AQ260" s="2" t="str">
        <f>IFERROR(S260/$V260*90,"")</f>
        <v/>
      </c>
      <c r="AR260" s="2" t="str">
        <f>IFERROR(W260/$V260*90,"")</f>
        <v/>
      </c>
      <c r="AS260" s="2" t="str">
        <f>IFERROR(X260/$V260*90,"")</f>
        <v/>
      </c>
      <c r="AT260" s="2" t="str">
        <f>IFERROR(Y260/$V260*90,"")</f>
        <v/>
      </c>
      <c r="AU260" s="2">
        <f>IF(AP260="",INDEX(BV$4:BV$7,MATCH(O260,$BU$4:$BU$7,0)),AP260)</f>
        <v>3.6000000000000004E-2</v>
      </c>
      <c r="AV260" s="2">
        <f>IF(AQ260="",INDEX(BW$4:BW$7,MATCH($O260,$BU$4:$BU$7,0)),AQ260)</f>
        <v>2.6323486399532026E-2</v>
      </c>
      <c r="AW260" s="2">
        <f>IF(AR260="",INDEX(BX$4:BX$7,MATCH($O260,$BU$4:$BU$7,0)),AR260)</f>
        <v>0.24423337856173674</v>
      </c>
      <c r="AX260" s="2">
        <f>IF(AS260="",INDEX(BY$4:BY$7,MATCH($O260,$BU$4:$BU$7,0)),AS260)</f>
        <v>0.14245014245014245</v>
      </c>
      <c r="AY260" s="2">
        <f>IF(AT260="",INDEX(BZ$4:BZ$7,MATCH($O260,$BU$4:$BU$7,0)),AT260)</f>
        <v>0</v>
      </c>
      <c r="AZ260" s="2">
        <f>AU260*0.5+AK260*0.5</f>
        <v>0.3010188679245282</v>
      </c>
      <c r="BA260" s="2">
        <f>AV260*0.5+AJ260*0.5</f>
        <v>0.11490702621863395</v>
      </c>
      <c r="BB260" s="2">
        <f>AX260*0.5+AI260*0.5</f>
        <v>7.1225071225071226E-2</v>
      </c>
      <c r="BC260">
        <f>IF(I260="expected",1,0)</f>
        <v>0</v>
      </c>
      <c r="BD260" s="74">
        <f>IF(BC260=1,AZ260/SUMIFS(AZ$3:AZ$622,$BC$3:$BC$622,1,$G$3:$G$622,$G260),0)</f>
        <v>0</v>
      </c>
      <c r="BE260" s="74">
        <f>IF(BC260=1,BA260/SUMIFS(BA$3:BA$622,$BC$3:$BC$622,1,$G$3:$G$622,$G260),0)</f>
        <v>0</v>
      </c>
      <c r="BF260" s="74">
        <f>IF(BC260=1,AW260/SUMIFS(AW$3:AW$622,$BC$3:$BC$622,1,$G$3:$G$622,$G260),0)</f>
        <v>0</v>
      </c>
      <c r="BG260" s="2">
        <f>BB260</f>
        <v>7.1225071225071226E-2</v>
      </c>
      <c r="BH260" s="2">
        <f>AY260</f>
        <v>0</v>
      </c>
      <c r="BI260" s="2">
        <f>MIN(BI$1,BD260)</f>
        <v>0</v>
      </c>
      <c r="BJ260" s="2">
        <f>MIN(BJ$1,BE260)</f>
        <v>0</v>
      </c>
      <c r="BK260" s="2">
        <f>MIN(BK$1,BF260)</f>
        <v>0</v>
      </c>
      <c r="BL260" s="2">
        <f>BG260</f>
        <v>7.1225071225071226E-2</v>
      </c>
      <c r="BM260" s="2">
        <f>MIN($BM$1,BH260)</f>
        <v>0</v>
      </c>
      <c r="BN260" s="2">
        <f>BI260/SUMIFS(BI$3:BI$622,$BC$3:$BC$622,1,$G$3:$G$622,$G260)</f>
        <v>0</v>
      </c>
      <c r="BO260" s="2">
        <f>BJ260/SUMIFS(BJ$3:BJ$622,$BC$3:$BC$622,1,$G$3:$G$622,$G260)</f>
        <v>0</v>
      </c>
      <c r="BP260" s="2">
        <f>BK260/SUMIFS(BK$3:BK$622,$BC$3:$BC$622,1,$G$3:$G$622,$G260)</f>
        <v>0</v>
      </c>
      <c r="BQ260" s="2">
        <f>BL260</f>
        <v>7.1225071225071226E-2</v>
      </c>
      <c r="BR260" s="2">
        <f>BM260</f>
        <v>0</v>
      </c>
    </row>
    <row r="261" spans="1:70" x14ac:dyDescent="0.3">
      <c r="A261" s="93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>(12-$AF261)/12*INDEX(BV$9:BV$12,MATCH($AB261,$BU$9:$BU$12,0))+$AF261/12*AG261</f>
        <v>0</v>
      </c>
      <c r="AK261" s="85">
        <f>(12-$AF261)/12*INDEX(BW$9:BW$12,MATCH($AB261,$BU$9:$BU$12,0))+$AF261/12*AH261</f>
        <v>0</v>
      </c>
      <c r="AL261" s="85">
        <f>(12-$AF261)/12*INDEX(BX$9:BX$12,MATCH($AB261,$BU$9:$BU$12,0))+$AF261/12*AI261</f>
        <v>0</v>
      </c>
      <c r="AM261" s="85">
        <f>IF($BC261=1,AJ261/SUMIFS(AJ$3:AJ$622,$BC$3:$BC$622,1,$G$3:$G$622,$G261),0)</f>
        <v>0</v>
      </c>
      <c r="AN261" s="85">
        <f>IF($BC261=1,AK261/SUMIFS(AK$3:AK$622,$BC$3:$BC$622,1,$G$3:$G$622,$G261),0)</f>
        <v>0</v>
      </c>
      <c r="AO261" s="85">
        <f>IF($BC261=1,AL261/SUMIFS(AL$3:AL$622,$BC$3:$BC$622,1,$G$3:$G$622,$G261),0)</f>
        <v>0</v>
      </c>
      <c r="AP261" s="2">
        <f>IFERROR(R261/$V261*90,"")</f>
        <v>0</v>
      </c>
      <c r="AQ261" s="2">
        <f>IFERROR(S261/$V261*90,"")</f>
        <v>0</v>
      </c>
      <c r="AR261" s="2">
        <f>IFERROR(W261/$V261*90,"")</f>
        <v>0</v>
      </c>
      <c r="AS261" s="2">
        <f>IFERROR(X261/$V261*90,"")</f>
        <v>0</v>
      </c>
      <c r="AT261" s="2">
        <f>IFERROR(Y261/$V261*90,"")</f>
        <v>0</v>
      </c>
      <c r="AU261" s="2">
        <f>IF(AP261="",INDEX(BV$4:BV$7,MATCH(O261,$BU$4:$BU$7,0)),AP261)</f>
        <v>0</v>
      </c>
      <c r="AV261" s="2">
        <f>IF(AQ261="",INDEX(BW$4:BW$7,MATCH($O261,$BU$4:$BU$7,0)),AQ261)</f>
        <v>0</v>
      </c>
      <c r="AW261" s="2">
        <f>IF(AR261="",INDEX(BX$4:BX$7,MATCH($O261,$BU$4:$BU$7,0)),AR261)</f>
        <v>0</v>
      </c>
      <c r="AX261" s="2">
        <f>IF(AS261="",INDEX(BY$4:BY$7,MATCH($O261,$BU$4:$BU$7,0)),AS261)</f>
        <v>0</v>
      </c>
      <c r="AY261" s="2">
        <f>IF(AT261="",INDEX(BZ$4:BZ$7,MATCH($O261,$BU$4:$BU$7,0)),AT261)</f>
        <v>0</v>
      </c>
      <c r="AZ261" s="2">
        <f>AU261*0.5+AK261*0.5</f>
        <v>0</v>
      </c>
      <c r="BA261" s="2">
        <f>AV261*0.5+AJ261*0.5</f>
        <v>0</v>
      </c>
      <c r="BB261" s="2">
        <f>AX261*0.5+AI261*0.5</f>
        <v>0</v>
      </c>
      <c r="BC261">
        <f>IF(I261="expected",1,0)</f>
        <v>0</v>
      </c>
      <c r="BD261" s="74">
        <f>IF(BC261=1,AZ261/SUMIFS(AZ$3:AZ$622,$BC$3:$BC$622,1,$G$3:$G$622,$G261),0)</f>
        <v>0</v>
      </c>
      <c r="BE261" s="74">
        <f>IF(BC261=1,BA261/SUMIFS(BA$3:BA$622,$BC$3:$BC$622,1,$G$3:$G$622,$G261),0)</f>
        <v>0</v>
      </c>
      <c r="BF261" s="74">
        <f>IF(BC261=1,AW261/SUMIFS(AW$3:AW$622,$BC$3:$BC$622,1,$G$3:$G$622,$G261),0)</f>
        <v>0</v>
      </c>
      <c r="BG261" s="2">
        <f>BB261</f>
        <v>0</v>
      </c>
      <c r="BH261" s="2">
        <f>AY261</f>
        <v>0</v>
      </c>
      <c r="BI261" s="2">
        <f>MIN(BI$1,BD261)</f>
        <v>0</v>
      </c>
      <c r="BJ261" s="2">
        <f>MIN(BJ$1,BE261)</f>
        <v>0</v>
      </c>
      <c r="BK261" s="2">
        <f>MIN(BK$1,BF261)</f>
        <v>0</v>
      </c>
      <c r="BL261" s="2">
        <f>BG261</f>
        <v>0</v>
      </c>
      <c r="BM261" s="2">
        <f>MIN($BM$1,BH261)</f>
        <v>0</v>
      </c>
      <c r="BN261" s="2">
        <f>BI261/SUMIFS(BI$3:BI$622,$BC$3:$BC$622,1,$G$3:$G$622,$G261)</f>
        <v>0</v>
      </c>
      <c r="BO261" s="2">
        <f>BJ261/SUMIFS(BJ$3:BJ$622,$BC$3:$BC$622,1,$G$3:$G$622,$G261)</f>
        <v>0</v>
      </c>
      <c r="BP261" s="2">
        <f>BK261/SUMIFS(BK$3:BK$622,$BC$3:$BC$622,1,$G$3:$G$622,$G261)</f>
        <v>0</v>
      </c>
      <c r="BQ261" s="2">
        <f>BL261</f>
        <v>0</v>
      </c>
      <c r="BR261" s="2">
        <f>BM261</f>
        <v>0</v>
      </c>
    </row>
    <row r="262" spans="1:70" x14ac:dyDescent="0.3">
      <c r="A262" s="93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>(12-$AF262)/12*INDEX(BV$9:BV$12,MATCH($AB262,$BU$9:$BU$12,0))+$AF262/12*AG262</f>
        <v>8.5249999999999992E-2</v>
      </c>
      <c r="AK262" s="85">
        <f>(12-$AF262)/12*INDEX(BW$9:BW$12,MATCH($AB262,$BU$9:$BU$12,0))+$AF262/12*AH262</f>
        <v>8.3632352941176491E-2</v>
      </c>
      <c r="AL262" s="85">
        <f>(12-$AF262)/12*INDEX(BX$9:BX$12,MATCH($AB262,$BU$9:$BU$12,0))+$AF262/12*AI262</f>
        <v>0.25550490196078424</v>
      </c>
      <c r="AM262" s="85">
        <f>IF($BC262=1,AJ262/SUMIFS(AJ$3:AJ$622,$BC$3:$BC$622,1,$G$3:$G$622,$G262),0)</f>
        <v>0</v>
      </c>
      <c r="AN262" s="85">
        <f>IF($BC262=1,AK262/SUMIFS(AK$3:AK$622,$BC$3:$BC$622,1,$G$3:$G$622,$G262),0)</f>
        <v>0</v>
      </c>
      <c r="AO262" s="85">
        <f>IF($BC262=1,AL262/SUMIFS(AL$3:AL$622,$BC$3:$BC$622,1,$G$3:$G$622,$G262),0)</f>
        <v>0</v>
      </c>
      <c r="AP262" s="2">
        <f>IFERROR(R262/$V262*90,"")</f>
        <v>0</v>
      </c>
      <c r="AQ262" s="2">
        <f>IFERROR(S262/$V262*90,"")</f>
        <v>0</v>
      </c>
      <c r="AR262" s="2">
        <f>IFERROR(W262/$V262*90,"")</f>
        <v>7.9575596816976124E-2</v>
      </c>
      <c r="AS262" s="2">
        <f>IFERROR(X262/$V262*90,"")</f>
        <v>7.9575596816976124E-2</v>
      </c>
      <c r="AT262" s="2">
        <f>IFERROR(Y262/$V262*90,"")</f>
        <v>0</v>
      </c>
      <c r="AU262" s="2">
        <f>IF(AP262="",INDEX(BV$4:BV$7,MATCH(O262,$BU$4:$BU$7,0)),AP262)</f>
        <v>0</v>
      </c>
      <c r="AV262" s="2">
        <f>IF(AQ262="",INDEX(BW$4:BW$7,MATCH($O262,$BU$4:$BU$7,0)),AQ262)</f>
        <v>0</v>
      </c>
      <c r="AW262" s="2">
        <f>IF(AR262="",INDEX(BX$4:BX$7,MATCH($O262,$BU$4:$BU$7,0)),AR262)</f>
        <v>7.9575596816976124E-2</v>
      </c>
      <c r="AX262" s="2">
        <f>IF(AS262="",INDEX(BY$4:BY$7,MATCH($O262,$BU$4:$BU$7,0)),AS262)</f>
        <v>7.9575596816976124E-2</v>
      </c>
      <c r="AY262" s="2">
        <f>IF(AT262="",INDEX(BZ$4:BZ$7,MATCH($O262,$BU$4:$BU$7,0)),AT262)</f>
        <v>0</v>
      </c>
      <c r="AZ262" s="2">
        <f>AU262*0.5+AK262*0.5</f>
        <v>4.1816176470588245E-2</v>
      </c>
      <c r="BA262" s="2">
        <f>AV262*0.5+AJ262*0.5</f>
        <v>4.2624999999999996E-2</v>
      </c>
      <c r="BB262" s="2">
        <f>AX262*0.5+AI262*0.5</f>
        <v>0.53978779840848801</v>
      </c>
      <c r="BC262">
        <f>IF(I262="expected",1,0)</f>
        <v>0</v>
      </c>
      <c r="BD262" s="74">
        <f>IF(BC262=1,AZ262/SUMIFS(AZ$3:AZ$622,$BC$3:$BC$622,1,$G$3:$G$622,$G262),0)</f>
        <v>0</v>
      </c>
      <c r="BE262" s="74">
        <f>IF(BC262=1,BA262/SUMIFS(BA$3:BA$622,$BC$3:$BC$622,1,$G$3:$G$622,$G262),0)</f>
        <v>0</v>
      </c>
      <c r="BF262" s="74">
        <f>IF(BC262=1,AW262/SUMIFS(AW$3:AW$622,$BC$3:$BC$622,1,$G$3:$G$622,$G262),0)</f>
        <v>0</v>
      </c>
      <c r="BG262" s="2">
        <f>BB262</f>
        <v>0.53978779840848801</v>
      </c>
      <c r="BH262" s="2">
        <f>AY262</f>
        <v>0</v>
      </c>
      <c r="BI262" s="2">
        <f>MIN(BI$1,BD262)</f>
        <v>0</v>
      </c>
      <c r="BJ262" s="2">
        <f>MIN(BJ$1,BE262)</f>
        <v>0</v>
      </c>
      <c r="BK262" s="2">
        <f>MIN(BK$1,BF262)</f>
        <v>0</v>
      </c>
      <c r="BL262" s="2">
        <f>BG262</f>
        <v>0.53978779840848801</v>
      </c>
      <c r="BM262" s="2">
        <f>MIN($BM$1,BH262)</f>
        <v>0</v>
      </c>
      <c r="BN262" s="2">
        <f>BI262/SUMIFS(BI$3:BI$622,$BC$3:$BC$622,1,$G$3:$G$622,$G262)</f>
        <v>0</v>
      </c>
      <c r="BO262" s="2">
        <f>BJ262/SUMIFS(BJ$3:BJ$622,$BC$3:$BC$622,1,$G$3:$G$622,$G262)</f>
        <v>0</v>
      </c>
      <c r="BP262" s="2">
        <f>BK262/SUMIFS(BK$3:BK$622,$BC$3:$BC$622,1,$G$3:$G$622,$G262)</f>
        <v>0</v>
      </c>
      <c r="BQ262" s="2">
        <f>BL262</f>
        <v>0.53978779840848801</v>
      </c>
      <c r="BR262" s="2">
        <f>BM262</f>
        <v>0</v>
      </c>
    </row>
    <row r="263" spans="1:70" x14ac:dyDescent="0.3">
      <c r="A263" s="93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>(12-$AF263)/12*INDEX(BV$9:BV$12,MATCH($AB263,$BU$9:$BU$12,0))+$AF263/12*AG263</f>
        <v>0.16975000000000001</v>
      </c>
      <c r="AK263" s="85">
        <f>(12-$AF263)/12*INDEX(BW$9:BW$12,MATCH($AB263,$BU$9:$BU$12,0))+$AF263/12*AH263</f>
        <v>0.16842647058823532</v>
      </c>
      <c r="AL263" s="85">
        <f>(12-$AF263)/12*INDEX(BX$9:BX$12,MATCH($AB263,$BU$9:$BU$12,0))+$AF263/12*AI263</f>
        <v>0.14086764705882346</v>
      </c>
      <c r="AM263" s="85">
        <f>IF($BC263=1,AJ263/SUMIFS(AJ$3:AJ$622,$BC$3:$BC$622,1,$G$3:$G$622,$G263),0)</f>
        <v>0</v>
      </c>
      <c r="AN263" s="85">
        <f>IF($BC263=1,AK263/SUMIFS(AK$3:AK$622,$BC$3:$BC$622,1,$G$3:$G$622,$G263),0)</f>
        <v>0</v>
      </c>
      <c r="AO263" s="85">
        <f>IF($BC263=1,AL263/SUMIFS(AL$3:AL$622,$BC$3:$BC$622,1,$G$3:$G$622,$G263),0)</f>
        <v>0</v>
      </c>
      <c r="AP263" s="2">
        <f>IFERROR(R263/$V263*90,"")</f>
        <v>0.10895883777239709</v>
      </c>
      <c r="AQ263" s="2">
        <f>IFERROR(S263/$V263*90,"")</f>
        <v>0.10895883777239709</v>
      </c>
      <c r="AR263" s="2">
        <f>IFERROR(W263/$V263*90,"")</f>
        <v>0.32687651331719131</v>
      </c>
      <c r="AS263" s="2">
        <f>IFERROR(X263/$V263*90,"")</f>
        <v>0.10895883777239709</v>
      </c>
      <c r="AT263" s="2">
        <f>IFERROR(Y263/$V263*90,"")</f>
        <v>0</v>
      </c>
      <c r="AU263" s="2">
        <f>IF(AP263="",INDEX(BV$4:BV$7,MATCH(O263,$BU$4:$BU$7,0)),AP263)</f>
        <v>0.10895883777239709</v>
      </c>
      <c r="AV263" s="2">
        <f>IF(AQ263="",INDEX(BW$4:BW$7,MATCH($O263,$BU$4:$BU$7,0)),AQ263)</f>
        <v>0.10895883777239709</v>
      </c>
      <c r="AW263" s="2">
        <f>IF(AR263="",INDEX(BX$4:BX$7,MATCH($O263,$BU$4:$BU$7,0)),AR263)</f>
        <v>0.32687651331719131</v>
      </c>
      <c r="AX263" s="2">
        <f>IF(AS263="",INDEX(BY$4:BY$7,MATCH($O263,$BU$4:$BU$7,0)),AS263)</f>
        <v>0.10895883777239709</v>
      </c>
      <c r="AY263" s="2">
        <f>IF(AT263="",INDEX(BZ$4:BZ$7,MATCH($O263,$BU$4:$BU$7,0)),AT263)</f>
        <v>0</v>
      </c>
      <c r="AZ263" s="2">
        <f>AU263*0.5+AK263*0.5</f>
        <v>0.1386926541803162</v>
      </c>
      <c r="BA263" s="2">
        <f>AV263*0.5+AJ263*0.5</f>
        <v>0.13935441888619854</v>
      </c>
      <c r="BB263" s="2">
        <f>AX263*0.5+AI263*0.5</f>
        <v>5.4479418886198547E-2</v>
      </c>
      <c r="BC263">
        <f>IF(I263="expected",1,0)</f>
        <v>0</v>
      </c>
      <c r="BD263" s="74">
        <f>IF(BC263=1,AZ263/SUMIFS(AZ$3:AZ$622,$BC$3:$BC$622,1,$G$3:$G$622,$G263),0)</f>
        <v>0</v>
      </c>
      <c r="BE263" s="74">
        <f>IF(BC263=1,BA263/SUMIFS(BA$3:BA$622,$BC$3:$BC$622,1,$G$3:$G$622,$G263),0)</f>
        <v>0</v>
      </c>
      <c r="BF263" s="74">
        <f>IF(BC263=1,AW263/SUMIFS(AW$3:AW$622,$BC$3:$BC$622,1,$G$3:$G$622,$G263),0)</f>
        <v>0</v>
      </c>
      <c r="BG263" s="2">
        <f>BB263</f>
        <v>5.4479418886198547E-2</v>
      </c>
      <c r="BH263" s="2">
        <f>AY263</f>
        <v>0</v>
      </c>
      <c r="BI263" s="2">
        <f>MIN(BI$1,BD263)</f>
        <v>0</v>
      </c>
      <c r="BJ263" s="2">
        <f>MIN(BJ$1,BE263)</f>
        <v>0</v>
      </c>
      <c r="BK263" s="2">
        <f>MIN(BK$1,BF263)</f>
        <v>0</v>
      </c>
      <c r="BL263" s="2">
        <f>BG263</f>
        <v>5.4479418886198547E-2</v>
      </c>
      <c r="BM263" s="2">
        <f>MIN($BM$1,BH263)</f>
        <v>0</v>
      </c>
      <c r="BN263" s="2">
        <f>BI263/SUMIFS(BI$3:BI$622,$BC$3:$BC$622,1,$G$3:$G$622,$G263)</f>
        <v>0</v>
      </c>
      <c r="BO263" s="2">
        <f>BJ263/SUMIFS(BJ$3:BJ$622,$BC$3:$BC$622,1,$G$3:$G$622,$G263)</f>
        <v>0</v>
      </c>
      <c r="BP263" s="2">
        <f>BK263/SUMIFS(BK$3:BK$622,$BC$3:$BC$622,1,$G$3:$G$622,$G263)</f>
        <v>0</v>
      </c>
      <c r="BQ263" s="2">
        <f>BL263</f>
        <v>5.4479418886198547E-2</v>
      </c>
      <c r="BR263" s="2">
        <f>BM263</f>
        <v>0</v>
      </c>
    </row>
    <row r="264" spans="1:70" x14ac:dyDescent="0.3">
      <c r="A264" s="93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>(12-$AF264)/12*INDEX(BV$9:BV$12,MATCH($AB264,$BU$9:$BU$12,0))+$AF264/12*AG264</f>
        <v>8.5249999999999992E-2</v>
      </c>
      <c r="AK264" s="85">
        <f>(12-$AF264)/12*INDEX(BW$9:BW$12,MATCH($AB264,$BU$9:$BU$12,0))+$AF264/12*AH264</f>
        <v>8.3632352941176491E-2</v>
      </c>
      <c r="AL264" s="85">
        <f>(12-$AF264)/12*INDEX(BX$9:BX$12,MATCH($AB264,$BU$9:$BU$12,0))+$AF264/12*AI264</f>
        <v>0.25550490196078424</v>
      </c>
      <c r="AM264" s="85">
        <f>IF($BC264=1,AJ264/SUMIFS(AJ$3:AJ$622,$BC$3:$BC$622,1,$G$3:$G$622,$G264),0)</f>
        <v>0</v>
      </c>
      <c r="AN264" s="85">
        <f>IF($BC264=1,AK264/SUMIFS(AK$3:AK$622,$BC$3:$BC$622,1,$G$3:$G$622,$G264),0)</f>
        <v>0</v>
      </c>
      <c r="AO264" s="85">
        <f>IF($BC264=1,AL264/SUMIFS(AL$3:AL$622,$BC$3:$BC$622,1,$G$3:$G$622,$G264),0)</f>
        <v>0</v>
      </c>
      <c r="AP264" s="2">
        <f>IFERROR(R264/$V264*90,"")</f>
        <v>8.8235294117647051E-2</v>
      </c>
      <c r="AQ264" s="2">
        <f>IFERROR(S264/$V264*90,"")</f>
        <v>8.8235294117647051E-2</v>
      </c>
      <c r="AR264" s="2">
        <f>IFERROR(W264/$V264*90,"")</f>
        <v>0.20588235294117649</v>
      </c>
      <c r="AS264" s="2">
        <f>IFERROR(X264/$V264*90,"")</f>
        <v>5.8823529411764705E-2</v>
      </c>
      <c r="AT264" s="2">
        <f>IFERROR(Y264/$V264*90,"")</f>
        <v>0</v>
      </c>
      <c r="AU264" s="2">
        <f>IF(AP264="",INDEX(BV$4:BV$7,MATCH(O264,$BU$4:$BU$7,0)),AP264)</f>
        <v>8.8235294117647051E-2</v>
      </c>
      <c r="AV264" s="2">
        <f>IF(AQ264="",INDEX(BW$4:BW$7,MATCH($O264,$BU$4:$BU$7,0)),AQ264)</f>
        <v>8.8235294117647051E-2</v>
      </c>
      <c r="AW264" s="2">
        <f>IF(AR264="",INDEX(BX$4:BX$7,MATCH($O264,$BU$4:$BU$7,0)),AR264)</f>
        <v>0.20588235294117649</v>
      </c>
      <c r="AX264" s="2">
        <f>IF(AS264="",INDEX(BY$4:BY$7,MATCH($O264,$BU$4:$BU$7,0)),AS264)</f>
        <v>5.8823529411764705E-2</v>
      </c>
      <c r="AY264" s="2">
        <f>IF(AT264="",INDEX(BZ$4:BZ$7,MATCH($O264,$BU$4:$BU$7,0)),AT264)</f>
        <v>0</v>
      </c>
      <c r="AZ264" s="2">
        <f>AU264*0.5+AK264*0.5</f>
        <v>8.5933823529411771E-2</v>
      </c>
      <c r="BA264" s="2">
        <f>AV264*0.5+AJ264*0.5</f>
        <v>8.6742647058823522E-2</v>
      </c>
      <c r="BB264" s="2">
        <f>AX264*0.5+AI264*0.5</f>
        <v>0.52941176470588236</v>
      </c>
      <c r="BC264">
        <f>IF(I264="expected",1,0)</f>
        <v>0</v>
      </c>
      <c r="BD264" s="74">
        <f>IF(BC264=1,AZ264/SUMIFS(AZ$3:AZ$622,$BC$3:$BC$622,1,$G$3:$G$622,$G264),0)</f>
        <v>0</v>
      </c>
      <c r="BE264" s="74">
        <f>IF(BC264=1,BA264/SUMIFS(BA$3:BA$622,$BC$3:$BC$622,1,$G$3:$G$622,$G264),0)</f>
        <v>0</v>
      </c>
      <c r="BF264" s="74">
        <f>IF(BC264=1,AW264/SUMIFS(AW$3:AW$622,$BC$3:$BC$622,1,$G$3:$G$622,$G264),0)</f>
        <v>0</v>
      </c>
      <c r="BG264" s="2">
        <f>BB264</f>
        <v>0.52941176470588236</v>
      </c>
      <c r="BH264" s="2">
        <f>AY264</f>
        <v>0</v>
      </c>
      <c r="BI264" s="2">
        <f>MIN(BI$1,BD264)</f>
        <v>0</v>
      </c>
      <c r="BJ264" s="2">
        <f>MIN(BJ$1,BE264)</f>
        <v>0</v>
      </c>
      <c r="BK264" s="2">
        <f>MIN(BK$1,BF264)</f>
        <v>0</v>
      </c>
      <c r="BL264" s="2">
        <f>BG264</f>
        <v>0.52941176470588236</v>
      </c>
      <c r="BM264" s="2">
        <f>MIN($BM$1,BH264)</f>
        <v>0</v>
      </c>
      <c r="BN264" s="2">
        <f>BI264/SUMIFS(BI$3:BI$622,$BC$3:$BC$622,1,$G$3:$G$622,$G264)</f>
        <v>0</v>
      </c>
      <c r="BO264" s="2">
        <f>BJ264/SUMIFS(BJ$3:BJ$622,$BC$3:$BC$622,1,$G$3:$G$622,$G264)</f>
        <v>0</v>
      </c>
      <c r="BP264" s="2">
        <f>BK264/SUMIFS(BK$3:BK$622,$BC$3:$BC$622,1,$G$3:$G$622,$G264)</f>
        <v>0</v>
      </c>
      <c r="BQ264" s="2">
        <f>BL264</f>
        <v>0.52941176470588236</v>
      </c>
      <c r="BR264" s="2">
        <f>BM264</f>
        <v>0</v>
      </c>
    </row>
    <row r="265" spans="1:70" x14ac:dyDescent="0.3">
      <c r="A265" s="93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>(12-$AF265)/12*INDEX(BV$9:BV$12,MATCH($AB265,$BU$9:$BU$12,0))+$AF265/12*AG265</f>
        <v>0</v>
      </c>
      <c r="AK265" s="85">
        <f>(12-$AF265)/12*INDEX(BW$9:BW$12,MATCH($AB265,$BU$9:$BU$12,0))+$AF265/12*AH265</f>
        <v>0</v>
      </c>
      <c r="AL265" s="85">
        <f>(12-$AF265)/12*INDEX(BX$9:BX$12,MATCH($AB265,$BU$9:$BU$12,0))+$AF265/12*AI265</f>
        <v>0</v>
      </c>
      <c r="AM265" s="85">
        <f>IF($BC265=1,AJ265/SUMIFS(AJ$3:AJ$622,$BC$3:$BC$622,1,$G$3:$G$622,$G265),0)</f>
        <v>0</v>
      </c>
      <c r="AN265" s="85">
        <f>IF($BC265=1,AK265/SUMIFS(AK$3:AK$622,$BC$3:$BC$622,1,$G$3:$G$622,$G265),0)</f>
        <v>0</v>
      </c>
      <c r="AO265" s="85">
        <f>IF($BC265=1,AL265/SUMIFS(AL$3:AL$622,$BC$3:$BC$622,1,$G$3:$G$622,$G265),0)</f>
        <v>0</v>
      </c>
      <c r="AP265" s="2">
        <f>IFERROR(R265/$V265*90,"")</f>
        <v>0</v>
      </c>
      <c r="AQ265" s="2">
        <f>IFERROR(S265/$V265*90,"")</f>
        <v>0</v>
      </c>
      <c r="AR265" s="2">
        <f>IFERROR(W265/$V265*90,"")</f>
        <v>0</v>
      </c>
      <c r="AS265" s="2">
        <f>IFERROR(X265/$V265*90,"")</f>
        <v>7.407407407407407E-2</v>
      </c>
      <c r="AT265" s="2">
        <f>IFERROR(Y265/$V265*90,"")</f>
        <v>0</v>
      </c>
      <c r="AU265" s="2">
        <f>IF(AP265="",INDEX(BV$4:BV$7,MATCH(O265,$BU$4:$BU$7,0)),AP265)</f>
        <v>0</v>
      </c>
      <c r="AV265" s="2">
        <f>IF(AQ265="",INDEX(BW$4:BW$7,MATCH($O265,$BU$4:$BU$7,0)),AQ265)</f>
        <v>0</v>
      </c>
      <c r="AW265" s="2">
        <f>IF(AR265="",INDEX(BX$4:BX$7,MATCH($O265,$BU$4:$BU$7,0)),AR265)</f>
        <v>0</v>
      </c>
      <c r="AX265" s="2">
        <f>IF(AS265="",INDEX(BY$4:BY$7,MATCH($O265,$BU$4:$BU$7,0)),AS265)</f>
        <v>7.407407407407407E-2</v>
      </c>
      <c r="AY265" s="2">
        <f>IF(AT265="",INDEX(BZ$4:BZ$7,MATCH($O265,$BU$4:$BU$7,0)),AT265)</f>
        <v>0</v>
      </c>
      <c r="AZ265" s="2">
        <f>AU265*0.5+AK265*0.5</f>
        <v>0</v>
      </c>
      <c r="BA265" s="2">
        <f>AV265*0.5+AJ265*0.5</f>
        <v>0</v>
      </c>
      <c r="BB265" s="2">
        <f>AX265*0.5+AI265*0.5</f>
        <v>3.7037037037037035E-2</v>
      </c>
      <c r="BC265">
        <f>IF(I265="expected",1,0)</f>
        <v>0</v>
      </c>
      <c r="BD265" s="74">
        <f>IF(BC265=1,AZ265/SUMIFS(AZ$3:AZ$622,$BC$3:$BC$622,1,$G$3:$G$622,$G265),0)</f>
        <v>0</v>
      </c>
      <c r="BE265" s="74">
        <f>IF(BC265=1,BA265/SUMIFS(BA$3:BA$622,$BC$3:$BC$622,1,$G$3:$G$622,$G265),0)</f>
        <v>0</v>
      </c>
      <c r="BF265" s="74">
        <f>IF(BC265=1,AW265/SUMIFS(AW$3:AW$622,$BC$3:$BC$622,1,$G$3:$G$622,$G265),0)</f>
        <v>0</v>
      </c>
      <c r="BG265" s="2">
        <f>BB265</f>
        <v>3.7037037037037035E-2</v>
      </c>
      <c r="BH265" s="2">
        <f>AY265</f>
        <v>0</v>
      </c>
      <c r="BI265" s="2">
        <f>MIN(BI$1,BD265)</f>
        <v>0</v>
      </c>
      <c r="BJ265" s="2">
        <f>MIN(BJ$1,BE265)</f>
        <v>0</v>
      </c>
      <c r="BK265" s="2">
        <f>MIN(BK$1,BF265)</f>
        <v>0</v>
      </c>
      <c r="BL265" s="2">
        <f>BG265</f>
        <v>3.7037037037037035E-2</v>
      </c>
      <c r="BM265" s="2">
        <f>MIN($BM$1,BH265)</f>
        <v>0</v>
      </c>
      <c r="BN265" s="2">
        <f>BI265/SUMIFS(BI$3:BI$622,$BC$3:$BC$622,1,$G$3:$G$622,$G265)</f>
        <v>0</v>
      </c>
      <c r="BO265" s="2">
        <f>BJ265/SUMIFS(BJ$3:BJ$622,$BC$3:$BC$622,1,$G$3:$G$622,$G265)</f>
        <v>0</v>
      </c>
      <c r="BP265" s="2">
        <f>BK265/SUMIFS(BK$3:BK$622,$BC$3:$BC$622,1,$G$3:$G$622,$G265)</f>
        <v>0</v>
      </c>
      <c r="BQ265" s="2">
        <f>BL265</f>
        <v>3.7037037037037035E-2</v>
      </c>
      <c r="BR265" s="2">
        <f>BM265</f>
        <v>0</v>
      </c>
    </row>
    <row r="266" spans="1:70" x14ac:dyDescent="0.3">
      <c r="A266" s="93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>(12-$AF266)/12*INDEX(BV$9:BV$12,MATCH($AB266,$BU$9:$BU$12,0))+$AF266/12*AG266</f>
        <v>0</v>
      </c>
      <c r="AK266" s="85">
        <f>(12-$AF266)/12*INDEX(BW$9:BW$12,MATCH($AB266,$BU$9:$BU$12,0))+$AF266/12*AH266</f>
        <v>0</v>
      </c>
      <c r="AL266" s="85">
        <f>(12-$AF266)/12*INDEX(BX$9:BX$12,MATCH($AB266,$BU$9:$BU$12,0))+$AF266/12*AI266</f>
        <v>0</v>
      </c>
      <c r="AM266" s="85">
        <f>IF($BC266=1,AJ266/SUMIFS(AJ$3:AJ$622,$BC$3:$BC$622,1,$G$3:$G$622,$G266),0)</f>
        <v>0</v>
      </c>
      <c r="AN266" s="85">
        <f>IF($BC266=1,AK266/SUMIFS(AK$3:AK$622,$BC$3:$BC$622,1,$G$3:$G$622,$G266),0)</f>
        <v>0</v>
      </c>
      <c r="AO266" s="85">
        <f>IF($BC266=1,AL266/SUMIFS(AL$3:AL$622,$BC$3:$BC$622,1,$G$3:$G$622,$G266),0)</f>
        <v>0</v>
      </c>
      <c r="AP266" s="2">
        <f>IFERROR(R266/$V266*90,"")</f>
        <v>0.193756727664155</v>
      </c>
      <c r="AQ266" s="2">
        <f>IFERROR(S266/$V266*90,"")</f>
        <v>9.6878363832077499E-2</v>
      </c>
      <c r="AR266" s="2">
        <f>IFERROR(W266/$V266*90,"")</f>
        <v>0.67814854682454251</v>
      </c>
      <c r="AS266" s="2">
        <f>IFERROR(X266/$V266*90,"")</f>
        <v>0</v>
      </c>
      <c r="AT266" s="2">
        <f>IFERROR(Y266/$V266*90,"")</f>
        <v>0</v>
      </c>
      <c r="AU266" s="2">
        <f>IF(AP266="",INDEX(BV$4:BV$7,MATCH(O266,$BU$4:$BU$7,0)),AP266)</f>
        <v>0.193756727664155</v>
      </c>
      <c r="AV266" s="2">
        <f>IF(AQ266="",INDEX(BW$4:BW$7,MATCH($O266,$BU$4:$BU$7,0)),AQ266)</f>
        <v>9.6878363832077499E-2</v>
      </c>
      <c r="AW266" s="2">
        <f>IF(AR266="",INDEX(BX$4:BX$7,MATCH($O266,$BU$4:$BU$7,0)),AR266)</f>
        <v>0.67814854682454251</v>
      </c>
      <c r="AX266" s="2">
        <f>IF(AS266="",INDEX(BY$4:BY$7,MATCH($O266,$BU$4:$BU$7,0)),AS266)</f>
        <v>0</v>
      </c>
      <c r="AY266" s="2">
        <f>IF(AT266="",INDEX(BZ$4:BZ$7,MATCH($O266,$BU$4:$BU$7,0)),AT266)</f>
        <v>0</v>
      </c>
      <c r="AZ266" s="2">
        <f>AU266*0.5+AK266*0.5</f>
        <v>9.6878363832077499E-2</v>
      </c>
      <c r="BA266" s="2">
        <f>AV266*0.5+AJ266*0.5</f>
        <v>4.843918191603875E-2</v>
      </c>
      <c r="BB266" s="2">
        <f>AX266*0.5+AI266*0.5</f>
        <v>0</v>
      </c>
      <c r="BC266">
        <f>IF(I266="expected",1,0)</f>
        <v>0</v>
      </c>
      <c r="BD266" s="74">
        <f>IF(BC266=1,AZ266/SUMIFS(AZ$3:AZ$622,$BC$3:$BC$622,1,$G$3:$G$622,$G266),0)</f>
        <v>0</v>
      </c>
      <c r="BE266" s="74">
        <f>IF(BC266=1,BA266/SUMIFS(BA$3:BA$622,$BC$3:$BC$622,1,$G$3:$G$622,$G266),0)</f>
        <v>0</v>
      </c>
      <c r="BF266" s="74">
        <f>IF(BC266=1,AW266/SUMIFS(AW$3:AW$622,$BC$3:$BC$622,1,$G$3:$G$622,$G266),0)</f>
        <v>0</v>
      </c>
      <c r="BG266" s="2">
        <f>BB266</f>
        <v>0</v>
      </c>
      <c r="BH266" s="2">
        <f>AY266</f>
        <v>0</v>
      </c>
      <c r="BI266" s="2">
        <f>MIN(BI$1,BD266)</f>
        <v>0</v>
      </c>
      <c r="BJ266" s="2">
        <f>MIN(BJ$1,BE266)</f>
        <v>0</v>
      </c>
      <c r="BK266" s="2">
        <f>MIN(BK$1,BF266)</f>
        <v>0</v>
      </c>
      <c r="BL266" s="2">
        <f>BG266</f>
        <v>0</v>
      </c>
      <c r="BM266" s="2">
        <f>MIN($BM$1,BH266)</f>
        <v>0</v>
      </c>
      <c r="BN266" s="2">
        <f>BI266/SUMIFS(BI$3:BI$622,$BC$3:$BC$622,1,$G$3:$G$622,$G266)</f>
        <v>0</v>
      </c>
      <c r="BO266" s="2">
        <f>BJ266/SUMIFS(BJ$3:BJ$622,$BC$3:$BC$622,1,$G$3:$G$622,$G266)</f>
        <v>0</v>
      </c>
      <c r="BP266" s="2">
        <f>BK266/SUMIFS(BK$3:BK$622,$BC$3:$BC$622,1,$G$3:$G$622,$G266)</f>
        <v>0</v>
      </c>
      <c r="BQ266" s="2">
        <f>BL266</f>
        <v>0</v>
      </c>
      <c r="BR266" s="2">
        <f>BM266</f>
        <v>0</v>
      </c>
    </row>
    <row r="267" spans="1:70" x14ac:dyDescent="0.3">
      <c r="A267" s="93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>(12-$AF267)/12*INDEX(BV$9:BV$12,MATCH($AB267,$BU$9:$BU$12,0))+$AF267/12*AG267</f>
        <v>0.13438644688644691</v>
      </c>
      <c r="AK267" s="85">
        <f>(12-$AF267)/12*INDEX(BW$9:BW$12,MATCH($AB267,$BU$9:$BU$12,0))+$AF267/12*AH267</f>
        <v>0.18708791208791212</v>
      </c>
      <c r="AL267" s="85">
        <f>(12-$AF267)/12*INDEX(BX$9:BX$12,MATCH($AB267,$BU$9:$BU$12,0))+$AF267/12*AI267</f>
        <v>0.19281135531135532</v>
      </c>
      <c r="AM267" s="85">
        <f>IF($BC267=1,AJ267/SUMIFS(AJ$3:AJ$622,$BC$3:$BC$622,1,$G$3:$G$622,$G267),0)</f>
        <v>0</v>
      </c>
      <c r="AN267" s="85">
        <f>IF($BC267=1,AK267/SUMIFS(AK$3:AK$622,$BC$3:$BC$622,1,$G$3:$G$622,$G267),0)</f>
        <v>0</v>
      </c>
      <c r="AO267" s="85">
        <f>IF($BC267=1,AL267/SUMIFS(AL$3:AL$622,$BC$3:$BC$622,1,$G$3:$G$622,$G267),0)</f>
        <v>0</v>
      </c>
      <c r="AP267" s="2">
        <f>IFERROR(R267/$V267*90,"")</f>
        <v>0</v>
      </c>
      <c r="AQ267" s="2">
        <f>IFERROR(S267/$V267*90,"")</f>
        <v>0</v>
      </c>
      <c r="AR267" s="2">
        <f>IFERROR(W267/$V267*90,"")</f>
        <v>0</v>
      </c>
      <c r="AS267" s="2">
        <f>IFERROR(X267/$V267*90,"")</f>
        <v>0</v>
      </c>
      <c r="AT267" s="2">
        <f>IFERROR(Y267/$V267*90,"")</f>
        <v>0</v>
      </c>
      <c r="AU267" s="2">
        <f>IF(AP267="",INDEX(BV$4:BV$7,MATCH(O267,$BU$4:$BU$7,0)),AP267)</f>
        <v>0</v>
      </c>
      <c r="AV267" s="2">
        <f>IF(AQ267="",INDEX(BW$4:BW$7,MATCH($O267,$BU$4:$BU$7,0)),AQ267)</f>
        <v>0</v>
      </c>
      <c r="AW267" s="2">
        <f>IF(AR267="",INDEX(BX$4:BX$7,MATCH($O267,$BU$4:$BU$7,0)),AR267)</f>
        <v>0</v>
      </c>
      <c r="AX267" s="2">
        <f>IF(AS267="",INDEX(BY$4:BY$7,MATCH($O267,$BU$4:$BU$7,0)),AS267)</f>
        <v>0</v>
      </c>
      <c r="AY267" s="2">
        <f>IF(AT267="",INDEX(BZ$4:BZ$7,MATCH($O267,$BU$4:$BU$7,0)),AT267)</f>
        <v>0</v>
      </c>
      <c r="AZ267" s="2">
        <f>AU267*0.5+AK267*0.5</f>
        <v>9.3543956043956059E-2</v>
      </c>
      <c r="BA267" s="2">
        <f>AV267*0.5+AJ267*0.5</f>
        <v>6.7193223443223454E-2</v>
      </c>
      <c r="BB267" s="2">
        <f>AX267*0.5+AI267*0.5</f>
        <v>0</v>
      </c>
      <c r="BC267">
        <f>IF(I267="expected",1,0)</f>
        <v>0</v>
      </c>
      <c r="BD267" s="74">
        <f>IF(BC267=1,AZ267/SUMIFS(AZ$3:AZ$622,$BC$3:$BC$622,1,$G$3:$G$622,$G267),0)</f>
        <v>0</v>
      </c>
      <c r="BE267" s="74">
        <f>IF(BC267=1,BA267/SUMIFS(BA$3:BA$622,$BC$3:$BC$622,1,$G$3:$G$622,$G267),0)</f>
        <v>0</v>
      </c>
      <c r="BF267" s="74">
        <f>IF(BC267=1,AW267/SUMIFS(AW$3:AW$622,$BC$3:$BC$622,1,$G$3:$G$622,$G267),0)</f>
        <v>0</v>
      </c>
      <c r="BG267" s="2">
        <f>BB267</f>
        <v>0</v>
      </c>
      <c r="BH267" s="2">
        <f>AY267</f>
        <v>0</v>
      </c>
      <c r="BI267" s="2">
        <f>MIN(BI$1,BD267)</f>
        <v>0</v>
      </c>
      <c r="BJ267" s="2">
        <f>MIN(BJ$1,BE267)</f>
        <v>0</v>
      </c>
      <c r="BK267" s="2">
        <f>MIN(BK$1,BF267)</f>
        <v>0</v>
      </c>
      <c r="BL267" s="2">
        <f>BG267</f>
        <v>0</v>
      </c>
      <c r="BM267" s="2">
        <f>MIN($BM$1,BH267)</f>
        <v>0</v>
      </c>
      <c r="BN267" s="2">
        <f>BI267/SUMIFS(BI$3:BI$622,$BC$3:$BC$622,1,$G$3:$G$622,$G267)</f>
        <v>0</v>
      </c>
      <c r="BO267" s="2">
        <f>BJ267/SUMIFS(BJ$3:BJ$622,$BC$3:$BC$622,1,$G$3:$G$622,$G267)</f>
        <v>0</v>
      </c>
      <c r="BP267" s="2">
        <f>BK267/SUMIFS(BK$3:BK$622,$BC$3:$BC$622,1,$G$3:$G$622,$G267)</f>
        <v>0</v>
      </c>
      <c r="BQ267" s="2">
        <f>BL267</f>
        <v>0</v>
      </c>
      <c r="BR267" s="2">
        <f>BM267</f>
        <v>0</v>
      </c>
    </row>
    <row r="268" spans="1:70" x14ac:dyDescent="0.3">
      <c r="A268" s="93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>(12-$AF268)/12*INDEX(BV$9:BV$12,MATCH($AB268,$BU$9:$BU$12,0))+$AF268/12*AG268</f>
        <v>8.0631868131868137E-2</v>
      </c>
      <c r="AK268" s="85">
        <f>(12-$AF268)/12*INDEX(BW$9:BW$12,MATCH($AB268,$BU$9:$BU$12,0))+$AF268/12*AH268</f>
        <v>0.34225274725274729</v>
      </c>
      <c r="AL268" s="85">
        <f>(12-$AF268)/12*INDEX(BX$9:BX$12,MATCH($AB268,$BU$9:$BU$12,0))+$AF268/12*AI268</f>
        <v>0.11568681318681319</v>
      </c>
      <c r="AM268" s="85">
        <f>IF($BC268=1,AJ268/SUMIFS(AJ$3:AJ$622,$BC$3:$BC$622,1,$G$3:$G$622,$G268),0)</f>
        <v>0</v>
      </c>
      <c r="AN268" s="85">
        <f>IF($BC268=1,AK268/SUMIFS(AK$3:AK$622,$BC$3:$BC$622,1,$G$3:$G$622,$G268),0)</f>
        <v>0</v>
      </c>
      <c r="AO268" s="85">
        <f>IF($BC268=1,AL268/SUMIFS(AL$3:AL$622,$BC$3:$BC$622,1,$G$3:$G$622,$G268),0)</f>
        <v>0</v>
      </c>
      <c r="AP268" s="2" t="str">
        <f>IFERROR(R268/$V268*90,"")</f>
        <v/>
      </c>
      <c r="AQ268" s="2" t="str">
        <f>IFERROR(S268/$V268*90,"")</f>
        <v/>
      </c>
      <c r="AR268" s="2" t="str">
        <f>IFERROR(W268/$V268*90,"")</f>
        <v/>
      </c>
      <c r="AS268" s="2" t="str">
        <f>IFERROR(X268/$V268*90,"")</f>
        <v/>
      </c>
      <c r="AT268" s="2" t="str">
        <f>IFERROR(Y268/$V268*90,"")</f>
        <v/>
      </c>
      <c r="AU268" s="2">
        <f>IF(AP268="",INDEX(BV$4:BV$7,MATCH(O268,$BU$4:$BU$7,0)),AP268)</f>
        <v>3.6000000000000004E-2</v>
      </c>
      <c r="AV268" s="2">
        <f>IF(AQ268="",INDEX(BW$4:BW$7,MATCH($O268,$BU$4:$BU$7,0)),AQ268)</f>
        <v>2.6323486399532026E-2</v>
      </c>
      <c r="AW268" s="2">
        <f>IF(AR268="",INDEX(BX$4:BX$7,MATCH($O268,$BU$4:$BU$7,0)),AR268)</f>
        <v>0.24423337856173674</v>
      </c>
      <c r="AX268" s="2">
        <f>IF(AS268="",INDEX(BY$4:BY$7,MATCH($O268,$BU$4:$BU$7,0)),AS268)</f>
        <v>0.14245014245014245</v>
      </c>
      <c r="AY268" s="2">
        <f>IF(AT268="",INDEX(BZ$4:BZ$7,MATCH($O268,$BU$4:$BU$7,0)),AT268)</f>
        <v>0</v>
      </c>
      <c r="AZ268" s="2">
        <f>AU268*0.5+AK268*0.5</f>
        <v>0.18912637362637363</v>
      </c>
      <c r="BA268" s="2">
        <f>AV268*0.5+AJ268*0.5</f>
        <v>5.3477677265700081E-2</v>
      </c>
      <c r="BB268" s="2">
        <f>AX268*0.5+AI268*0.5</f>
        <v>7.1225071225071226E-2</v>
      </c>
      <c r="BC268">
        <f>IF(I268="expected",1,0)</f>
        <v>0</v>
      </c>
      <c r="BD268" s="74">
        <f>IF(BC268=1,AZ268/SUMIFS(AZ$3:AZ$622,$BC$3:$BC$622,1,$G$3:$G$622,$G268),0)</f>
        <v>0</v>
      </c>
      <c r="BE268" s="74">
        <f>IF(BC268=1,BA268/SUMIFS(BA$3:BA$622,$BC$3:$BC$622,1,$G$3:$G$622,$G268),0)</f>
        <v>0</v>
      </c>
      <c r="BF268" s="74">
        <f>IF(BC268=1,AW268/SUMIFS(AW$3:AW$622,$BC$3:$BC$622,1,$G$3:$G$622,$G268),0)</f>
        <v>0</v>
      </c>
      <c r="BG268" s="2">
        <f>BB268</f>
        <v>7.1225071225071226E-2</v>
      </c>
      <c r="BH268" s="2">
        <f>AY268</f>
        <v>0</v>
      </c>
      <c r="BI268" s="2">
        <f>MIN(BI$1,BD268)</f>
        <v>0</v>
      </c>
      <c r="BJ268" s="2">
        <f>MIN(BJ$1,BE268)</f>
        <v>0</v>
      </c>
      <c r="BK268" s="2">
        <f>MIN(BK$1,BF268)</f>
        <v>0</v>
      </c>
      <c r="BL268" s="2">
        <f>BG268</f>
        <v>7.1225071225071226E-2</v>
      </c>
      <c r="BM268" s="2">
        <f>MIN($BM$1,BH268)</f>
        <v>0</v>
      </c>
      <c r="BN268" s="2">
        <f>BI268/SUMIFS(BI$3:BI$622,$BC$3:$BC$622,1,$G$3:$G$622,$G268)</f>
        <v>0</v>
      </c>
      <c r="BO268" s="2">
        <f>BJ268/SUMIFS(BJ$3:BJ$622,$BC$3:$BC$622,1,$G$3:$G$622,$G268)</f>
        <v>0</v>
      </c>
      <c r="BP268" s="2">
        <f>BK268/SUMIFS(BK$3:BK$622,$BC$3:$BC$622,1,$G$3:$G$622,$G268)</f>
        <v>0</v>
      </c>
      <c r="BQ268" s="2">
        <f>BL268</f>
        <v>7.1225071225071226E-2</v>
      </c>
      <c r="BR268" s="2">
        <f>BM268</f>
        <v>0</v>
      </c>
    </row>
    <row r="269" spans="1:70" x14ac:dyDescent="0.3">
      <c r="A269" s="93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>(12-$AF269)/12*INDEX(BV$9:BV$12,MATCH($AB269,$BU$9:$BU$12,0))+$AF269/12*AG269</f>
        <v>0.18969322344322345</v>
      </c>
      <c r="AK269" s="85">
        <f>(12-$AF269)/12*INDEX(BW$9:BW$12,MATCH($AB269,$BU$9:$BU$12,0))+$AF269/12*AH269</f>
        <v>0.4668772893772894</v>
      </c>
      <c r="AL269" s="85">
        <f>(12-$AF269)/12*INDEX(BX$9:BX$12,MATCH($AB269,$BU$9:$BU$12,0))+$AF269/12*AI269</f>
        <v>9.640567765567766E-2</v>
      </c>
      <c r="AM269" s="85">
        <f>IF($BC269=1,AJ269/SUMIFS(AJ$3:AJ$622,$BC$3:$BC$622,1,$G$3:$G$622,$G269),0)</f>
        <v>0</v>
      </c>
      <c r="AN269" s="85">
        <f>IF($BC269=1,AK269/SUMIFS(AK$3:AK$622,$BC$3:$BC$622,1,$G$3:$G$622,$G269),0)</f>
        <v>0</v>
      </c>
      <c r="AO269" s="85">
        <f>IF($BC269=1,AL269/SUMIFS(AL$3:AL$622,$BC$3:$BC$622,1,$G$3:$G$622,$G269),0)</f>
        <v>0</v>
      </c>
      <c r="AP269" s="2">
        <f>IFERROR(R269/$V269*90,"")</f>
        <v>0</v>
      </c>
      <c r="AQ269" s="2">
        <f>IFERROR(S269/$V269*90,"")</f>
        <v>0</v>
      </c>
      <c r="AR269" s="2">
        <f>IFERROR(W269/$V269*90,"")</f>
        <v>0</v>
      </c>
      <c r="AS269" s="2">
        <f>IFERROR(X269/$V269*90,"")</f>
        <v>0</v>
      </c>
      <c r="AT269" s="2">
        <f>IFERROR(Y269/$V269*90,"")</f>
        <v>0</v>
      </c>
      <c r="AU269" s="2">
        <f>IF(AP269="",INDEX(BV$4:BV$7,MATCH(O269,$BU$4:$BU$7,0)),AP269)</f>
        <v>0</v>
      </c>
      <c r="AV269" s="2">
        <f>IF(AQ269="",INDEX(BW$4:BW$7,MATCH($O269,$BU$4:$BU$7,0)),AQ269)</f>
        <v>0</v>
      </c>
      <c r="AW269" s="2">
        <f>IF(AR269="",INDEX(BX$4:BX$7,MATCH($O269,$BU$4:$BU$7,0)),AR269)</f>
        <v>0</v>
      </c>
      <c r="AX269" s="2">
        <f>IF(AS269="",INDEX(BY$4:BY$7,MATCH($O269,$BU$4:$BU$7,0)),AS269)</f>
        <v>0</v>
      </c>
      <c r="AY269" s="2">
        <f>IF(AT269="",INDEX(BZ$4:BZ$7,MATCH($O269,$BU$4:$BU$7,0)),AT269)</f>
        <v>0</v>
      </c>
      <c r="AZ269" s="2">
        <f>AU269*0.5+AK269*0.5</f>
        <v>0.2334386446886447</v>
      </c>
      <c r="BA269" s="2">
        <f>AV269*0.5+AJ269*0.5</f>
        <v>9.4846611721611726E-2</v>
      </c>
      <c r="BB269" s="2">
        <f>AX269*0.5+AI269*0.5</f>
        <v>0</v>
      </c>
      <c r="BC269">
        <f>IF(I269="expected",1,0)</f>
        <v>0</v>
      </c>
      <c r="BD269" s="74">
        <f>IF(BC269=1,AZ269/SUMIFS(AZ$3:AZ$622,$BC$3:$BC$622,1,$G$3:$G$622,$G269),0)</f>
        <v>0</v>
      </c>
      <c r="BE269" s="74">
        <f>IF(BC269=1,BA269/SUMIFS(BA$3:BA$622,$BC$3:$BC$622,1,$G$3:$G$622,$G269),0)</f>
        <v>0</v>
      </c>
      <c r="BF269" s="74">
        <f>IF(BC269=1,AW269/SUMIFS(AW$3:AW$622,$BC$3:$BC$622,1,$G$3:$G$622,$G269),0)</f>
        <v>0</v>
      </c>
      <c r="BG269" s="2">
        <f>BB269</f>
        <v>0</v>
      </c>
      <c r="BH269" s="2">
        <f>AY269</f>
        <v>0</v>
      </c>
      <c r="BI269" s="2">
        <f>MIN(BI$1,BD269)</f>
        <v>0</v>
      </c>
      <c r="BJ269" s="2">
        <f>MIN(BJ$1,BE269)</f>
        <v>0</v>
      </c>
      <c r="BK269" s="2">
        <f>MIN(BK$1,BF269)</f>
        <v>0</v>
      </c>
      <c r="BL269" s="2">
        <f>BG269</f>
        <v>0</v>
      </c>
      <c r="BM269" s="2">
        <f>MIN($BM$1,BH269)</f>
        <v>0</v>
      </c>
      <c r="BN269" s="2">
        <f>BI269/SUMIFS(BI$3:BI$622,$BC$3:$BC$622,1,$G$3:$G$622,$G269)</f>
        <v>0</v>
      </c>
      <c r="BO269" s="2">
        <f>BJ269/SUMIFS(BJ$3:BJ$622,$BC$3:$BC$622,1,$G$3:$G$622,$G269)</f>
        <v>0</v>
      </c>
      <c r="BP269" s="2">
        <f>BK269/SUMIFS(BK$3:BK$622,$BC$3:$BC$622,1,$G$3:$G$622,$G269)</f>
        <v>0</v>
      </c>
      <c r="BQ269" s="2">
        <f>BL269</f>
        <v>0</v>
      </c>
      <c r="BR269" s="2">
        <f>BM269</f>
        <v>0</v>
      </c>
    </row>
    <row r="270" spans="1:70" x14ac:dyDescent="0.3">
      <c r="A270" s="93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>(12-$AF270)/12*INDEX(BV$9:BV$12,MATCH($AB270,$BU$9:$BU$12,0))+$AF270/12*AG270</f>
        <v>0.18653301886792456</v>
      </c>
      <c r="AK270" s="85">
        <f>(12-$AF270)/12*INDEX(BW$9:BW$12,MATCH($AB270,$BU$9:$BU$12,0))+$AF270/12*AH270</f>
        <v>0.51886792452830166</v>
      </c>
      <c r="AL270" s="85">
        <f>(12-$AF270)/12*INDEX(BX$9:BX$12,MATCH($AB270,$BU$9:$BU$12,0))+$AF270/12*AI270</f>
        <v>0.16145440251572327</v>
      </c>
      <c r="AM270" s="85">
        <f>IF($BC270=1,AJ270/SUMIFS(AJ$3:AJ$622,$BC$3:$BC$622,1,$G$3:$G$622,$G270),0)</f>
        <v>0</v>
      </c>
      <c r="AN270" s="85">
        <f>IF($BC270=1,AK270/SUMIFS(AK$3:AK$622,$BC$3:$BC$622,1,$G$3:$G$622,$G270),0)</f>
        <v>0</v>
      </c>
      <c r="AO270" s="85">
        <f>IF($BC270=1,AL270/SUMIFS(AL$3:AL$622,$BC$3:$BC$622,1,$G$3:$G$622,$G270),0)</f>
        <v>0</v>
      </c>
      <c r="AP270" s="2">
        <f>IFERROR(R270/$V270*90,"")</f>
        <v>7.7653149266609156E-2</v>
      </c>
      <c r="AQ270" s="2">
        <f>IFERROR(S270/$V270*90,"")</f>
        <v>0.11647972389991371</v>
      </c>
      <c r="AR270" s="2">
        <f>IFERROR(W270/$V270*90,"")</f>
        <v>0.27178602243313199</v>
      </c>
      <c r="AS270" s="2">
        <f>IFERROR(X270/$V270*90,"")</f>
        <v>3.8826574633304578E-2</v>
      </c>
      <c r="AT270" s="2">
        <f>IFERROR(Y270/$V270*90,"")</f>
        <v>3.8826574633304578E-2</v>
      </c>
      <c r="AU270" s="2">
        <f>IF(AP270="",INDEX(BV$4:BV$7,MATCH(O270,$BU$4:$BU$7,0)),AP270)</f>
        <v>7.7653149266609156E-2</v>
      </c>
      <c r="AV270" s="2">
        <f>IF(AQ270="",INDEX(BW$4:BW$7,MATCH($O270,$BU$4:$BU$7,0)),AQ270)</f>
        <v>0.11647972389991371</v>
      </c>
      <c r="AW270" s="2">
        <f>IF(AR270="",INDEX(BX$4:BX$7,MATCH($O270,$BU$4:$BU$7,0)),AR270)</f>
        <v>0.27178602243313199</v>
      </c>
      <c r="AX270" s="2">
        <f>IF(AS270="",INDEX(BY$4:BY$7,MATCH($O270,$BU$4:$BU$7,0)),AS270)</f>
        <v>3.8826574633304578E-2</v>
      </c>
      <c r="AY270" s="2">
        <f>IF(AT270="",INDEX(BZ$4:BZ$7,MATCH($O270,$BU$4:$BU$7,0)),AT270)</f>
        <v>3.8826574633304578E-2</v>
      </c>
      <c r="AZ270" s="2">
        <f>AU270*0.5+AK270*0.5</f>
        <v>0.29826053689745541</v>
      </c>
      <c r="BA270" s="2">
        <f>AV270*0.5+AJ270*0.5</f>
        <v>0.15150637138391915</v>
      </c>
      <c r="BB270" s="2">
        <f>AX270*0.5+AI270*0.5</f>
        <v>1.9413287316652289E-2</v>
      </c>
      <c r="BC270">
        <f>IF(I270="expected",1,0)</f>
        <v>0</v>
      </c>
      <c r="BD270" s="74">
        <f>IF(BC270=1,AZ270/SUMIFS(AZ$3:AZ$622,$BC$3:$BC$622,1,$G$3:$G$622,$G270),0)</f>
        <v>0</v>
      </c>
      <c r="BE270" s="74">
        <f>IF(BC270=1,BA270/SUMIFS(BA$3:BA$622,$BC$3:$BC$622,1,$G$3:$G$622,$G270),0)</f>
        <v>0</v>
      </c>
      <c r="BF270" s="74">
        <f>IF(BC270=1,AW270/SUMIFS(AW$3:AW$622,$BC$3:$BC$622,1,$G$3:$G$622,$G270),0)</f>
        <v>0</v>
      </c>
      <c r="BG270" s="2">
        <f>BB270</f>
        <v>1.9413287316652289E-2</v>
      </c>
      <c r="BH270" s="2">
        <f>AY270</f>
        <v>3.8826574633304578E-2</v>
      </c>
      <c r="BI270" s="2">
        <f>MIN(BI$1,BD270)</f>
        <v>0</v>
      </c>
      <c r="BJ270" s="2">
        <f>MIN(BJ$1,BE270)</f>
        <v>0</v>
      </c>
      <c r="BK270" s="2">
        <f>MIN(BK$1,BF270)</f>
        <v>0</v>
      </c>
      <c r="BL270" s="2">
        <f>BG270</f>
        <v>1.9413287316652289E-2</v>
      </c>
      <c r="BM270" s="2">
        <f>MIN($BM$1,BH270)</f>
        <v>3.8826574633304578E-2</v>
      </c>
      <c r="BN270" s="2">
        <f>BI270/SUMIFS(BI$3:BI$622,$BC$3:$BC$622,1,$G$3:$G$622,$G270)</f>
        <v>0</v>
      </c>
      <c r="BO270" s="2">
        <f>BJ270/SUMIFS(BJ$3:BJ$622,$BC$3:$BC$622,1,$G$3:$G$622,$G270)</f>
        <v>0</v>
      </c>
      <c r="BP270" s="2">
        <f>BK270/SUMIFS(BK$3:BK$622,$BC$3:$BC$622,1,$G$3:$G$622,$G270)</f>
        <v>0</v>
      </c>
      <c r="BQ270" s="2">
        <f>BL270</f>
        <v>1.9413287316652289E-2</v>
      </c>
      <c r="BR270" s="2">
        <f>BM270</f>
        <v>3.8826574633304578E-2</v>
      </c>
    </row>
    <row r="271" spans="1:70" x14ac:dyDescent="0.3">
      <c r="A271" s="93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>(12-$AF271)/12*INDEX(BV$9:BV$12,MATCH($AB271,$BU$9:$BU$12,0))+$AF271/12*AG271</f>
        <v>0.18653301886792456</v>
      </c>
      <c r="AK271" s="85">
        <f>(12-$AF271)/12*INDEX(BW$9:BW$12,MATCH($AB271,$BU$9:$BU$12,0))+$AF271/12*AH271</f>
        <v>1.0955345911949683</v>
      </c>
      <c r="AL271" s="85">
        <f>(12-$AF271)/12*INDEX(BX$9:BX$12,MATCH($AB271,$BU$9:$BU$12,0))+$AF271/12*AI271</f>
        <v>0.16145440251572327</v>
      </c>
      <c r="AM271" s="85">
        <f>IF($BC271=1,AJ271/SUMIFS(AJ$3:AJ$622,$BC$3:$BC$622,1,$G$3:$G$622,$G271),0)</f>
        <v>0</v>
      </c>
      <c r="AN271" s="85">
        <f>IF($BC271=1,AK271/SUMIFS(AK$3:AK$622,$BC$3:$BC$622,1,$G$3:$G$622,$G271),0)</f>
        <v>0</v>
      </c>
      <c r="AO271" s="85">
        <f>IF($BC271=1,AL271/SUMIFS(AL$3:AL$622,$BC$3:$BC$622,1,$G$3:$G$622,$G271),0)</f>
        <v>0</v>
      </c>
      <c r="AP271" s="2" t="str">
        <f>IFERROR(R271/$V271*90,"")</f>
        <v/>
      </c>
      <c r="AQ271" s="2" t="str">
        <f>IFERROR(S271/$V271*90,"")</f>
        <v/>
      </c>
      <c r="AR271" s="2" t="str">
        <f>IFERROR(W271/$V271*90,"")</f>
        <v/>
      </c>
      <c r="AS271" s="2" t="str">
        <f>IFERROR(X271/$V271*90,"")</f>
        <v/>
      </c>
      <c r="AT271" s="2" t="str">
        <f>IFERROR(Y271/$V271*90,"")</f>
        <v/>
      </c>
      <c r="AU271" s="2">
        <f>IF(AP271="",INDEX(BV$4:BV$7,MATCH(O271,$BU$4:$BU$7,0)),AP271)</f>
        <v>0.24004149377593362</v>
      </c>
      <c r="AV271" s="2">
        <f>IF(AQ271="",INDEX(BW$4:BW$7,MATCH($O271,$BU$4:$BU$7,0)),AQ271)</f>
        <v>2.3303987571206625E-2</v>
      </c>
      <c r="AW271" s="2">
        <f>IF(AR271="",INDEX(BX$4:BX$7,MATCH($O271,$BU$4:$BU$7,0)),AR271)</f>
        <v>0.70970695970695963</v>
      </c>
      <c r="AX271" s="2">
        <f>IF(AS271="",INDEX(BY$4:BY$7,MATCH($O271,$BU$4:$BU$7,0)),AS271)</f>
        <v>0.12295081967213115</v>
      </c>
      <c r="AY271" s="2">
        <f>IF(AT271="",INDEX(BZ$4:BZ$7,MATCH($O271,$BU$4:$BU$7,0)),AT271)</f>
        <v>0</v>
      </c>
      <c r="AZ271" s="2">
        <f>AU271*0.5+AK271*0.5</f>
        <v>0.66778804248545098</v>
      </c>
      <c r="BA271" s="2">
        <f>AV271*0.5+AJ271*0.5</f>
        <v>0.1049185032195656</v>
      </c>
      <c r="BB271" s="2">
        <f>AX271*0.5+AI271*0.5</f>
        <v>6.1475409836065573E-2</v>
      </c>
      <c r="BC271">
        <f>IF(I271="expected",1,0)</f>
        <v>0</v>
      </c>
      <c r="BD271" s="74">
        <f>IF(BC271=1,AZ271/SUMIFS(AZ$3:AZ$622,$BC$3:$BC$622,1,$G$3:$G$622,$G271),0)</f>
        <v>0</v>
      </c>
      <c r="BE271" s="74">
        <f>IF(BC271=1,BA271/SUMIFS(BA$3:BA$622,$BC$3:$BC$622,1,$G$3:$G$622,$G271),0)</f>
        <v>0</v>
      </c>
      <c r="BF271" s="74">
        <f>IF(BC271=1,AW271/SUMIFS(AW$3:AW$622,$BC$3:$BC$622,1,$G$3:$G$622,$G271),0)</f>
        <v>0</v>
      </c>
      <c r="BG271" s="2">
        <f>BB271</f>
        <v>6.1475409836065573E-2</v>
      </c>
      <c r="BH271" s="2">
        <f>AY271</f>
        <v>0</v>
      </c>
      <c r="BI271" s="2">
        <f>MIN(BI$1,BD271)</f>
        <v>0</v>
      </c>
      <c r="BJ271" s="2">
        <f>MIN(BJ$1,BE271)</f>
        <v>0</v>
      </c>
      <c r="BK271" s="2">
        <f>MIN(BK$1,BF271)</f>
        <v>0</v>
      </c>
      <c r="BL271" s="2">
        <f>BG271</f>
        <v>6.1475409836065573E-2</v>
      </c>
      <c r="BM271" s="2">
        <f>MIN($BM$1,BH271)</f>
        <v>0</v>
      </c>
      <c r="BN271" s="2">
        <f>BI271/SUMIFS(BI$3:BI$622,$BC$3:$BC$622,1,$G$3:$G$622,$G271)</f>
        <v>0</v>
      </c>
      <c r="BO271" s="2">
        <f>BJ271/SUMIFS(BJ$3:BJ$622,$BC$3:$BC$622,1,$G$3:$G$622,$G271)</f>
        <v>0</v>
      </c>
      <c r="BP271" s="2">
        <f>BK271/SUMIFS(BK$3:BK$622,$BC$3:$BC$622,1,$G$3:$G$622,$G271)</f>
        <v>0</v>
      </c>
      <c r="BQ271" s="2">
        <f>BL271</f>
        <v>6.1475409836065573E-2</v>
      </c>
      <c r="BR271" s="2">
        <f>BM271</f>
        <v>0</v>
      </c>
    </row>
    <row r="272" spans="1:70" x14ac:dyDescent="0.3">
      <c r="A272" s="93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>(12-$AF272)/12*INDEX(BV$9:BV$12,MATCH($AB272,$BU$9:$BU$12,0))+$AF272/12*AG272</f>
        <v>8.5249999999999992E-2</v>
      </c>
      <c r="AK272" s="85">
        <f>(12-$AF272)/12*INDEX(BW$9:BW$12,MATCH($AB272,$BU$9:$BU$12,0))+$AF272/12*AH272</f>
        <v>8.3632352941176491E-2</v>
      </c>
      <c r="AL272" s="85">
        <f>(12-$AF272)/12*INDEX(BX$9:BX$12,MATCH($AB272,$BU$9:$BU$12,0))+$AF272/12*AI272</f>
        <v>0.17217156862745089</v>
      </c>
      <c r="AM272" s="85">
        <f>IF($BC272=1,AJ272/SUMIFS(AJ$3:AJ$622,$BC$3:$BC$622,1,$G$3:$G$622,$G272),0)</f>
        <v>7.6427988208110115E-2</v>
      </c>
      <c r="AN272" s="85">
        <f>IF($BC272=1,AK272/SUMIFS(AK$3:AK$622,$BC$3:$BC$622,1,$G$3:$G$622,$G272),0)</f>
        <v>3.5982852178287186E-2</v>
      </c>
      <c r="AO272" s="85">
        <f>IF($BC272=1,AL272/SUMIFS(AL$3:AL$622,$BC$3:$BC$622,1,$G$3:$G$622,$G272),0)</f>
        <v>8.3316891723756559E-2</v>
      </c>
      <c r="AP272" s="2">
        <f>IFERROR(R272/$V272*90,"")</f>
        <v>3.911342894393742E-2</v>
      </c>
      <c r="AQ272" s="2">
        <f>IFERROR(S272/$V272*90,"")</f>
        <v>0.11734028683181225</v>
      </c>
      <c r="AR272" s="2">
        <f>IFERROR(W272/$V272*90,"")</f>
        <v>0.11734028683181225</v>
      </c>
      <c r="AS272" s="2">
        <f>IFERROR(X272/$V272*90,"")</f>
        <v>0.15645371577574968</v>
      </c>
      <c r="AT272" s="2">
        <f>IFERROR(Y272/$V272*90,"")</f>
        <v>0</v>
      </c>
      <c r="AU272" s="2">
        <f>IF(AP272="",INDEX(BV$4:BV$7,MATCH(O272,$BU$4:$BU$7,0)),AP272)</f>
        <v>3.911342894393742E-2</v>
      </c>
      <c r="AV272" s="2">
        <f>IF(AQ272="",INDEX(BW$4:BW$7,MATCH($O272,$BU$4:$BU$7,0)),AQ272)</f>
        <v>0.11734028683181225</v>
      </c>
      <c r="AW272" s="2">
        <f>IF(AR272="",INDEX(BX$4:BX$7,MATCH($O272,$BU$4:$BU$7,0)),AR272)</f>
        <v>0.11734028683181225</v>
      </c>
      <c r="AX272" s="2">
        <f>IF(AS272="",INDEX(BY$4:BY$7,MATCH($O272,$BU$4:$BU$7,0)),AS272)</f>
        <v>0.15645371577574968</v>
      </c>
      <c r="AY272" s="2">
        <f>IF(AT272="",INDEX(BZ$4:BZ$7,MATCH($O272,$BU$4:$BU$7,0)),AT272)</f>
        <v>0</v>
      </c>
      <c r="AZ272" s="2">
        <f>AU272*0.5+AK272*0.5</f>
        <v>6.1372890942556955E-2</v>
      </c>
      <c r="BA272" s="2">
        <f>AV272*0.5+AJ272*0.5</f>
        <v>0.10129514341590612</v>
      </c>
      <c r="BB272" s="2">
        <f>AX272*0.5+AI272*0.5</f>
        <v>7.822685788787484E-2</v>
      </c>
      <c r="BC272">
        <f>IF(I272="expected",1,0)</f>
        <v>1</v>
      </c>
      <c r="BD272" s="74">
        <f>IF(BC272=1,AZ272/SUMIFS(AZ$3:AZ$622,$BC$3:$BC$622,1,$G$3:$G$622,$G272),0)</f>
        <v>4.0468905374208018E-2</v>
      </c>
      <c r="BE272" s="74">
        <f>IF(BC272=1,BA272/SUMIFS(BA$3:BA$622,$BC$3:$BC$622,1,$G$3:$G$622,$G272),0)</f>
        <v>0.10202970242949669</v>
      </c>
      <c r="BF272" s="74">
        <f>IF(BC272=1,AW272/SUMIFS(AW$3:AW$622,$BC$3:$BC$622,1,$G$3:$G$622,$G272),0)</f>
        <v>4.0435586578176128E-2</v>
      </c>
      <c r="BG272" s="2">
        <f>BB272</f>
        <v>7.822685788787484E-2</v>
      </c>
      <c r="BH272" s="2">
        <f>AY272</f>
        <v>0</v>
      </c>
      <c r="BI272" s="2">
        <f>MIN(BI$1,BD272)</f>
        <v>4.0468905374208018E-2</v>
      </c>
      <c r="BJ272" s="2">
        <f>MIN(BJ$1,BE272)</f>
        <v>0.10202970242949669</v>
      </c>
      <c r="BK272" s="2">
        <f>MIN(BK$1,BF272)</f>
        <v>4.0435586578176128E-2</v>
      </c>
      <c r="BL272" s="2">
        <f>BG272</f>
        <v>7.822685788787484E-2</v>
      </c>
      <c r="BM272" s="2">
        <f>MIN($BM$1,BH272)</f>
        <v>0</v>
      </c>
      <c r="BN272" s="2">
        <f>BI272/SUMIFS(BI$3:BI$622,$BC$3:$BC$622,1,$G$3:$G$622,$G272)</f>
        <v>4.0468905374208025E-2</v>
      </c>
      <c r="BO272" s="2">
        <f>BJ272/SUMIFS(BJ$3:BJ$622,$BC$3:$BC$622,1,$G$3:$G$622,$G272)</f>
        <v>0.10202970242949666</v>
      </c>
      <c r="BP272" s="2">
        <f>BK272/SUMIFS(BK$3:BK$622,$BC$3:$BC$622,1,$G$3:$G$622,$G272)</f>
        <v>4.3002152978706951E-2</v>
      </c>
      <c r="BQ272" s="2">
        <f>BL272</f>
        <v>7.822685788787484E-2</v>
      </c>
      <c r="BR272" s="2">
        <f>BM272</f>
        <v>0</v>
      </c>
    </row>
    <row r="273" spans="1:70" x14ac:dyDescent="0.3">
      <c r="A273" s="93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>(12-$AF273)/12*INDEX(BV$9:BV$12,MATCH($AB273,$BU$9:$BU$12,0))+$AF273/12*AG273</f>
        <v>3.1E-2</v>
      </c>
      <c r="AK273" s="85">
        <f>(12-$AF273)/12*INDEX(BW$9:BW$12,MATCH($AB273,$BU$9:$BU$12,0))+$AF273/12*AH273</f>
        <v>0.11707843137254903</v>
      </c>
      <c r="AL273" s="85">
        <f>(12-$AF273)/12*INDEX(BX$9:BX$12,MATCH($AB273,$BU$9:$BU$12,0))+$AF273/12*AI273</f>
        <v>6.260784313725487E-2</v>
      </c>
      <c r="AM273" s="85">
        <f>IF($BC273=1,AJ273/SUMIFS(AJ$3:AJ$622,$BC$3:$BC$622,1,$G$3:$G$622,$G273),0)</f>
        <v>2.7791995712040041E-2</v>
      </c>
      <c r="AN273" s="85">
        <f>IF($BC273=1,AK273/SUMIFS(AK$3:AK$622,$BC$3:$BC$622,1,$G$3:$G$622,$G273),0)</f>
        <v>5.0373040350871048E-2</v>
      </c>
      <c r="AO273" s="85">
        <f>IF($BC273=1,AL273/SUMIFS(AL$3:AL$622,$BC$3:$BC$622,1,$G$3:$G$622,$G273),0)</f>
        <v>3.0297051535911477E-2</v>
      </c>
      <c r="AP273" s="2">
        <f>IFERROR(R273/$V273*90,"")</f>
        <v>2.6587887740029539E-2</v>
      </c>
      <c r="AQ273" s="2">
        <f>IFERROR(S273/$V273*90,"")</f>
        <v>0.18611521418020679</v>
      </c>
      <c r="AR273" s="2">
        <f>IFERROR(W273/$V273*90,"")</f>
        <v>0.13293943870014771</v>
      </c>
      <c r="AS273" s="2">
        <f>IFERROR(X273/$V273*90,"")</f>
        <v>5.3175775480059077E-2</v>
      </c>
      <c r="AT273" s="2">
        <f>IFERROR(Y273/$V273*90,"")</f>
        <v>0</v>
      </c>
      <c r="AU273" s="2">
        <f>IF(AP273="",INDEX(BV$4:BV$7,MATCH(O273,$BU$4:$BU$7,0)),AP273)</f>
        <v>2.6587887740029539E-2</v>
      </c>
      <c r="AV273" s="2">
        <f>IF(AQ273="",INDEX(BW$4:BW$7,MATCH($O273,$BU$4:$BU$7,0)),AQ273)</f>
        <v>0.18611521418020679</v>
      </c>
      <c r="AW273" s="2">
        <f>IF(AR273="",INDEX(BX$4:BX$7,MATCH($O273,$BU$4:$BU$7,0)),AR273)</f>
        <v>0.13293943870014771</v>
      </c>
      <c r="AX273" s="2">
        <f>IF(AS273="",INDEX(BY$4:BY$7,MATCH($O273,$BU$4:$BU$7,0)),AS273)</f>
        <v>5.3175775480059077E-2</v>
      </c>
      <c r="AY273" s="2">
        <f>IF(AT273="",INDEX(BZ$4:BZ$7,MATCH($O273,$BU$4:$BU$7,0)),AT273)</f>
        <v>0</v>
      </c>
      <c r="AZ273" s="2">
        <f>AU273*0.5+AK273*0.5</f>
        <v>7.1833159556289286E-2</v>
      </c>
      <c r="BA273" s="2">
        <f>AV273*0.5+AJ273*0.5</f>
        <v>0.1085576070901034</v>
      </c>
      <c r="BB273" s="2">
        <f>AX273*0.5+AI273*0.5</f>
        <v>2.6587887740029539E-2</v>
      </c>
      <c r="BC273">
        <f>IF(I273="expected",1,0)</f>
        <v>1</v>
      </c>
      <c r="BD273" s="74">
        <f>IF(BC273=1,AZ273/SUMIFS(AZ$3:AZ$622,$BC$3:$BC$622,1,$G$3:$G$622,$G273),0)</f>
        <v>4.7366341916901464E-2</v>
      </c>
      <c r="BE273" s="74">
        <f>IF(BC273=1,BA273/SUMIFS(BA$3:BA$622,$BC$3:$BC$622,1,$G$3:$G$622,$G273),0)</f>
        <v>0.10934483109801509</v>
      </c>
      <c r="BF273" s="74">
        <f>IF(BC273=1,AW273/SUMIFS(AW$3:AW$622,$BC$3:$BC$622,1,$G$3:$G$622,$G273),0)</f>
        <v>4.5811070761390092E-2</v>
      </c>
      <c r="BG273" s="2">
        <f>BB273</f>
        <v>2.6587887740029539E-2</v>
      </c>
      <c r="BH273" s="2">
        <f>AY273</f>
        <v>0</v>
      </c>
      <c r="BI273" s="2">
        <f>MIN(BI$1,BD273)</f>
        <v>4.7366341916901464E-2</v>
      </c>
      <c r="BJ273" s="2">
        <f>MIN(BJ$1,BE273)</f>
        <v>0.10934483109801509</v>
      </c>
      <c r="BK273" s="2">
        <f>MIN(BK$1,BF273)</f>
        <v>4.5811070761390092E-2</v>
      </c>
      <c r="BL273" s="2">
        <f>BG273</f>
        <v>2.6587887740029539E-2</v>
      </c>
      <c r="BM273" s="2">
        <f>MIN($BM$1,BH273)</f>
        <v>0</v>
      </c>
      <c r="BN273" s="2">
        <f>BI273/SUMIFS(BI$3:BI$622,$BC$3:$BC$622,1,$G$3:$G$622,$G273)</f>
        <v>4.7366341916901471E-2</v>
      </c>
      <c r="BO273" s="2">
        <f>BJ273/SUMIFS(BJ$3:BJ$622,$BC$3:$BC$622,1,$G$3:$G$622,$G273)</f>
        <v>0.10934483109801506</v>
      </c>
      <c r="BP273" s="2">
        <f>BK273/SUMIFS(BK$3:BK$622,$BC$3:$BC$622,1,$G$3:$G$622,$G273)</f>
        <v>4.8718835058594138E-2</v>
      </c>
      <c r="BQ273" s="2">
        <f>BL273</f>
        <v>2.6587887740029539E-2</v>
      </c>
      <c r="BR273" s="2">
        <f>BM273</f>
        <v>0</v>
      </c>
    </row>
    <row r="274" spans="1:70" x14ac:dyDescent="0.3">
      <c r="A274" s="93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>(12-$AF274)/12*INDEX(BV$9:BV$12,MATCH($AB274,$BU$9:$BU$12,0))+$AF274/12*AG274</f>
        <v>0.20349056603773588</v>
      </c>
      <c r="AK274" s="85">
        <f>(12-$AF274)/12*INDEX(BW$9:BW$12,MATCH($AB274,$BU$9:$BU$12,0))+$AF274/12*AH274</f>
        <v>0.56603773584905637</v>
      </c>
      <c r="AL274" s="85">
        <f>(12-$AF274)/12*INDEX(BX$9:BX$12,MATCH($AB274,$BU$9:$BU$12,0))+$AF274/12*AI274</f>
        <v>0.17613207547169812</v>
      </c>
      <c r="AM274" s="85">
        <f>IF($BC274=1,AJ274/SUMIFS(AJ$3:AJ$622,$BC$3:$BC$622,1,$G$3:$G$622,$G274),0)</f>
        <v>0.18243254641165665</v>
      </c>
      <c r="AN274" s="85">
        <f>IF($BC274=1,AK274/SUMIFS(AK$3:AK$622,$BC$3:$BC$622,1,$G$3:$G$622,$G274),0)</f>
        <v>0.2435379546323983</v>
      </c>
      <c r="AO274" s="85">
        <f>IF($BC274=1,AL274/SUMIFS(AL$3:AL$622,$BC$3:$BC$622,1,$G$3:$G$622,$G274),0)</f>
        <v>8.523345159797921E-2</v>
      </c>
      <c r="AP274" s="2">
        <f>IFERROR(R274/$V274*90,"")</f>
        <v>0.30303030303030304</v>
      </c>
      <c r="AQ274" s="2">
        <f>IFERROR(S274/$V274*90,"")</f>
        <v>0.16835016835016833</v>
      </c>
      <c r="AR274" s="2">
        <f>IFERROR(W274/$V274*90,"")</f>
        <v>1.0437710437710437</v>
      </c>
      <c r="AS274" s="2">
        <f>IFERROR(X274/$V274*90,"")</f>
        <v>3.3670033670033669E-2</v>
      </c>
      <c r="AT274" s="2">
        <f>IFERROR(Y274/$V274*90,"")</f>
        <v>0</v>
      </c>
      <c r="AU274" s="2">
        <f>IF(AP274="",INDEX(BV$4:BV$7,MATCH(O274,$BU$4:$BU$7,0)),AP274)</f>
        <v>0.30303030303030304</v>
      </c>
      <c r="AV274" s="2">
        <f>IF(AQ274="",INDEX(BW$4:BW$7,MATCH($O274,$BU$4:$BU$7,0)),AQ274)</f>
        <v>0.16835016835016833</v>
      </c>
      <c r="AW274" s="2">
        <f>IF(AR274="",INDEX(BX$4:BX$7,MATCH($O274,$BU$4:$BU$7,0)),AR274)</f>
        <v>1.0437710437710437</v>
      </c>
      <c r="AX274" s="2">
        <f>IF(AS274="",INDEX(BY$4:BY$7,MATCH($O274,$BU$4:$BU$7,0)),AS274)</f>
        <v>3.3670033670033669E-2</v>
      </c>
      <c r="AY274" s="2">
        <f>IF(AT274="",INDEX(BZ$4:BZ$7,MATCH($O274,$BU$4:$BU$7,0)),AT274)</f>
        <v>0</v>
      </c>
      <c r="AZ274" s="2">
        <f>AU274*0.5+AK274*0.5</f>
        <v>0.43453401943967973</v>
      </c>
      <c r="BA274" s="2">
        <f>AV274*0.5+AJ274*0.5</f>
        <v>0.18592036719395211</v>
      </c>
      <c r="BB274" s="2">
        <f>AX274*0.5+AI274*0.5</f>
        <v>1.6835016835016835E-2</v>
      </c>
      <c r="BC274">
        <f>IF(I274="expected",1,0)</f>
        <v>1</v>
      </c>
      <c r="BD274" s="74">
        <f>IF(BC274=1,AZ274/SUMIFS(AZ$3:AZ$622,$BC$3:$BC$622,1,$G$3:$G$622,$G274),0)</f>
        <v>0.28652904962612513</v>
      </c>
      <c r="BE274" s="74">
        <f>IF(BC274=1,BA274/SUMIFS(BA$3:BA$622,$BC$3:$BC$622,1,$G$3:$G$622,$G274),0)</f>
        <v>0.18726860045496491</v>
      </c>
      <c r="BF274" s="74">
        <f>IF(BC274=1,AW274/SUMIFS(AW$3:AW$622,$BC$3:$BC$622,1,$G$3:$G$622,$G274),0)</f>
        <v>0.35968460234541483</v>
      </c>
      <c r="BG274" s="2">
        <f>BB274</f>
        <v>1.6835016835016835E-2</v>
      </c>
      <c r="BH274" s="2">
        <f>AY274</f>
        <v>0</v>
      </c>
      <c r="BI274" s="2">
        <f>MIN(BI$1,BD274)</f>
        <v>0.28652904962612513</v>
      </c>
      <c r="BJ274" s="2">
        <f>MIN(BJ$1,BE274)</f>
        <v>0.18726860045496491</v>
      </c>
      <c r="BK274" s="2">
        <f>MIN(BK$1,BF274)</f>
        <v>0.3</v>
      </c>
      <c r="BL274" s="2">
        <f>BG274</f>
        <v>1.6835016835016835E-2</v>
      </c>
      <c r="BM274" s="2">
        <f>MIN($BM$1,BH274)</f>
        <v>0</v>
      </c>
      <c r="BN274" s="2">
        <f>BI274/SUMIFS(BI$3:BI$622,$BC$3:$BC$622,1,$G$3:$G$622,$G274)</f>
        <v>0.28652904962612519</v>
      </c>
      <c r="BO274" s="2">
        <f>BJ274/SUMIFS(BJ$3:BJ$622,$BC$3:$BC$622,1,$G$3:$G$622,$G274)</f>
        <v>0.18726860045496488</v>
      </c>
      <c r="BP274" s="2">
        <f>BK274/SUMIFS(BK$3:BK$622,$BC$3:$BC$622,1,$G$3:$G$622,$G274)</f>
        <v>0.31904188823057195</v>
      </c>
      <c r="BQ274" s="2">
        <f>BL274</f>
        <v>1.6835016835016835E-2</v>
      </c>
      <c r="BR274" s="2">
        <f>BM274</f>
        <v>0</v>
      </c>
    </row>
    <row r="275" spans="1:70" x14ac:dyDescent="0.3">
      <c r="A275" s="93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>(12-$AF275)/12*INDEX(BV$9:BV$12,MATCH($AB275,$BU$9:$BU$12,0))+$AF275/12*AG275</f>
        <v>0.16957547169811324</v>
      </c>
      <c r="AK275" s="85">
        <f>(12-$AF275)/12*INDEX(BW$9:BW$12,MATCH($AB275,$BU$9:$BU$12,0))+$AF275/12*AH275</f>
        <v>0.47169811320754701</v>
      </c>
      <c r="AL275" s="85">
        <f>(12-$AF275)/12*INDEX(BX$9:BX$12,MATCH($AB275,$BU$9:$BU$12,0))+$AF275/12*AI275</f>
        <v>0.14677672955974844</v>
      </c>
      <c r="AM275" s="85">
        <f>IF($BC275=1,AJ275/SUMIFS(AJ$3:AJ$622,$BC$3:$BC$622,1,$G$3:$G$622,$G275),0)</f>
        <v>0</v>
      </c>
      <c r="AN275" s="85">
        <f>IF($BC275=1,AK275/SUMIFS(AK$3:AK$622,$BC$3:$BC$622,1,$G$3:$G$622,$G275),0)</f>
        <v>0</v>
      </c>
      <c r="AO275" s="85">
        <f>IF($BC275=1,AL275/SUMIFS(AL$3:AL$622,$BC$3:$BC$622,1,$G$3:$G$622,$G275),0)</f>
        <v>0</v>
      </c>
      <c r="AP275" s="2">
        <f>IFERROR(R275/$V275*90,"")</f>
        <v>0</v>
      </c>
      <c r="AQ275" s="2">
        <f>IFERROR(S275/$V275*90,"")</f>
        <v>5.0618672665916763E-2</v>
      </c>
      <c r="AR275" s="2">
        <f>IFERROR(W275/$V275*90,"")</f>
        <v>0.10123734533183353</v>
      </c>
      <c r="AS275" s="2">
        <f>IFERROR(X275/$V275*90,"")</f>
        <v>0.10123734533183353</v>
      </c>
      <c r="AT275" s="2">
        <f>IFERROR(Y275/$V275*90,"")</f>
        <v>0</v>
      </c>
      <c r="AU275" s="2">
        <f>IF(AP275="",INDEX(BV$4:BV$7,MATCH(O275,$BU$4:$BU$7,0)),AP275)</f>
        <v>0</v>
      </c>
      <c r="AV275" s="2">
        <f>IF(AQ275="",INDEX(BW$4:BW$7,MATCH($O275,$BU$4:$BU$7,0)),AQ275)</f>
        <v>5.0618672665916763E-2</v>
      </c>
      <c r="AW275" s="2">
        <f>IF(AR275="",INDEX(BX$4:BX$7,MATCH($O275,$BU$4:$BU$7,0)),AR275)</f>
        <v>0.10123734533183353</v>
      </c>
      <c r="AX275" s="2">
        <f>IF(AS275="",INDEX(BY$4:BY$7,MATCH($O275,$BU$4:$BU$7,0)),AS275)</f>
        <v>0.10123734533183353</v>
      </c>
      <c r="AY275" s="2">
        <f>IF(AT275="",INDEX(BZ$4:BZ$7,MATCH($O275,$BU$4:$BU$7,0)),AT275)</f>
        <v>0</v>
      </c>
      <c r="AZ275" s="2">
        <f>AU275*0.5+AK275*0.5</f>
        <v>0.2358490566037735</v>
      </c>
      <c r="BA275" s="2">
        <f>AV275*0.5+AJ275*0.5</f>
        <v>0.110097072182015</v>
      </c>
      <c r="BB275" s="2">
        <f>AX275*0.5+AI275*0.5</f>
        <v>5.0618672665916763E-2</v>
      </c>
      <c r="BC275">
        <f>IF(I275="expected",1,0)</f>
        <v>0</v>
      </c>
      <c r="BD275" s="74">
        <f>IF(BC275=1,AZ275/SUMIFS(AZ$3:AZ$622,$BC$3:$BC$622,1,$G$3:$G$622,$G275),0)</f>
        <v>0</v>
      </c>
      <c r="BE275" s="74">
        <f>IF(BC275=1,BA275/SUMIFS(BA$3:BA$622,$BC$3:$BC$622,1,$G$3:$G$622,$G275),0)</f>
        <v>0</v>
      </c>
      <c r="BF275" s="74">
        <f>IF(BC275=1,AW275/SUMIFS(AW$3:AW$622,$BC$3:$BC$622,1,$G$3:$G$622,$G275),0)</f>
        <v>0</v>
      </c>
      <c r="BG275" s="2">
        <f>BB275</f>
        <v>5.0618672665916763E-2</v>
      </c>
      <c r="BH275" s="2">
        <f>AY275</f>
        <v>0</v>
      </c>
      <c r="BI275" s="2">
        <f>MIN(BI$1,BD275)</f>
        <v>0</v>
      </c>
      <c r="BJ275" s="2">
        <f>MIN(BJ$1,BE275)</f>
        <v>0</v>
      </c>
      <c r="BK275" s="2">
        <f>MIN(BK$1,BF275)</f>
        <v>0</v>
      </c>
      <c r="BL275" s="2">
        <f>BG275</f>
        <v>5.0618672665916763E-2</v>
      </c>
      <c r="BM275" s="2">
        <f>MIN($BM$1,BH275)</f>
        <v>0</v>
      </c>
      <c r="BN275" s="2">
        <f>BI275/SUMIFS(BI$3:BI$622,$BC$3:$BC$622,1,$G$3:$G$622,$G275)</f>
        <v>0</v>
      </c>
      <c r="BO275" s="2">
        <f>BJ275/SUMIFS(BJ$3:BJ$622,$BC$3:$BC$622,1,$G$3:$G$622,$G275)</f>
        <v>0</v>
      </c>
      <c r="BP275" s="2">
        <f>BK275/SUMIFS(BK$3:BK$622,$BC$3:$BC$622,1,$G$3:$G$622,$G275)</f>
        <v>0</v>
      </c>
      <c r="BQ275" s="2">
        <f>BL275</f>
        <v>5.0618672665916763E-2</v>
      </c>
      <c r="BR275" s="2">
        <f>BM275</f>
        <v>0</v>
      </c>
    </row>
    <row r="276" spans="1:70" x14ac:dyDescent="0.3">
      <c r="A276" s="93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>(12-$AF276)/12*INDEX(BV$9:BV$12,MATCH($AB276,$BU$9:$BU$12,0))+$AF276/12*AG276</f>
        <v>6.9750000000000006E-2</v>
      </c>
      <c r="AK276" s="85">
        <f>(12-$AF276)/12*INDEX(BW$9:BW$12,MATCH($AB276,$BU$9:$BU$12,0))+$AF276/12*AH276</f>
        <v>6.8426470588235311E-2</v>
      </c>
      <c r="AL276" s="85">
        <f>(12-$AF276)/12*INDEX(BX$9:BX$12,MATCH($AB276,$BU$9:$BU$12,0))+$AF276/12*AI276</f>
        <v>0.14086764705882346</v>
      </c>
      <c r="AM276" s="85">
        <f>IF($BC276=1,AJ276/SUMIFS(AJ$3:AJ$622,$BC$3:$BC$622,1,$G$3:$G$622,$G276),0)</f>
        <v>5.207452197191216E-2</v>
      </c>
      <c r="AN276" s="85">
        <f>IF($BC276=1,AK276/SUMIFS(AK$3:AK$622,$BC$3:$BC$622,1,$G$3:$G$622,$G276),0)</f>
        <v>3.4772211838342136E-2</v>
      </c>
      <c r="AO276" s="85">
        <f>IF($BC276=1,AL276/SUMIFS(AL$3:AL$622,$BC$3:$BC$622,1,$G$3:$G$622,$G276),0)</f>
        <v>7.2512813378281374E-2</v>
      </c>
      <c r="AP276" s="2">
        <f>IFERROR(R276/$V276*90,"")</f>
        <v>0</v>
      </c>
      <c r="AQ276" s="2">
        <f>IFERROR(S276/$V276*90,"")</f>
        <v>0.20621931260229132</v>
      </c>
      <c r="AR276" s="2">
        <f>IFERROR(W276/$V276*90,"")</f>
        <v>0.14729950900163666</v>
      </c>
      <c r="AS276" s="2">
        <f>IFERROR(X276/$V276*90,"")</f>
        <v>8.8379705400981987E-2</v>
      </c>
      <c r="AT276" s="2">
        <f>IFERROR(Y276/$V276*90,"")</f>
        <v>0</v>
      </c>
      <c r="AU276" s="2">
        <f>IF(AP276="",INDEX(BV$4:BV$7,MATCH(O276,$BU$4:$BU$7,0)),AP276)</f>
        <v>0</v>
      </c>
      <c r="AV276" s="2">
        <f>IF(AQ276="",INDEX(BW$4:BW$7,MATCH($O276,$BU$4:$BU$7,0)),AQ276)</f>
        <v>0.20621931260229132</v>
      </c>
      <c r="AW276" s="2">
        <f>IF(AR276="",INDEX(BX$4:BX$7,MATCH($O276,$BU$4:$BU$7,0)),AR276)</f>
        <v>0.14729950900163666</v>
      </c>
      <c r="AX276" s="2">
        <f>IF(AS276="",INDEX(BY$4:BY$7,MATCH($O276,$BU$4:$BU$7,0)),AS276)</f>
        <v>8.8379705400981987E-2</v>
      </c>
      <c r="AY276" s="2">
        <f>IF(AT276="",INDEX(BZ$4:BZ$7,MATCH($O276,$BU$4:$BU$7,0)),AT276)</f>
        <v>0</v>
      </c>
      <c r="AZ276" s="2">
        <f>AU276*0.5+AK276*0.5</f>
        <v>3.4213235294117655E-2</v>
      </c>
      <c r="BA276" s="2">
        <f>AV276*0.5+AJ276*0.5</f>
        <v>0.13798465630114565</v>
      </c>
      <c r="BB276" s="2">
        <f>AX276*0.5+AI276*0.5</f>
        <v>4.4189852700490993E-2</v>
      </c>
      <c r="BC276">
        <f>IF(I276="expected",1,0)</f>
        <v>1</v>
      </c>
      <c r="BD276" s="74">
        <f>IF(BC276=1,AZ276/SUMIFS(AZ$3:AZ$622,$BC$3:$BC$622,1,$G$3:$G$622,$G276),0)</f>
        <v>2.1214192610336701E-2</v>
      </c>
      <c r="BE276" s="74">
        <f>IF(BC276=1,BA276/SUMIFS(BA$3:BA$622,$BC$3:$BC$622,1,$G$3:$G$622,$G276),0)</f>
        <v>0.12804882803577591</v>
      </c>
      <c r="BF276" s="74">
        <f>IF(BC276=1,AW276/SUMIFS(AW$3:AW$622,$BC$3:$BC$622,1,$G$3:$G$622,$G276),0)</f>
        <v>4.4277299046369109E-2</v>
      </c>
      <c r="BG276" s="2">
        <f>BB276</f>
        <v>4.4189852700490993E-2</v>
      </c>
      <c r="BH276" s="2">
        <f>AY276</f>
        <v>0</v>
      </c>
      <c r="BI276" s="2">
        <f>MIN(BI$1,BD276)</f>
        <v>2.1214192610336701E-2</v>
      </c>
      <c r="BJ276" s="2">
        <f>MIN(BJ$1,BE276)</f>
        <v>0.12804882803577591</v>
      </c>
      <c r="BK276" s="2">
        <f>MIN(BK$1,BF276)</f>
        <v>4.4277299046369109E-2</v>
      </c>
      <c r="BL276" s="2">
        <f>BG276</f>
        <v>4.4189852700490993E-2</v>
      </c>
      <c r="BM276" s="2">
        <f>MIN($BM$1,BH276)</f>
        <v>0</v>
      </c>
      <c r="BN276" s="2">
        <f>BI276/SUMIFS(BI$3:BI$622,$BC$3:$BC$622,1,$G$3:$G$622,$G276)</f>
        <v>2.2174482285304272E-2</v>
      </c>
      <c r="BO276" s="2">
        <f>BJ276/SUMIFS(BJ$3:BJ$622,$BC$3:$BC$622,1,$G$3:$G$622,$G276)</f>
        <v>0.12804882803577591</v>
      </c>
      <c r="BP276" s="2">
        <f>BK276/SUMIFS(BK$3:BK$622,$BC$3:$BC$622,1,$G$3:$G$622,$G276)</f>
        <v>4.4482946787730911E-2</v>
      </c>
      <c r="BQ276" s="2">
        <f>BL276</f>
        <v>4.4189852700490993E-2</v>
      </c>
      <c r="BR276" s="2">
        <f>BM276</f>
        <v>0</v>
      </c>
    </row>
    <row r="277" spans="1:70" x14ac:dyDescent="0.3">
      <c r="A277" s="93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>(12-$AF277)/12*INDEX(BV$9:BV$12,MATCH($AB277,$BU$9:$BU$12,0))+$AF277/12*AG277</f>
        <v>0.14885989010989015</v>
      </c>
      <c r="AK277" s="85">
        <f>(12-$AF277)/12*INDEX(BW$9:BW$12,MATCH($AB277,$BU$9:$BU$12,0))+$AF277/12*AH277</f>
        <v>0.17521062271062274</v>
      </c>
      <c r="AL277" s="85">
        <f>(12-$AF277)/12*INDEX(BX$9:BX$12,MATCH($AB277,$BU$9:$BU$12,0))+$AF277/12*AI277</f>
        <v>0.17807234432234434</v>
      </c>
      <c r="AM277" s="85">
        <f>IF($BC277=1,AJ277/SUMIFS(AJ$3:AJ$622,$BC$3:$BC$622,1,$G$3:$G$622,$G277),0)</f>
        <v>0</v>
      </c>
      <c r="AN277" s="85">
        <f>IF($BC277=1,AK277/SUMIFS(AK$3:AK$622,$BC$3:$BC$622,1,$G$3:$G$622,$G277),0)</f>
        <v>0</v>
      </c>
      <c r="AO277" s="85">
        <f>IF($BC277=1,AL277/SUMIFS(AL$3:AL$622,$BC$3:$BC$622,1,$G$3:$G$622,$G277),0)</f>
        <v>0</v>
      </c>
      <c r="AP277" s="2">
        <f>IFERROR(R277/$V277*90,"")</f>
        <v>0.22743682310469313</v>
      </c>
      <c r="AQ277" s="2">
        <f>IFERROR(S277/$V277*90,"")</f>
        <v>9.7472924187725629E-2</v>
      </c>
      <c r="AR277" s="2">
        <f>IFERROR(W277/$V277*90,"")</f>
        <v>0.55234657039711188</v>
      </c>
      <c r="AS277" s="2">
        <f>IFERROR(X277/$V277*90,"")</f>
        <v>0.16245487364620939</v>
      </c>
      <c r="AT277" s="2">
        <f>IFERROR(Y277/$V277*90,"")</f>
        <v>3.2490974729241874E-2</v>
      </c>
      <c r="AU277" s="2">
        <f>IF(AP277="",INDEX(BV$4:BV$7,MATCH(O277,$BU$4:$BU$7,0)),AP277)</f>
        <v>0.22743682310469313</v>
      </c>
      <c r="AV277" s="2">
        <f>IF(AQ277="",INDEX(BW$4:BW$7,MATCH($O277,$BU$4:$BU$7,0)),AQ277)</f>
        <v>9.7472924187725629E-2</v>
      </c>
      <c r="AW277" s="2">
        <f>IF(AR277="",INDEX(BX$4:BX$7,MATCH($O277,$BU$4:$BU$7,0)),AR277)</f>
        <v>0.55234657039711188</v>
      </c>
      <c r="AX277" s="2">
        <f>IF(AS277="",INDEX(BY$4:BY$7,MATCH($O277,$BU$4:$BU$7,0)),AS277)</f>
        <v>0.16245487364620939</v>
      </c>
      <c r="AY277" s="2">
        <f>IF(AT277="",INDEX(BZ$4:BZ$7,MATCH($O277,$BU$4:$BU$7,0)),AT277)</f>
        <v>3.2490974729241874E-2</v>
      </c>
      <c r="AZ277" s="2">
        <f>AU277*0.5+AK277*0.5</f>
        <v>0.20132372290765793</v>
      </c>
      <c r="BA277" s="2">
        <f>AV277*0.5+AJ277*0.5</f>
        <v>0.12316640714880789</v>
      </c>
      <c r="BB277" s="2">
        <f>AX277*0.5+AI277*0.5</f>
        <v>0.15122743682310469</v>
      </c>
      <c r="BC277">
        <f>IF(I277="expected",1,0)</f>
        <v>0</v>
      </c>
      <c r="BD277" s="74">
        <f>IF(BC277=1,AZ277/SUMIFS(AZ$3:AZ$622,$BC$3:$BC$622,1,$G$3:$G$622,$G277),0)</f>
        <v>0</v>
      </c>
      <c r="BE277" s="74">
        <f>IF(BC277=1,BA277/SUMIFS(BA$3:BA$622,$BC$3:$BC$622,1,$G$3:$G$622,$G277),0)</f>
        <v>0</v>
      </c>
      <c r="BF277" s="74">
        <f>IF(BC277=1,AW277/SUMIFS(AW$3:AW$622,$BC$3:$BC$622,1,$G$3:$G$622,$G277),0)</f>
        <v>0</v>
      </c>
      <c r="BG277" s="2">
        <f>BB277</f>
        <v>0.15122743682310469</v>
      </c>
      <c r="BH277" s="2">
        <f>AY277</f>
        <v>3.2490974729241874E-2</v>
      </c>
      <c r="BI277" s="2">
        <f>MIN(BI$1,BD277)</f>
        <v>0</v>
      </c>
      <c r="BJ277" s="2">
        <f>MIN(BJ$1,BE277)</f>
        <v>0</v>
      </c>
      <c r="BK277" s="2">
        <f>MIN(BK$1,BF277)</f>
        <v>0</v>
      </c>
      <c r="BL277" s="2">
        <f>BG277</f>
        <v>0.15122743682310469</v>
      </c>
      <c r="BM277" s="2">
        <f>MIN($BM$1,BH277)</f>
        <v>3.2490974729241874E-2</v>
      </c>
      <c r="BN277" s="2">
        <f>BI277/SUMIFS(BI$3:BI$622,$BC$3:$BC$622,1,$G$3:$G$622,$G277)</f>
        <v>0</v>
      </c>
      <c r="BO277" s="2">
        <f>BJ277/SUMIFS(BJ$3:BJ$622,$BC$3:$BC$622,1,$G$3:$G$622,$G277)</f>
        <v>0</v>
      </c>
      <c r="BP277" s="2">
        <f>BK277/SUMIFS(BK$3:BK$622,$BC$3:$BC$622,1,$G$3:$G$622,$G277)</f>
        <v>0</v>
      </c>
      <c r="BQ277" s="2">
        <f>BL277</f>
        <v>0.15122743682310469</v>
      </c>
      <c r="BR277" s="2">
        <f>BM277</f>
        <v>3.2490974729241874E-2</v>
      </c>
    </row>
    <row r="278" spans="1:70" x14ac:dyDescent="0.3">
      <c r="A278" s="93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>(12-$AF278)/12*INDEX(BV$9:BV$12,MATCH($AB278,$BU$9:$BU$12,0))+$AF278/12*AG278</f>
        <v>0.16126373626373627</v>
      </c>
      <c r="AK278" s="85">
        <f>(12-$AF278)/12*INDEX(BW$9:BW$12,MATCH($AB278,$BU$9:$BU$12,0))+$AF278/12*AH278</f>
        <v>0.22450549450549454</v>
      </c>
      <c r="AL278" s="85">
        <f>(12-$AF278)/12*INDEX(BX$9:BX$12,MATCH($AB278,$BU$9:$BU$12,0))+$AF278/12*AI278</f>
        <v>0.23137362637362638</v>
      </c>
      <c r="AM278" s="85">
        <f>IF($BC278=1,AJ278/SUMIFS(AJ$3:AJ$622,$BC$3:$BC$622,1,$G$3:$G$622,$G278),0)</f>
        <v>0.12039759107295459</v>
      </c>
      <c r="AN278" s="85">
        <f>IF($BC278=1,AK278/SUMIFS(AK$3:AK$622,$BC$3:$BC$622,1,$G$3:$G$622,$G278),0)</f>
        <v>0.11408673495369506</v>
      </c>
      <c r="AO278" s="85">
        <f>IF($BC278=1,AL278/SUMIFS(AL$3:AL$622,$BC$3:$BC$622,1,$G$3:$G$622,$G278),0)</f>
        <v>0.11910153211319705</v>
      </c>
      <c r="AP278" s="2">
        <f>IFERROR(R278/$V278*90,"")</f>
        <v>0.26323486399532026</v>
      </c>
      <c r="AQ278" s="2">
        <f>IFERROR(S278/$V278*90,"")</f>
        <v>2.6323486399532026E-2</v>
      </c>
      <c r="AR278" s="2">
        <f>IFERROR(W278/$V278*90,"")</f>
        <v>0.60544018718923653</v>
      </c>
      <c r="AS278" s="2">
        <f>IFERROR(X278/$V278*90,"")</f>
        <v>0.18426440479672421</v>
      </c>
      <c r="AT278" s="2">
        <f>IFERROR(Y278/$V278*90,"")</f>
        <v>2.6323486399532026E-2</v>
      </c>
      <c r="AU278" s="2">
        <f>IF(AP278="",INDEX(BV$4:BV$7,MATCH(O278,$BU$4:$BU$7,0)),AP278)</f>
        <v>0.26323486399532026</v>
      </c>
      <c r="AV278" s="2">
        <f>IF(AQ278="",INDEX(BW$4:BW$7,MATCH($O278,$BU$4:$BU$7,0)),AQ278)</f>
        <v>2.6323486399532026E-2</v>
      </c>
      <c r="AW278" s="2">
        <f>IF(AR278="",INDEX(BX$4:BX$7,MATCH($O278,$BU$4:$BU$7,0)),AR278)</f>
        <v>0.60544018718923653</v>
      </c>
      <c r="AX278" s="2">
        <f>IF(AS278="",INDEX(BY$4:BY$7,MATCH($O278,$BU$4:$BU$7,0)),AS278)</f>
        <v>0.18426440479672421</v>
      </c>
      <c r="AY278" s="2">
        <f>IF(AT278="",INDEX(BZ$4:BZ$7,MATCH($O278,$BU$4:$BU$7,0)),AT278)</f>
        <v>2.6323486399532026E-2</v>
      </c>
      <c r="AZ278" s="2">
        <f>AU278*0.5+AK278*0.5</f>
        <v>0.24387017925040738</v>
      </c>
      <c r="BA278" s="2">
        <f>AV278*0.5+AJ278*0.5</f>
        <v>9.379361133163415E-2</v>
      </c>
      <c r="BB278" s="2">
        <f>AX278*0.5+AI278*0.5</f>
        <v>9.2132202398362104E-2</v>
      </c>
      <c r="BC278">
        <f>IF(I278="expected",1,0)</f>
        <v>1</v>
      </c>
      <c r="BD278" s="74">
        <f>IF(BC278=1,AZ278/SUMIFS(AZ$3:AZ$622,$BC$3:$BC$622,1,$G$3:$G$622,$G278),0)</f>
        <v>0.1512136724300075</v>
      </c>
      <c r="BE278" s="74">
        <f>IF(BC278=1,BA278/SUMIFS(BA$3:BA$622,$BC$3:$BC$622,1,$G$3:$G$622,$G278),0)</f>
        <v>8.7039837110925986E-2</v>
      </c>
      <c r="BF278" s="74">
        <f>IF(BC278=1,AW278/SUMIFS(AW$3:AW$622,$BC$3:$BC$622,1,$G$3:$G$622,$G278),0)</f>
        <v>0.18199148391302283</v>
      </c>
      <c r="BG278" s="2">
        <f>BB278</f>
        <v>9.2132202398362104E-2</v>
      </c>
      <c r="BH278" s="2">
        <f>AY278</f>
        <v>2.6323486399532026E-2</v>
      </c>
      <c r="BI278" s="2">
        <f>MIN(BI$1,BD278)</f>
        <v>0.1512136724300075</v>
      </c>
      <c r="BJ278" s="2">
        <f>MIN(BJ$1,BE278)</f>
        <v>8.7039837110925986E-2</v>
      </c>
      <c r="BK278" s="2">
        <f>MIN(BK$1,BF278)</f>
        <v>0.18199148391302283</v>
      </c>
      <c r="BL278" s="2">
        <f>BG278</f>
        <v>9.2132202398362104E-2</v>
      </c>
      <c r="BM278" s="2">
        <f>MIN($BM$1,BH278)</f>
        <v>2.6323486399532026E-2</v>
      </c>
      <c r="BN278" s="2">
        <f>BI278/SUMIFS(BI$3:BI$622,$BC$3:$BC$622,1,$G$3:$G$622,$G278)</f>
        <v>0.15805856777981736</v>
      </c>
      <c r="BO278" s="2">
        <f>BJ278/SUMIFS(BJ$3:BJ$622,$BC$3:$BC$622,1,$G$3:$G$622,$G278)</f>
        <v>8.7039837110925986E-2</v>
      </c>
      <c r="BP278" s="2">
        <f>BK278/SUMIFS(BK$3:BK$622,$BC$3:$BC$622,1,$G$3:$G$622,$G278)</f>
        <v>0.18283675086516013</v>
      </c>
      <c r="BQ278" s="2">
        <f>BL278</f>
        <v>9.2132202398362104E-2</v>
      </c>
      <c r="BR278" s="2">
        <f>BM278</f>
        <v>2.6323486399532026E-2</v>
      </c>
    </row>
    <row r="279" spans="1:70" x14ac:dyDescent="0.3">
      <c r="A279" s="93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>(12-$AF279)/12*INDEX(BV$9:BV$12,MATCH($AB279,$BU$9:$BU$12,0))+$AF279/12*AG279</f>
        <v>8.0631868131868137E-2</v>
      </c>
      <c r="AK279" s="85">
        <f>(12-$AF279)/12*INDEX(BW$9:BW$12,MATCH($AB279,$BU$9:$BU$12,0))+$AF279/12*AH279</f>
        <v>0.19725274725274727</v>
      </c>
      <c r="AL279" s="85">
        <f>(12-$AF279)/12*INDEX(BX$9:BX$12,MATCH($AB279,$BU$9:$BU$12,0))+$AF279/12*AI279</f>
        <v>0.11568681318681319</v>
      </c>
      <c r="AM279" s="85">
        <f>IF($BC279=1,AJ279/SUMIFS(AJ$3:AJ$622,$BC$3:$BC$622,1,$G$3:$G$622,$G279),0)</f>
        <v>6.0198795536477293E-2</v>
      </c>
      <c r="AN279" s="85">
        <f>IF($BC279=1,AK279/SUMIFS(AK$3:AK$622,$BC$3:$BC$622,1,$G$3:$G$622,$G279),0)</f>
        <v>0.10023773335383389</v>
      </c>
      <c r="AO279" s="85">
        <f>IF($BC279=1,AL279/SUMIFS(AL$3:AL$622,$BC$3:$BC$622,1,$G$3:$G$622,$G279),0)</f>
        <v>5.9550766056598523E-2</v>
      </c>
      <c r="AP279" s="2">
        <f>IFERROR(R279/$V279*90,"")</f>
        <v>4.7046523784631464E-2</v>
      </c>
      <c r="AQ279" s="2">
        <f>IFERROR(S279/$V279*90,"")</f>
        <v>0.28227914270778881</v>
      </c>
      <c r="AR279" s="2">
        <f>IFERROR(W279/$V279*90,"")</f>
        <v>0.32932566649242029</v>
      </c>
      <c r="AS279" s="2">
        <f>IFERROR(X279/$V279*90,"")</f>
        <v>0.23523261892315733</v>
      </c>
      <c r="AT279" s="2">
        <f>IFERROR(Y279/$V279*90,"")</f>
        <v>4.7046523784631464E-2</v>
      </c>
      <c r="AU279" s="2">
        <f>IF(AP279="",INDEX(BV$4:BV$7,MATCH(O279,$BU$4:$BU$7,0)),AP279)</f>
        <v>4.7046523784631464E-2</v>
      </c>
      <c r="AV279" s="2">
        <f>IF(AQ279="",INDEX(BW$4:BW$7,MATCH($O279,$BU$4:$BU$7,0)),AQ279)</f>
        <v>0.28227914270778881</v>
      </c>
      <c r="AW279" s="2">
        <f>IF(AR279="",INDEX(BX$4:BX$7,MATCH($O279,$BU$4:$BU$7,0)),AR279)</f>
        <v>0.32932566649242029</v>
      </c>
      <c r="AX279" s="2">
        <f>IF(AS279="",INDEX(BY$4:BY$7,MATCH($O279,$BU$4:$BU$7,0)),AS279)</f>
        <v>0.23523261892315733</v>
      </c>
      <c r="AY279" s="2">
        <f>IF(AT279="",INDEX(BZ$4:BZ$7,MATCH($O279,$BU$4:$BU$7,0)),AT279)</f>
        <v>4.7046523784631464E-2</v>
      </c>
      <c r="AZ279" s="2">
        <f>AU279*0.5+AK279*0.5</f>
        <v>0.12214963551868938</v>
      </c>
      <c r="BA279" s="2">
        <f>AV279*0.5+AJ279*0.5</f>
        <v>0.18145550541982847</v>
      </c>
      <c r="BB279" s="2">
        <f>AX279*0.5+AI279*0.5</f>
        <v>0.11761630946157867</v>
      </c>
      <c r="BC279">
        <f>IF(I279="expected",1,0)</f>
        <v>1</v>
      </c>
      <c r="BD279" s="74">
        <f>IF(BC279=1,AZ279/SUMIFS(AZ$3:AZ$622,$BC$3:$BC$622,1,$G$3:$G$622,$G279),0)</f>
        <v>7.5739867127428001E-2</v>
      </c>
      <c r="BE279" s="74">
        <f>IF(BC279=1,BA279/SUMIFS(BA$3:BA$622,$BC$3:$BC$622,1,$G$3:$G$622,$G279),0)</f>
        <v>0.16838948208080948</v>
      </c>
      <c r="BF279" s="74">
        <f>IF(BC279=1,AW279/SUMIFS(AW$3:AW$622,$BC$3:$BC$622,1,$G$3:$G$622,$G279),0)</f>
        <v>9.899320858406728E-2</v>
      </c>
      <c r="BG279" s="2">
        <f>BB279</f>
        <v>0.11761630946157867</v>
      </c>
      <c r="BH279" s="2">
        <f>AY279</f>
        <v>4.7046523784631464E-2</v>
      </c>
      <c r="BI279" s="2">
        <f>MIN(BI$1,BD279)</f>
        <v>7.5739867127428001E-2</v>
      </c>
      <c r="BJ279" s="2">
        <f>MIN(BJ$1,BE279)</f>
        <v>0.16838948208080948</v>
      </c>
      <c r="BK279" s="2">
        <f>MIN(BK$1,BF279)</f>
        <v>9.899320858406728E-2</v>
      </c>
      <c r="BL279" s="2">
        <f>BG279</f>
        <v>0.11761630946157867</v>
      </c>
      <c r="BM279" s="2">
        <f>MIN($BM$1,BH279)</f>
        <v>4.7046523784631464E-2</v>
      </c>
      <c r="BN279" s="2">
        <f>BI279/SUMIFS(BI$3:BI$622,$BC$3:$BC$622,1,$G$3:$G$622,$G279)</f>
        <v>7.9168336629983849E-2</v>
      </c>
      <c r="BO279" s="2">
        <f>BJ279/SUMIFS(BJ$3:BJ$622,$BC$3:$BC$622,1,$G$3:$G$622,$G279)</f>
        <v>0.16838948208080948</v>
      </c>
      <c r="BP279" s="2">
        <f>BK279/SUMIFS(BK$3:BK$622,$BC$3:$BC$622,1,$G$3:$G$622,$G279)</f>
        <v>9.9452986623693229E-2</v>
      </c>
      <c r="BQ279" s="2">
        <f>BL279</f>
        <v>0.11761630946157867</v>
      </c>
      <c r="BR279" s="2">
        <f>BM279</f>
        <v>4.7046523784631464E-2</v>
      </c>
    </row>
    <row r="280" spans="1:70" x14ac:dyDescent="0.3">
      <c r="A280" s="93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>(12-$AF280)/12*INDEX(BV$9:BV$12,MATCH($AB280,$BU$9:$BU$12,0))+$AF280/12*AG280</f>
        <v>0.10174528301886794</v>
      </c>
      <c r="AK280" s="85">
        <f>(12-$AF280)/12*INDEX(BW$9:BW$12,MATCH($AB280,$BU$9:$BU$12,0))+$AF280/12*AH280</f>
        <v>0.67301886792452814</v>
      </c>
      <c r="AL280" s="85">
        <f>(12-$AF280)/12*INDEX(BX$9:BX$12,MATCH($AB280,$BU$9:$BU$12,0))+$AF280/12*AI280</f>
        <v>0.28306603773584904</v>
      </c>
      <c r="AM280" s="85">
        <f>IF($BC280=1,AJ280/SUMIFS(AJ$3:AJ$622,$BC$3:$BC$622,1,$G$3:$G$622,$G280),0)</f>
        <v>7.5961820445942074E-2</v>
      </c>
      <c r="AN280" s="85">
        <f>IF($BC280=1,AK280/SUMIFS(AK$3:AK$622,$BC$3:$BC$622,1,$G$3:$G$622,$G280),0)</f>
        <v>0.34200733203820266</v>
      </c>
      <c r="AO280" s="85">
        <f>IF($BC280=1,AL280/SUMIFS(AL$3:AL$622,$BC$3:$BC$622,1,$G$3:$G$622,$G280),0)</f>
        <v>0.1457106382950939</v>
      </c>
      <c r="AP280" s="2">
        <f>IFERROR(R280/$V280*90,"")</f>
        <v>0.43431635388739948</v>
      </c>
      <c r="AQ280" s="2">
        <f>IFERROR(S280/$V280*90,"")</f>
        <v>4.82573726541555E-2</v>
      </c>
      <c r="AR280" s="2">
        <f>IFERROR(W280/$V280*90,"")</f>
        <v>1.0134048257372654</v>
      </c>
      <c r="AS280" s="2">
        <f>IFERROR(X280/$V280*90,"")</f>
        <v>0.193029490616622</v>
      </c>
      <c r="AT280" s="2">
        <f>IFERROR(Y280/$V280*90,"")</f>
        <v>0</v>
      </c>
      <c r="AU280" s="2">
        <f>IF(AP280="",INDEX(BV$4:BV$7,MATCH(O280,$BU$4:$BU$7,0)),AP280)</f>
        <v>0.43431635388739948</v>
      </c>
      <c r="AV280" s="2">
        <f>IF(AQ280="",INDEX(BW$4:BW$7,MATCH($O280,$BU$4:$BU$7,0)),AQ280)</f>
        <v>4.82573726541555E-2</v>
      </c>
      <c r="AW280" s="2">
        <f>IF(AR280="",INDEX(BX$4:BX$7,MATCH($O280,$BU$4:$BU$7,0)),AR280)</f>
        <v>1.0134048257372654</v>
      </c>
      <c r="AX280" s="2">
        <f>IF(AS280="",INDEX(BY$4:BY$7,MATCH($O280,$BU$4:$BU$7,0)),AS280)</f>
        <v>0.193029490616622</v>
      </c>
      <c r="AY280" s="2">
        <f>IF(AT280="",INDEX(BZ$4:BZ$7,MATCH($O280,$BU$4:$BU$7,0)),AT280)</f>
        <v>0</v>
      </c>
      <c r="AZ280" s="2">
        <f>AU280*0.5+AK280*0.5</f>
        <v>0.55366761090596384</v>
      </c>
      <c r="BA280" s="2">
        <f>AV280*0.5+AJ280*0.5</f>
        <v>7.5001327836511728E-2</v>
      </c>
      <c r="BB280" s="2">
        <f>AX280*0.5+AI280*0.5</f>
        <v>0.29151474530831101</v>
      </c>
      <c r="BC280">
        <f>IF(I280="expected",1,0)</f>
        <v>1</v>
      </c>
      <c r="BD280" s="74">
        <f>IF(BC280=1,AZ280/SUMIFS(AZ$3:AZ$622,$BC$3:$BC$622,1,$G$3:$G$622,$G280),0)</f>
        <v>0.3433060696801018</v>
      </c>
      <c r="BE280" s="74">
        <f>IF(BC280=1,BA280/SUMIFS(BA$3:BA$622,$BC$3:$BC$622,1,$G$3:$G$622,$G280),0)</f>
        <v>6.9600725095349647E-2</v>
      </c>
      <c r="BF280" s="74">
        <f>IF(BC280=1,AW280/SUMIFS(AW$3:AW$622,$BC$3:$BC$622,1,$G$3:$G$622,$G280),0)</f>
        <v>0.30462306920319682</v>
      </c>
      <c r="BG280" s="2">
        <f>BB280</f>
        <v>0.29151474530831101</v>
      </c>
      <c r="BH280" s="2">
        <f>AY280</f>
        <v>0</v>
      </c>
      <c r="BI280" s="2">
        <f>MIN(BI$1,BD280)</f>
        <v>0.3</v>
      </c>
      <c r="BJ280" s="2">
        <f>MIN(BJ$1,BE280)</f>
        <v>6.9600725095349647E-2</v>
      </c>
      <c r="BK280" s="2">
        <f>MIN(BK$1,BF280)</f>
        <v>0.3</v>
      </c>
      <c r="BL280" s="2">
        <f>BG280</f>
        <v>0.29151474530831101</v>
      </c>
      <c r="BM280" s="2">
        <f>MIN($BM$1,BH280)</f>
        <v>0</v>
      </c>
      <c r="BN280" s="2">
        <f>BI280/SUMIFS(BI$3:BI$622,$BC$3:$BC$622,1,$G$3:$G$622,$G280)</f>
        <v>0.31357991358812776</v>
      </c>
      <c r="BO280" s="2">
        <f>BJ280/SUMIFS(BJ$3:BJ$622,$BC$3:$BC$622,1,$G$3:$G$622,$G280)</f>
        <v>6.9600725095349647E-2</v>
      </c>
      <c r="BP280" s="2">
        <f>BK280/SUMIFS(BK$3:BK$622,$BC$3:$BC$622,1,$G$3:$G$622,$G280)</f>
        <v>0.30139336237162823</v>
      </c>
      <c r="BQ280" s="2">
        <f>BL280</f>
        <v>0.29151474530831101</v>
      </c>
      <c r="BR280" s="2">
        <f>BM280</f>
        <v>0</v>
      </c>
    </row>
    <row r="281" spans="1:70" x14ac:dyDescent="0.3">
      <c r="A281" s="93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>(12-$AF281)/12*INDEX(BV$9:BV$12,MATCH($AB281,$BU$9:$BU$12,0))+$AF281/12*AG281</f>
        <v>0.20349056603773588</v>
      </c>
      <c r="AK281" s="85">
        <f>(12-$AF281)/12*INDEX(BW$9:BW$12,MATCH($AB281,$BU$9:$BU$12,0))+$AF281/12*AH281</f>
        <v>0.56603773584905637</v>
      </c>
      <c r="AL281" s="85">
        <f>(12-$AF281)/12*INDEX(BX$9:BX$12,MATCH($AB281,$BU$9:$BU$12,0))+$AF281/12*AI281</f>
        <v>0.17613207547169812</v>
      </c>
      <c r="AM281" s="85">
        <f>IF($BC281=1,AJ281/SUMIFS(AJ$3:AJ$622,$BC$3:$BC$622,1,$G$3:$G$622,$G281),0)</f>
        <v>0</v>
      </c>
      <c r="AN281" s="85">
        <f>IF($BC281=1,AK281/SUMIFS(AK$3:AK$622,$BC$3:$BC$622,1,$G$3:$G$622,$G281),0)</f>
        <v>0</v>
      </c>
      <c r="AO281" s="85">
        <f>IF($BC281=1,AL281/SUMIFS(AL$3:AL$622,$BC$3:$BC$622,1,$G$3:$G$622,$G281),0)</f>
        <v>0</v>
      </c>
      <c r="AP281" s="2">
        <f>IFERROR(R281/$V281*90,"")</f>
        <v>0.19765739385065886</v>
      </c>
      <c r="AQ281" s="2">
        <f>IFERROR(S281/$V281*90,"")</f>
        <v>0.13177159590043924</v>
      </c>
      <c r="AR281" s="2">
        <f>IFERROR(W281/$V281*90,"")</f>
        <v>0.65885797950219627</v>
      </c>
      <c r="AS281" s="2">
        <f>IFERROR(X281/$V281*90,"")</f>
        <v>0</v>
      </c>
      <c r="AT281" s="2">
        <f>IFERROR(Y281/$V281*90,"")</f>
        <v>0</v>
      </c>
      <c r="AU281" s="2">
        <f>IF(AP281="",INDEX(BV$4:BV$7,MATCH(O281,$BU$4:$BU$7,0)),AP281)</f>
        <v>0.19765739385065886</v>
      </c>
      <c r="AV281" s="2">
        <f>IF(AQ281="",INDEX(BW$4:BW$7,MATCH($O281,$BU$4:$BU$7,0)),AQ281)</f>
        <v>0.13177159590043924</v>
      </c>
      <c r="AW281" s="2">
        <f>IF(AR281="",INDEX(BX$4:BX$7,MATCH($O281,$BU$4:$BU$7,0)),AR281)</f>
        <v>0.65885797950219627</v>
      </c>
      <c r="AX281" s="2">
        <f>IF(AS281="",INDEX(BY$4:BY$7,MATCH($O281,$BU$4:$BU$7,0)),AS281)</f>
        <v>0</v>
      </c>
      <c r="AY281" s="2">
        <f>IF(AT281="",INDEX(BZ$4:BZ$7,MATCH($O281,$BU$4:$BU$7,0)),AT281)</f>
        <v>0</v>
      </c>
      <c r="AZ281" s="2">
        <f>AU281*0.5+AK281*0.5</f>
        <v>0.3818475648498576</v>
      </c>
      <c r="BA281" s="2">
        <f>AV281*0.5+AJ281*0.5</f>
        <v>0.16763108096908758</v>
      </c>
      <c r="BB281" s="2">
        <f>AX281*0.5+AI281*0.5</f>
        <v>0</v>
      </c>
      <c r="BC281">
        <f>IF(I281="expected",1,0)</f>
        <v>0</v>
      </c>
      <c r="BD281" s="74">
        <f>IF(BC281=1,AZ281/SUMIFS(AZ$3:AZ$622,$BC$3:$BC$622,1,$G$3:$G$622,$G281),0)</f>
        <v>0</v>
      </c>
      <c r="BE281" s="74">
        <f>IF(BC281=1,BA281/SUMIFS(BA$3:BA$622,$BC$3:$BC$622,1,$G$3:$G$622,$G281),0)</f>
        <v>0</v>
      </c>
      <c r="BF281" s="74">
        <f>IF(BC281=1,AW281/SUMIFS(AW$3:AW$622,$BC$3:$BC$622,1,$G$3:$G$622,$G281),0)</f>
        <v>0</v>
      </c>
      <c r="BG281" s="2">
        <f>BB281</f>
        <v>0</v>
      </c>
      <c r="BH281" s="2">
        <f>AY281</f>
        <v>0</v>
      </c>
      <c r="BI281" s="2">
        <f>MIN(BI$1,BD281)</f>
        <v>0</v>
      </c>
      <c r="BJ281" s="2">
        <f>MIN(BJ$1,BE281)</f>
        <v>0</v>
      </c>
      <c r="BK281" s="2">
        <f>MIN(BK$1,BF281)</f>
        <v>0</v>
      </c>
      <c r="BL281" s="2">
        <f>BG281</f>
        <v>0</v>
      </c>
      <c r="BM281" s="2">
        <f>MIN($BM$1,BH281)</f>
        <v>0</v>
      </c>
      <c r="BN281" s="2">
        <f>BI281/SUMIFS(BI$3:BI$622,$BC$3:$BC$622,1,$G$3:$G$622,$G281)</f>
        <v>0</v>
      </c>
      <c r="BO281" s="2">
        <f>BJ281/SUMIFS(BJ$3:BJ$622,$BC$3:$BC$622,1,$G$3:$G$622,$G281)</f>
        <v>0</v>
      </c>
      <c r="BP281" s="2">
        <f>BK281/SUMIFS(BK$3:BK$622,$BC$3:$BC$622,1,$G$3:$G$622,$G281)</f>
        <v>0</v>
      </c>
      <c r="BQ281" s="2">
        <f>BL281</f>
        <v>0</v>
      </c>
      <c r="BR281" s="2">
        <f>BM281</f>
        <v>0</v>
      </c>
    </row>
    <row r="282" spans="1:70" x14ac:dyDescent="0.3">
      <c r="A282" s="93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>(12-$AF282)/12*INDEX(BV$9:BV$12,MATCH($AB282,$BU$9:$BU$12,0))+$AF282/12*AG282</f>
        <v>6.2E-2</v>
      </c>
      <c r="AK282" s="85">
        <f>(12-$AF282)/12*INDEX(BW$9:BW$12,MATCH($AB282,$BU$9:$BU$12,0))+$AF282/12*AH282</f>
        <v>6.0823529411764721E-2</v>
      </c>
      <c r="AL282" s="85">
        <f>(12-$AF282)/12*INDEX(BX$9:BX$12,MATCH($AB282,$BU$9:$BU$12,0))+$AF282/12*AI282</f>
        <v>0.22188235294117639</v>
      </c>
      <c r="AM282" s="85">
        <f>IF($BC282=1,AJ282/SUMIFS(AJ$3:AJ$622,$BC$3:$BC$622,1,$G$3:$G$622,$G282),0)</f>
        <v>4.86576543476641E-2</v>
      </c>
      <c r="AN282" s="85">
        <f>IF($BC282=1,AK282/SUMIFS(AK$3:AK$622,$BC$3:$BC$622,1,$G$3:$G$622,$G282),0)</f>
        <v>3.1011762560850791E-2</v>
      </c>
      <c r="AO282" s="85">
        <f>IF($BC282=1,AL282/SUMIFS(AL$3:AL$622,$BC$3:$BC$622,1,$G$3:$G$622,$G282),0)</f>
        <v>0.1034437206514589</v>
      </c>
      <c r="AP282" s="2">
        <f>IFERROR(R282/$V282*90,"")</f>
        <v>4.955947136563877E-2</v>
      </c>
      <c r="AQ282" s="2">
        <f>IFERROR(S282/$V282*90,"")</f>
        <v>0</v>
      </c>
      <c r="AR282" s="2">
        <f>IFERROR(W282/$V282*90,"")</f>
        <v>0.14867841409691632</v>
      </c>
      <c r="AS282" s="2">
        <f>IFERROR(X282/$V282*90,"")</f>
        <v>9.911894273127754E-2</v>
      </c>
      <c r="AT282" s="2">
        <f>IFERROR(Y282/$V282*90,"")</f>
        <v>0</v>
      </c>
      <c r="AU282" s="2">
        <f>IF(AP282="",INDEX(BV$4:BV$7,MATCH(O282,$BU$4:$BU$7,0)),AP282)</f>
        <v>4.955947136563877E-2</v>
      </c>
      <c r="AV282" s="2">
        <f>IF(AQ282="",INDEX(BW$4:BW$7,MATCH($O282,$BU$4:$BU$7,0)),AQ282)</f>
        <v>0</v>
      </c>
      <c r="AW282" s="2">
        <f>IF(AR282="",INDEX(BX$4:BX$7,MATCH($O282,$BU$4:$BU$7,0)),AR282)</f>
        <v>0.14867841409691632</v>
      </c>
      <c r="AX282" s="2">
        <f>IF(AS282="",INDEX(BY$4:BY$7,MATCH($O282,$BU$4:$BU$7,0)),AS282)</f>
        <v>9.911894273127754E-2</v>
      </c>
      <c r="AY282" s="2">
        <f>IF(AT282="",INDEX(BZ$4:BZ$7,MATCH($O282,$BU$4:$BU$7,0)),AT282)</f>
        <v>0</v>
      </c>
      <c r="AZ282" s="2">
        <f>AU282*0.5+AK282*0.5</f>
        <v>5.5191500388701742E-2</v>
      </c>
      <c r="BA282" s="2">
        <f>AV282*0.5+AJ282*0.5</f>
        <v>3.1E-2</v>
      </c>
      <c r="BB282" s="2">
        <f>AX282*0.5+AI282*0.5</f>
        <v>0.19455947136563875</v>
      </c>
      <c r="BC282">
        <f>IF(I282="expected",1,0)</f>
        <v>1</v>
      </c>
      <c r="BD282" s="74">
        <f>IF(BC282=1,AZ282/SUMIFS(AZ$3:AZ$622,$BC$3:$BC$622,1,$G$3:$G$622,$G282),0)</f>
        <v>2.8013606345337484E-2</v>
      </c>
      <c r="BE282" s="74">
        <f>IF(BC282=1,BA282/SUMIFS(BA$3:BA$622,$BC$3:$BC$622,1,$G$3:$G$622,$G282),0)</f>
        <v>2.3921200177036778E-2</v>
      </c>
      <c r="BF282" s="74">
        <f>IF(BC282=1,AW282/SUMIFS(AW$3:AW$622,$BC$3:$BC$622,1,$G$3:$G$622,$G282),0)</f>
        <v>2.56770042166285E-2</v>
      </c>
      <c r="BG282" s="2">
        <f>BB282</f>
        <v>0.19455947136563875</v>
      </c>
      <c r="BH282" s="2">
        <f>AY282</f>
        <v>0</v>
      </c>
      <c r="BI282" s="2">
        <f>MIN(BI$1,BD282)</f>
        <v>2.8013606345337484E-2</v>
      </c>
      <c r="BJ282" s="2">
        <f>MIN(BJ$1,BE282)</f>
        <v>2.3921200177036778E-2</v>
      </c>
      <c r="BK282" s="2">
        <f>MIN(BK$1,BF282)</f>
        <v>2.56770042166285E-2</v>
      </c>
      <c r="BL282" s="2">
        <f>BG282</f>
        <v>0.19455947136563875</v>
      </c>
      <c r="BM282" s="2">
        <f>MIN($BM$1,BH282)</f>
        <v>0</v>
      </c>
      <c r="BN282" s="2">
        <f>BI282/SUMIFS(BI$3:BI$622,$BC$3:$BC$622,1,$G$3:$G$622,$G282)</f>
        <v>2.8631293857259765E-2</v>
      </c>
      <c r="BO282" s="2">
        <f>BJ282/SUMIFS(BJ$3:BJ$622,$BC$3:$BC$622,1,$G$3:$G$622,$G282)</f>
        <v>2.3921200177036778E-2</v>
      </c>
      <c r="BP282" s="2">
        <f>BK282/SUMIFS(BK$3:BK$622,$BC$3:$BC$622,1,$G$3:$G$622,$G282)</f>
        <v>2.5763346807585526E-2</v>
      </c>
      <c r="BQ282" s="2">
        <f>BL282</f>
        <v>0.19455947136563875</v>
      </c>
      <c r="BR282" s="2">
        <f>BM282</f>
        <v>0</v>
      </c>
    </row>
    <row r="283" spans="1:70" x14ac:dyDescent="0.3">
      <c r="A283" s="93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>(12-$AF283)/12*INDEX(BV$9:BV$12,MATCH($AB283,$BU$9:$BU$12,0))+$AF283/12*AG283</f>
        <v>8.5249999999999992E-2</v>
      </c>
      <c r="AK283" s="85">
        <f>(12-$AF283)/12*INDEX(BW$9:BW$12,MATCH($AB283,$BU$9:$BU$12,0))+$AF283/12*AH283</f>
        <v>8.3632352941176491E-2</v>
      </c>
      <c r="AL283" s="85">
        <f>(12-$AF283)/12*INDEX(BX$9:BX$12,MATCH($AB283,$BU$9:$BU$12,0))+$AF283/12*AI283</f>
        <v>0.17217156862745089</v>
      </c>
      <c r="AM283" s="85">
        <f>IF($BC283=1,AJ283/SUMIFS(AJ$3:AJ$622,$BC$3:$BC$622,1,$G$3:$G$622,$G283),0)</f>
        <v>0</v>
      </c>
      <c r="AN283" s="85">
        <f>IF($BC283=1,AK283/SUMIFS(AK$3:AK$622,$BC$3:$BC$622,1,$G$3:$G$622,$G283),0)</f>
        <v>0</v>
      </c>
      <c r="AO283" s="85">
        <f>IF($BC283=1,AL283/SUMIFS(AL$3:AL$622,$BC$3:$BC$622,1,$G$3:$G$622,$G283),0)</f>
        <v>0</v>
      </c>
      <c r="AP283" s="2">
        <f>IFERROR(R283/$V283*90,"")</f>
        <v>0</v>
      </c>
      <c r="AQ283" s="2">
        <f>IFERROR(S283/$V283*90,"")</f>
        <v>0</v>
      </c>
      <c r="AR283" s="2">
        <f>IFERROR(W283/$V283*90,"")</f>
        <v>0</v>
      </c>
      <c r="AS283" s="2">
        <f>IFERROR(X283/$V283*90,"")</f>
        <v>0.3076171875</v>
      </c>
      <c r="AT283" s="2">
        <f>IFERROR(Y283/$V283*90,"")</f>
        <v>4.39453125E-2</v>
      </c>
      <c r="AU283" s="2">
        <f>IF(AP283="",INDEX(BV$4:BV$7,MATCH(O283,$BU$4:$BU$7,0)),AP283)</f>
        <v>0</v>
      </c>
      <c r="AV283" s="2">
        <f>IF(AQ283="",INDEX(BW$4:BW$7,MATCH($O283,$BU$4:$BU$7,0)),AQ283)</f>
        <v>0</v>
      </c>
      <c r="AW283" s="2">
        <f>IF(AR283="",INDEX(BX$4:BX$7,MATCH($O283,$BU$4:$BU$7,0)),AR283)</f>
        <v>0</v>
      </c>
      <c r="AX283" s="2">
        <f>IF(AS283="",INDEX(BY$4:BY$7,MATCH($O283,$BU$4:$BU$7,0)),AS283)</f>
        <v>0.3076171875</v>
      </c>
      <c r="AY283" s="2">
        <f>IF(AT283="",INDEX(BZ$4:BZ$7,MATCH($O283,$BU$4:$BU$7,0)),AT283)</f>
        <v>4.39453125E-2</v>
      </c>
      <c r="AZ283" s="2">
        <f>AU283*0.5+AK283*0.5</f>
        <v>4.1816176470588245E-2</v>
      </c>
      <c r="BA283" s="2">
        <f>AV283*0.5+AJ283*0.5</f>
        <v>4.2624999999999996E-2</v>
      </c>
      <c r="BB283" s="2">
        <f>AX283*0.5+AI283*0.5</f>
        <v>0.15380859375</v>
      </c>
      <c r="BC283">
        <f>IF(I283="expected",1,0)</f>
        <v>0</v>
      </c>
      <c r="BD283" s="74">
        <f>IF(BC283=1,AZ283/SUMIFS(AZ$3:AZ$622,$BC$3:$BC$622,1,$G$3:$G$622,$G283),0)</f>
        <v>0</v>
      </c>
      <c r="BE283" s="74">
        <f>IF(BC283=1,BA283/SUMIFS(BA$3:BA$622,$BC$3:$BC$622,1,$G$3:$G$622,$G283),0)</f>
        <v>0</v>
      </c>
      <c r="BF283" s="74">
        <f>IF(BC283=1,AW283/SUMIFS(AW$3:AW$622,$BC$3:$BC$622,1,$G$3:$G$622,$G283),0)</f>
        <v>0</v>
      </c>
      <c r="BG283" s="2">
        <f>BB283</f>
        <v>0.15380859375</v>
      </c>
      <c r="BH283" s="2">
        <f>AY283</f>
        <v>4.39453125E-2</v>
      </c>
      <c r="BI283" s="2">
        <f>MIN(BI$1,BD283)</f>
        <v>0</v>
      </c>
      <c r="BJ283" s="2">
        <f>MIN(BJ$1,BE283)</f>
        <v>0</v>
      </c>
      <c r="BK283" s="2">
        <f>MIN(BK$1,BF283)</f>
        <v>0</v>
      </c>
      <c r="BL283" s="2">
        <f>BG283</f>
        <v>0.15380859375</v>
      </c>
      <c r="BM283" s="2">
        <f>MIN($BM$1,BH283)</f>
        <v>4.39453125E-2</v>
      </c>
      <c r="BN283" s="2">
        <f>BI283/SUMIFS(BI$3:BI$622,$BC$3:$BC$622,1,$G$3:$G$622,$G283)</f>
        <v>0</v>
      </c>
      <c r="BO283" s="2">
        <f>BJ283/SUMIFS(BJ$3:BJ$622,$BC$3:$BC$622,1,$G$3:$G$622,$G283)</f>
        <v>0</v>
      </c>
      <c r="BP283" s="2">
        <f>BK283/SUMIFS(BK$3:BK$622,$BC$3:$BC$622,1,$G$3:$G$622,$G283)</f>
        <v>0</v>
      </c>
      <c r="BQ283" s="2">
        <f>BL283</f>
        <v>0.15380859375</v>
      </c>
      <c r="BR283" s="2">
        <f>BM283</f>
        <v>4.39453125E-2</v>
      </c>
    </row>
    <row r="284" spans="1:70" x14ac:dyDescent="0.3">
      <c r="A284" s="93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>(12-$AF284)/12*INDEX(BV$9:BV$12,MATCH($AB284,$BU$9:$BU$12,0))+$AF284/12*AG284</f>
        <v>9.8833333333333342E-2</v>
      </c>
      <c r="AK284" s="85">
        <f>(12-$AF284)/12*INDEX(BW$9:BW$12,MATCH($AB284,$BU$9:$BU$12,0))+$AF284/12*AH284</f>
        <v>1.520588235294118E-2</v>
      </c>
      <c r="AL284" s="85">
        <f>(12-$AF284)/12*INDEX(BX$9:BX$12,MATCH($AB284,$BU$9:$BU$12,0))+$AF284/12*AI284</f>
        <v>0.19797058823529412</v>
      </c>
      <c r="AM284" s="85">
        <f>IF($BC284=1,AJ284/SUMIFS(AJ$3:AJ$622,$BC$3:$BC$622,1,$G$3:$G$622,$G284),0)</f>
        <v>7.7564486634851645E-2</v>
      </c>
      <c r="AN284" s="85">
        <f>IF($BC284=1,AK284/SUMIFS(AK$3:AK$622,$BC$3:$BC$622,1,$G$3:$G$622,$G284),0)</f>
        <v>7.7529406402126978E-3</v>
      </c>
      <c r="AO284" s="85">
        <f>IF($BC284=1,AL284/SUMIFS(AL$3:AL$622,$BC$3:$BC$622,1,$G$3:$G$622,$G284),0)</f>
        <v>9.2295822336289787E-2</v>
      </c>
      <c r="AP284" s="2">
        <f>IFERROR(R284/$V284*90,"")</f>
        <v>0</v>
      </c>
      <c r="AQ284" s="2">
        <f>IFERROR(S284/$V284*90,"")</f>
        <v>9.6051227321237997E-2</v>
      </c>
      <c r="AR284" s="2">
        <f>IFERROR(W284/$V284*90,"")</f>
        <v>0.19210245464247599</v>
      </c>
      <c r="AS284" s="2">
        <f>IFERROR(X284/$V284*90,"")</f>
        <v>9.6051227321237997E-2</v>
      </c>
      <c r="AT284" s="2">
        <f>IFERROR(Y284/$V284*90,"")</f>
        <v>0</v>
      </c>
      <c r="AU284" s="2">
        <f>IF(AP284="",INDEX(BV$4:BV$7,MATCH(O284,$BU$4:$BU$7,0)),AP284)</f>
        <v>0</v>
      </c>
      <c r="AV284" s="2">
        <f>IF(AQ284="",INDEX(BW$4:BW$7,MATCH($O284,$BU$4:$BU$7,0)),AQ284)</f>
        <v>9.6051227321237997E-2</v>
      </c>
      <c r="AW284" s="2">
        <f>IF(AR284="",INDEX(BX$4:BX$7,MATCH($O284,$BU$4:$BU$7,0)),AR284)</f>
        <v>0.19210245464247599</v>
      </c>
      <c r="AX284" s="2">
        <f>IF(AS284="",INDEX(BY$4:BY$7,MATCH($O284,$BU$4:$BU$7,0)),AS284)</f>
        <v>9.6051227321237997E-2</v>
      </c>
      <c r="AY284" s="2">
        <f>IF(AT284="",INDEX(BZ$4:BZ$7,MATCH($O284,$BU$4:$BU$7,0)),AT284)</f>
        <v>0</v>
      </c>
      <c r="AZ284" s="2">
        <f>AU284*0.5+AK284*0.5</f>
        <v>7.6029411764705901E-3</v>
      </c>
      <c r="BA284" s="2">
        <f>AV284*0.5+AJ284*0.5</f>
        <v>9.7442280327285663E-2</v>
      </c>
      <c r="BB284" s="2">
        <f>AX284*0.5+AI284*0.5</f>
        <v>0.148025613660619</v>
      </c>
      <c r="BC284">
        <f>IF(I284="expected",1,0)</f>
        <v>1</v>
      </c>
      <c r="BD284" s="74">
        <f>IF(BC284=1,AZ284/SUMIFS(AZ$3:AZ$622,$BC$3:$BC$622,1,$G$3:$G$622,$G284),0)</f>
        <v>3.8590326351773631E-3</v>
      </c>
      <c r="BE284" s="74">
        <f>IF(BC284=1,BA284/SUMIFS(BA$3:BA$622,$BC$3:$BC$622,1,$G$3:$G$622,$G284),0)</f>
        <v>7.5191493335997839E-2</v>
      </c>
      <c r="BF284" s="74">
        <f>IF(BC284=1,AW284/SUMIFS(AW$3:AW$622,$BC$3:$BC$622,1,$G$3:$G$622,$G284),0)</f>
        <v>3.3176406728849056E-2</v>
      </c>
      <c r="BG284" s="2">
        <f>BB284</f>
        <v>0.148025613660619</v>
      </c>
      <c r="BH284" s="2">
        <f>AY284</f>
        <v>0</v>
      </c>
      <c r="BI284" s="2">
        <f>MIN(BI$1,BD284)</f>
        <v>3.8590326351773631E-3</v>
      </c>
      <c r="BJ284" s="2">
        <f>MIN(BJ$1,BE284)</f>
        <v>7.5191493335997839E-2</v>
      </c>
      <c r="BK284" s="2">
        <f>MIN(BK$1,BF284)</f>
        <v>3.3176406728849056E-2</v>
      </c>
      <c r="BL284" s="2">
        <f>BG284</f>
        <v>0.148025613660619</v>
      </c>
      <c r="BM284" s="2">
        <f>MIN($BM$1,BH284)</f>
        <v>0</v>
      </c>
      <c r="BN284" s="2">
        <f>BI284/SUMIFS(BI$3:BI$622,$BC$3:$BC$622,1,$G$3:$G$622,$G284)</f>
        <v>3.9441225817363618E-3</v>
      </c>
      <c r="BO284" s="2">
        <f>BJ284/SUMIFS(BJ$3:BJ$622,$BC$3:$BC$622,1,$G$3:$G$622,$G284)</f>
        <v>7.5191493335997839E-2</v>
      </c>
      <c r="BP284" s="2">
        <f>BK284/SUMIFS(BK$3:BK$622,$BC$3:$BC$622,1,$G$3:$G$622,$G284)</f>
        <v>3.3287967130967849E-2</v>
      </c>
      <c r="BQ284" s="2">
        <f>BL284</f>
        <v>0.148025613660619</v>
      </c>
      <c r="BR284" s="2">
        <f>BM284</f>
        <v>0</v>
      </c>
    </row>
    <row r="285" spans="1:70" x14ac:dyDescent="0.3">
      <c r="A285" s="93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>(12-$AF285)/12*INDEX(BV$9:BV$12,MATCH($AB285,$BU$9:$BU$12,0))+$AF285/12*AG285</f>
        <v>0.16957547169811324</v>
      </c>
      <c r="AK285" s="85">
        <f>(12-$AF285)/12*INDEX(BW$9:BW$12,MATCH($AB285,$BU$9:$BU$12,0))+$AF285/12*AH285</f>
        <v>0.56169811320754703</v>
      </c>
      <c r="AL285" s="85">
        <f>(12-$AF285)/12*INDEX(BX$9:BX$12,MATCH($AB285,$BU$9:$BU$12,0))+$AF285/12*AI285</f>
        <v>0.23677672955974843</v>
      </c>
      <c r="AM285" s="85">
        <f>IF($BC285=1,AJ285/SUMIFS(AJ$3:AJ$622,$BC$3:$BC$622,1,$G$3:$G$622,$G285),0)</f>
        <v>0</v>
      </c>
      <c r="AN285" s="85">
        <f>IF($BC285=1,AK285/SUMIFS(AK$3:AK$622,$BC$3:$BC$622,1,$G$3:$G$622,$G285),0)</f>
        <v>0</v>
      </c>
      <c r="AO285" s="85">
        <f>IF($BC285=1,AL285/SUMIFS(AL$3:AL$622,$BC$3:$BC$622,1,$G$3:$G$622,$G285),0)</f>
        <v>0</v>
      </c>
      <c r="AP285" s="2">
        <f>IFERROR(R285/$V285*90,"")</f>
        <v>0</v>
      </c>
      <c r="AQ285" s="2">
        <f>IFERROR(S285/$V285*90,"")</f>
        <v>0.65693430656934304</v>
      </c>
      <c r="AR285" s="2">
        <f>IFERROR(W285/$V285*90,"")</f>
        <v>0.32846715328467152</v>
      </c>
      <c r="AS285" s="2">
        <f>IFERROR(X285/$V285*90,"")</f>
        <v>0</v>
      </c>
      <c r="AT285" s="2">
        <f>IFERROR(Y285/$V285*90,"")</f>
        <v>0</v>
      </c>
      <c r="AU285" s="2">
        <f>IF(AP285="",INDEX(BV$4:BV$7,MATCH(O285,$BU$4:$BU$7,0)),AP285)</f>
        <v>0</v>
      </c>
      <c r="AV285" s="2">
        <f>IF(AQ285="",INDEX(BW$4:BW$7,MATCH($O285,$BU$4:$BU$7,0)),AQ285)</f>
        <v>0.65693430656934304</v>
      </c>
      <c r="AW285" s="2">
        <f>IF(AR285="",INDEX(BX$4:BX$7,MATCH($O285,$BU$4:$BU$7,0)),AR285)</f>
        <v>0.32846715328467152</v>
      </c>
      <c r="AX285" s="2">
        <f>IF(AS285="",INDEX(BY$4:BY$7,MATCH($O285,$BU$4:$BU$7,0)),AS285)</f>
        <v>0</v>
      </c>
      <c r="AY285" s="2">
        <f>IF(AT285="",INDEX(BZ$4:BZ$7,MATCH($O285,$BU$4:$BU$7,0)),AT285)</f>
        <v>0</v>
      </c>
      <c r="AZ285" s="2">
        <f>AU285*0.5+AK285*0.5</f>
        <v>0.28084905660377352</v>
      </c>
      <c r="BA285" s="2">
        <f>AV285*0.5+AJ285*0.5</f>
        <v>0.41325488913372815</v>
      </c>
      <c r="BB285" s="2">
        <f>AX285*0.5+AI285*0.5</f>
        <v>0.27</v>
      </c>
      <c r="BC285">
        <f>IF(I285="expected",1,0)</f>
        <v>0</v>
      </c>
      <c r="BD285" s="74">
        <f>IF(BC285=1,AZ285/SUMIFS(AZ$3:AZ$622,$BC$3:$BC$622,1,$G$3:$G$622,$G285),0)</f>
        <v>0</v>
      </c>
      <c r="BE285" s="74">
        <f>IF(BC285=1,BA285/SUMIFS(BA$3:BA$622,$BC$3:$BC$622,1,$G$3:$G$622,$G285),0)</f>
        <v>0</v>
      </c>
      <c r="BF285" s="74">
        <f>IF(BC285=1,AW285/SUMIFS(AW$3:AW$622,$BC$3:$BC$622,1,$G$3:$G$622,$G285),0)</f>
        <v>0</v>
      </c>
      <c r="BG285" s="2">
        <f>BB285</f>
        <v>0.27</v>
      </c>
      <c r="BH285" s="2">
        <f>AY285</f>
        <v>0</v>
      </c>
      <c r="BI285" s="2">
        <f>MIN(BI$1,BD285)</f>
        <v>0</v>
      </c>
      <c r="BJ285" s="2">
        <f>MIN(BJ$1,BE285)</f>
        <v>0</v>
      </c>
      <c r="BK285" s="2">
        <f>MIN(BK$1,BF285)</f>
        <v>0</v>
      </c>
      <c r="BL285" s="2">
        <f>BG285</f>
        <v>0.27</v>
      </c>
      <c r="BM285" s="2">
        <f>MIN($BM$1,BH285)</f>
        <v>0</v>
      </c>
      <c r="BN285" s="2">
        <f>BI285/SUMIFS(BI$3:BI$622,$BC$3:$BC$622,1,$G$3:$G$622,$G285)</f>
        <v>0</v>
      </c>
      <c r="BO285" s="2">
        <f>BJ285/SUMIFS(BJ$3:BJ$622,$BC$3:$BC$622,1,$G$3:$G$622,$G285)</f>
        <v>0</v>
      </c>
      <c r="BP285" s="2">
        <f>BK285/SUMIFS(BK$3:BK$622,$BC$3:$BC$622,1,$G$3:$G$622,$G285)</f>
        <v>0</v>
      </c>
      <c r="BQ285" s="2">
        <f>BL285</f>
        <v>0.27</v>
      </c>
      <c r="BR285" s="2">
        <f>BM285</f>
        <v>0</v>
      </c>
    </row>
    <row r="286" spans="1:70" x14ac:dyDescent="0.3">
      <c r="A286" s="93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>(12-$AF286)/12*INDEX(BV$9:BV$12,MATCH($AB286,$BU$9:$BU$12,0))+$AF286/12*AG286</f>
        <v>0.20349056603773588</v>
      </c>
      <c r="AK286" s="85">
        <f>(12-$AF286)/12*INDEX(BW$9:BW$12,MATCH($AB286,$BU$9:$BU$12,0))+$AF286/12*AH286</f>
        <v>0.56603773584905637</v>
      </c>
      <c r="AL286" s="85">
        <f>(12-$AF286)/12*INDEX(BX$9:BX$12,MATCH($AB286,$BU$9:$BU$12,0))+$AF286/12*AI286</f>
        <v>0.17613207547169812</v>
      </c>
      <c r="AM286" s="85">
        <f>IF($BC286=1,AJ286/SUMIFS(AJ$3:AJ$622,$BC$3:$BC$622,1,$G$3:$G$622,$G286),0)</f>
        <v>0</v>
      </c>
      <c r="AN286" s="85">
        <f>IF($BC286=1,AK286/SUMIFS(AK$3:AK$622,$BC$3:$BC$622,1,$G$3:$G$622,$G286),0)</f>
        <v>0</v>
      </c>
      <c r="AO286" s="85">
        <f>IF($BC286=1,AL286/SUMIFS(AL$3:AL$622,$BC$3:$BC$622,1,$G$3:$G$622,$G286),0)</f>
        <v>0</v>
      </c>
      <c r="AP286" s="2">
        <f>IFERROR(R286/$V286*90,"")</f>
        <v>0.27293404094010615</v>
      </c>
      <c r="AQ286" s="2">
        <f>IFERROR(S286/$V286*90,"")</f>
        <v>0.13646702047005307</v>
      </c>
      <c r="AR286" s="2">
        <f>IFERROR(W286/$V286*90,"")</f>
        <v>0.61410159211523885</v>
      </c>
      <c r="AS286" s="2">
        <f>IFERROR(X286/$V286*90,"")</f>
        <v>0.27293404094010615</v>
      </c>
      <c r="AT286" s="2">
        <f>IFERROR(Y286/$V286*90,"")</f>
        <v>0</v>
      </c>
      <c r="AU286" s="2">
        <f>IF(AP286="",INDEX(BV$4:BV$7,MATCH(O286,$BU$4:$BU$7,0)),AP286)</f>
        <v>0.27293404094010615</v>
      </c>
      <c r="AV286" s="2">
        <f>IF(AQ286="",INDEX(BW$4:BW$7,MATCH($O286,$BU$4:$BU$7,0)),AQ286)</f>
        <v>0.13646702047005307</v>
      </c>
      <c r="AW286" s="2">
        <f>IF(AR286="",INDEX(BX$4:BX$7,MATCH($O286,$BU$4:$BU$7,0)),AR286)</f>
        <v>0.61410159211523885</v>
      </c>
      <c r="AX286" s="2">
        <f>IF(AS286="",INDEX(BY$4:BY$7,MATCH($O286,$BU$4:$BU$7,0)),AS286)</f>
        <v>0.27293404094010615</v>
      </c>
      <c r="AY286" s="2">
        <f>IF(AT286="",INDEX(BZ$4:BZ$7,MATCH($O286,$BU$4:$BU$7,0)),AT286)</f>
        <v>0</v>
      </c>
      <c r="AZ286" s="2">
        <f>AU286*0.5+AK286*0.5</f>
        <v>0.41948588839458123</v>
      </c>
      <c r="BA286" s="2">
        <f>AV286*0.5+AJ286*0.5</f>
        <v>0.16997879325389448</v>
      </c>
      <c r="BB286" s="2">
        <f>AX286*0.5+AI286*0.5</f>
        <v>0.13646702047005307</v>
      </c>
      <c r="BC286">
        <f>IF(I286="expected",1,0)</f>
        <v>0</v>
      </c>
      <c r="BD286" s="74">
        <f>IF(BC286=1,AZ286/SUMIFS(AZ$3:AZ$622,$BC$3:$BC$622,1,$G$3:$G$622,$G286),0)</f>
        <v>0</v>
      </c>
      <c r="BE286" s="74">
        <f>IF(BC286=1,BA286/SUMIFS(BA$3:BA$622,$BC$3:$BC$622,1,$G$3:$G$622,$G286),0)</f>
        <v>0</v>
      </c>
      <c r="BF286" s="74">
        <f>IF(BC286=1,AW286/SUMIFS(AW$3:AW$622,$BC$3:$BC$622,1,$G$3:$G$622,$G286),0)</f>
        <v>0</v>
      </c>
      <c r="BG286" s="2">
        <f>BB286</f>
        <v>0.13646702047005307</v>
      </c>
      <c r="BH286" s="2">
        <f>AY286</f>
        <v>0</v>
      </c>
      <c r="BI286" s="2">
        <f>MIN(BI$1,BD286)</f>
        <v>0</v>
      </c>
      <c r="BJ286" s="2">
        <f>MIN(BJ$1,BE286)</f>
        <v>0</v>
      </c>
      <c r="BK286" s="2">
        <f>MIN(BK$1,BF286)</f>
        <v>0</v>
      </c>
      <c r="BL286" s="2">
        <f>BG286</f>
        <v>0.13646702047005307</v>
      </c>
      <c r="BM286" s="2">
        <f>MIN($BM$1,BH286)</f>
        <v>0</v>
      </c>
      <c r="BN286" s="2">
        <f>BI286/SUMIFS(BI$3:BI$622,$BC$3:$BC$622,1,$G$3:$G$622,$G286)</f>
        <v>0</v>
      </c>
      <c r="BO286" s="2">
        <f>BJ286/SUMIFS(BJ$3:BJ$622,$BC$3:$BC$622,1,$G$3:$G$622,$G286)</f>
        <v>0</v>
      </c>
      <c r="BP286" s="2">
        <f>BK286/SUMIFS(BK$3:BK$622,$BC$3:$BC$622,1,$G$3:$G$622,$G286)</f>
        <v>0</v>
      </c>
      <c r="BQ286" s="2">
        <f>BL286</f>
        <v>0.13646702047005307</v>
      </c>
      <c r="BR286" s="2">
        <f>BM286</f>
        <v>0</v>
      </c>
    </row>
    <row r="287" spans="1:70" x14ac:dyDescent="0.3">
      <c r="A287" s="93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>(12-$AF287)/12*INDEX(BV$9:BV$12,MATCH($AB287,$BU$9:$BU$12,0))+$AF287/12*AG287</f>
        <v>8.5249999999999992E-2</v>
      </c>
      <c r="AK287" s="85">
        <f>(12-$AF287)/12*INDEX(BW$9:BW$12,MATCH($AB287,$BU$9:$BU$12,0))+$AF287/12*AH287</f>
        <v>8.3632352941176491E-2</v>
      </c>
      <c r="AL287" s="85">
        <f>(12-$AF287)/12*INDEX(BX$9:BX$12,MATCH($AB287,$BU$9:$BU$12,0))+$AF287/12*AI287</f>
        <v>0.31633823529411753</v>
      </c>
      <c r="AM287" s="85">
        <f>IF($BC287=1,AJ287/SUMIFS(AJ$3:AJ$622,$BC$3:$BC$622,1,$G$3:$G$622,$G287),0)</f>
        <v>4.5543155077283792E-2</v>
      </c>
      <c r="AN287" s="85">
        <f>IF($BC287=1,AK287/SUMIFS(AK$3:AK$622,$BC$3:$BC$622,1,$G$3:$G$622,$G287),0)</f>
        <v>2.799349351371638E-2</v>
      </c>
      <c r="AO287" s="85">
        <f>IF($BC287=1,AL287/SUMIFS(AL$3:AL$622,$BC$3:$BC$622,1,$G$3:$G$622,$G287),0)</f>
        <v>0.18291314203289588</v>
      </c>
      <c r="AP287" s="2" t="str">
        <f>IFERROR(R287/$V287*90,"")</f>
        <v/>
      </c>
      <c r="AQ287" s="2" t="str">
        <f>IFERROR(S287/$V287*90,"")</f>
        <v/>
      </c>
      <c r="AR287" s="2" t="str">
        <f>IFERROR(W287/$V287*90,"")</f>
        <v/>
      </c>
      <c r="AS287" s="2" t="str">
        <f>IFERROR(X287/$V287*90,"")</f>
        <v/>
      </c>
      <c r="AT287" s="2" t="str">
        <f>IFERROR(Y287/$V287*90,"")</f>
        <v/>
      </c>
      <c r="AU287" s="2">
        <f>IF(AP287="",INDEX(BV$4:BV$7,MATCH(O287,$BU$4:$BU$7,0)),AP287)</f>
        <v>0</v>
      </c>
      <c r="AV287" s="2">
        <f>IF(AQ287="",INDEX(BW$4:BW$7,MATCH($O287,$BU$4:$BU$7,0)),AQ287)</f>
        <v>0</v>
      </c>
      <c r="AW287" s="2">
        <f>IF(AR287="",INDEX(BX$4:BX$7,MATCH($O287,$BU$4:$BU$7,0)),AR287)</f>
        <v>9.024064171122996E-2</v>
      </c>
      <c r="AX287" s="2">
        <f>IF(AS287="",INDEX(BY$4:BY$7,MATCH($O287,$BU$4:$BU$7,0)),AS287)</f>
        <v>0.1265377855887522</v>
      </c>
      <c r="AY287" s="2">
        <f>IF(AT287="",INDEX(BZ$4:BZ$7,MATCH($O287,$BU$4:$BU$7,0)),AT287)</f>
        <v>0</v>
      </c>
      <c r="AZ287" s="2">
        <f>AU287*0.5+AK287*0.5</f>
        <v>4.1816176470588245E-2</v>
      </c>
      <c r="BA287" s="2">
        <f>AV287*0.5+AJ287*0.5</f>
        <v>4.2624999999999996E-2</v>
      </c>
      <c r="BB287" s="2">
        <f>AX287*0.5+AI287*0.5</f>
        <v>0.92826889279437608</v>
      </c>
      <c r="BC287">
        <f>IF(I287="expected",1,0)</f>
        <v>1</v>
      </c>
      <c r="BD287" s="74">
        <f>IF(BC287=1,AZ287/SUMIFS(AZ$3:AZ$622,$BC$3:$BC$622,1,$G$3:$G$622,$G287),0)</f>
        <v>1.9613540873682452E-2</v>
      </c>
      <c r="BE287" s="74">
        <f>IF(BC287=1,BA287/SUMIFS(BA$3:BA$622,$BC$3:$BC$622,1,$G$3:$G$622,$G287),0)</f>
        <v>2.4577238342753473E-2</v>
      </c>
      <c r="BF287" s="74">
        <f>IF(BC287=1,AW287/SUMIFS(AW$3:AW$622,$BC$3:$BC$622,1,$G$3:$G$622,$G287),0)</f>
        <v>2.1119282331026043E-2</v>
      </c>
      <c r="BG287" s="2">
        <f>BB287</f>
        <v>0.92826889279437608</v>
      </c>
      <c r="BH287" s="2">
        <f>AY287</f>
        <v>0</v>
      </c>
      <c r="BI287" s="2">
        <f>MIN(BI$1,BD287)</f>
        <v>1.9613540873682452E-2</v>
      </c>
      <c r="BJ287" s="2">
        <f>MIN(BJ$1,BE287)</f>
        <v>2.4577238342753473E-2</v>
      </c>
      <c r="BK287" s="2">
        <f>MIN(BK$1,BF287)</f>
        <v>2.1119282331026043E-2</v>
      </c>
      <c r="BL287" s="2">
        <f>BG287</f>
        <v>0.92826889279437608</v>
      </c>
      <c r="BM287" s="2">
        <f>MIN($BM$1,BH287)</f>
        <v>0</v>
      </c>
      <c r="BN287" s="2">
        <f>BI287/SUMIFS(BI$3:BI$622,$BC$3:$BC$622,1,$G$3:$G$622,$G287)</f>
        <v>1.9613540873682452E-2</v>
      </c>
      <c r="BO287" s="2">
        <f>BJ287/SUMIFS(BJ$3:BJ$622,$BC$3:$BC$622,1,$G$3:$G$622,$G287)</f>
        <v>2.5575752026944221E-2</v>
      </c>
      <c r="BP287" s="2">
        <f>BK287/SUMIFS(BK$3:BK$622,$BC$3:$BC$622,1,$G$3:$G$622,$G287)</f>
        <v>2.1119282331026046E-2</v>
      </c>
      <c r="BQ287" s="2">
        <f>BL287</f>
        <v>0.92826889279437608</v>
      </c>
      <c r="BR287" s="2">
        <f>BM287</f>
        <v>0</v>
      </c>
    </row>
    <row r="288" spans="1:70" x14ac:dyDescent="0.3">
      <c r="A288" s="93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>(12-$AF288)/12*INDEX(BV$9:BV$12,MATCH($AB288,$BU$9:$BU$12,0))+$AF288/12*AG288</f>
        <v>0.16126373626373627</v>
      </c>
      <c r="AK288" s="85">
        <f>(12-$AF288)/12*INDEX(BW$9:BW$12,MATCH($AB288,$BU$9:$BU$12,0))+$AF288/12*AH288</f>
        <v>0.22450549450549454</v>
      </c>
      <c r="AL288" s="85">
        <f>(12-$AF288)/12*INDEX(BX$9:BX$12,MATCH($AB288,$BU$9:$BU$12,0))+$AF288/12*AI288</f>
        <v>0.23137362637362638</v>
      </c>
      <c r="AM288" s="85">
        <f>IF($BC288=1,AJ288/SUMIFS(AJ$3:AJ$622,$BC$3:$BC$622,1,$G$3:$G$622,$G288),0)</f>
        <v>0</v>
      </c>
      <c r="AN288" s="85">
        <f>IF($BC288=1,AK288/SUMIFS(AK$3:AK$622,$BC$3:$BC$622,1,$G$3:$G$622,$G288),0)</f>
        <v>0</v>
      </c>
      <c r="AO288" s="85">
        <f>IF($BC288=1,AL288/SUMIFS(AL$3:AL$622,$BC$3:$BC$622,1,$G$3:$G$622,$G288),0)</f>
        <v>0</v>
      </c>
      <c r="AP288" s="2" t="str">
        <f>IFERROR(R288/$V288*90,"")</f>
        <v/>
      </c>
      <c r="AQ288" s="2" t="str">
        <f>IFERROR(S288/$V288*90,"")</f>
        <v/>
      </c>
      <c r="AR288" s="2" t="str">
        <f>IFERROR(W288/$V288*90,"")</f>
        <v/>
      </c>
      <c r="AS288" s="2" t="str">
        <f>IFERROR(X288/$V288*90,"")</f>
        <v/>
      </c>
      <c r="AT288" s="2" t="str">
        <f>IFERROR(Y288/$V288*90,"")</f>
        <v/>
      </c>
      <c r="AU288" s="2">
        <f>IF(AP288="",INDEX(BV$4:BV$7,MATCH(O288,$BU$4:$BU$7,0)),AP288)</f>
        <v>3.6000000000000004E-2</v>
      </c>
      <c r="AV288" s="2">
        <f>IF(AQ288="",INDEX(BW$4:BW$7,MATCH($O288,$BU$4:$BU$7,0)),AQ288)</f>
        <v>2.6323486399532026E-2</v>
      </c>
      <c r="AW288" s="2">
        <f>IF(AR288="",INDEX(BX$4:BX$7,MATCH($O288,$BU$4:$BU$7,0)),AR288)</f>
        <v>0.24423337856173674</v>
      </c>
      <c r="AX288" s="2">
        <f>IF(AS288="",INDEX(BY$4:BY$7,MATCH($O288,$BU$4:$BU$7,0)),AS288)</f>
        <v>0.14245014245014245</v>
      </c>
      <c r="AY288" s="2">
        <f>IF(AT288="",INDEX(BZ$4:BZ$7,MATCH($O288,$BU$4:$BU$7,0)),AT288)</f>
        <v>0</v>
      </c>
      <c r="AZ288" s="2">
        <f>AU288*0.5+AK288*0.5</f>
        <v>0.13025274725274727</v>
      </c>
      <c r="BA288" s="2">
        <f>AV288*0.5+AJ288*0.5</f>
        <v>9.379361133163415E-2</v>
      </c>
      <c r="BB288" s="2">
        <f>AX288*0.5+AI288*0.5</f>
        <v>7.1225071225071226E-2</v>
      </c>
      <c r="BC288">
        <f>IF(I288="expected",1,0)</f>
        <v>0</v>
      </c>
      <c r="BD288" s="74">
        <f>IF(BC288=1,AZ288/SUMIFS(AZ$3:AZ$622,$BC$3:$BC$622,1,$G$3:$G$622,$G288),0)</f>
        <v>0</v>
      </c>
      <c r="BE288" s="74">
        <f>IF(BC288=1,BA288/SUMIFS(BA$3:BA$622,$BC$3:$BC$622,1,$G$3:$G$622,$G288),0)</f>
        <v>0</v>
      </c>
      <c r="BF288" s="74">
        <f>IF(BC288=1,AW288/SUMIFS(AW$3:AW$622,$BC$3:$BC$622,1,$G$3:$G$622,$G288),0)</f>
        <v>0</v>
      </c>
      <c r="BG288" s="2">
        <f>BB288</f>
        <v>7.1225071225071226E-2</v>
      </c>
      <c r="BH288" s="2">
        <f>AY288</f>
        <v>0</v>
      </c>
      <c r="BI288" s="2">
        <f>MIN(BI$1,BD288)</f>
        <v>0</v>
      </c>
      <c r="BJ288" s="2">
        <f>MIN(BJ$1,BE288)</f>
        <v>0</v>
      </c>
      <c r="BK288" s="2">
        <f>MIN(BK$1,BF288)</f>
        <v>0</v>
      </c>
      <c r="BL288" s="2">
        <f>BG288</f>
        <v>7.1225071225071226E-2</v>
      </c>
      <c r="BM288" s="2">
        <f>MIN($BM$1,BH288)</f>
        <v>0</v>
      </c>
      <c r="BN288" s="2">
        <f>BI288/SUMIFS(BI$3:BI$622,$BC$3:$BC$622,1,$G$3:$G$622,$G288)</f>
        <v>0</v>
      </c>
      <c r="BO288" s="2">
        <f>BJ288/SUMIFS(BJ$3:BJ$622,$BC$3:$BC$622,1,$G$3:$G$622,$G288)</f>
        <v>0</v>
      </c>
      <c r="BP288" s="2">
        <f>BK288/SUMIFS(BK$3:BK$622,$BC$3:$BC$622,1,$G$3:$G$622,$G288)</f>
        <v>0</v>
      </c>
      <c r="BQ288" s="2">
        <f>BL288</f>
        <v>7.1225071225071226E-2</v>
      </c>
      <c r="BR288" s="2">
        <f>BM288</f>
        <v>0</v>
      </c>
    </row>
    <row r="289" spans="1:70" x14ac:dyDescent="0.3">
      <c r="A289" s="93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>(12-$AF289)/12*INDEX(BV$9:BV$12,MATCH($AB289,$BU$9:$BU$12,0))+$AF289/12*AG289</f>
        <v>0.20344780219780223</v>
      </c>
      <c r="AK289" s="85">
        <f>(12-$AF289)/12*INDEX(BW$9:BW$12,MATCH($AB289,$BU$9:$BU$12,0))+$AF289/12*AH289</f>
        <v>0.2508791208791209</v>
      </c>
      <c r="AL289" s="85">
        <f>(12-$AF289)/12*INDEX(BX$9:BX$12,MATCH($AB289,$BU$9:$BU$12,0))+$AF289/12*AI289</f>
        <v>0.17353021978021979</v>
      </c>
      <c r="AM289" s="85">
        <f>IF($BC289=1,AJ289/SUMIFS(AJ$3:AJ$622,$BC$3:$BC$622,1,$G$3:$G$622,$G289),0)</f>
        <v>0</v>
      </c>
      <c r="AN289" s="85">
        <f>IF($BC289=1,AK289/SUMIFS(AK$3:AK$622,$BC$3:$BC$622,1,$G$3:$G$622,$G289),0)</f>
        <v>0</v>
      </c>
      <c r="AO289" s="85">
        <f>IF($BC289=1,AL289/SUMIFS(AL$3:AL$622,$BC$3:$BC$622,1,$G$3:$G$622,$G289),0)</f>
        <v>0</v>
      </c>
      <c r="AP289" s="2">
        <f>IFERROR(R289/$V289*90,"")</f>
        <v>6.5741417092768442E-2</v>
      </c>
      <c r="AQ289" s="2">
        <f>IFERROR(S289/$V289*90,"")</f>
        <v>6.5741417092768442E-2</v>
      </c>
      <c r="AR289" s="2">
        <f>IFERROR(W289/$V289*90,"")</f>
        <v>0.13148283418553688</v>
      </c>
      <c r="AS289" s="2">
        <f>IFERROR(X289/$V289*90,"")</f>
        <v>0.46018991964937916</v>
      </c>
      <c r="AT289" s="2">
        <f>IFERROR(Y289/$V289*90,"")</f>
        <v>0</v>
      </c>
      <c r="AU289" s="2">
        <f>IF(AP289="",INDEX(BV$4:BV$7,MATCH(O289,$BU$4:$BU$7,0)),AP289)</f>
        <v>6.5741417092768442E-2</v>
      </c>
      <c r="AV289" s="2">
        <f>IF(AQ289="",INDEX(BW$4:BW$7,MATCH($O289,$BU$4:$BU$7,0)),AQ289)</f>
        <v>6.5741417092768442E-2</v>
      </c>
      <c r="AW289" s="2">
        <f>IF(AR289="",INDEX(BX$4:BX$7,MATCH($O289,$BU$4:$BU$7,0)),AR289)</f>
        <v>0.13148283418553688</v>
      </c>
      <c r="AX289" s="2">
        <f>IF(AS289="",INDEX(BY$4:BY$7,MATCH($O289,$BU$4:$BU$7,0)),AS289)</f>
        <v>0.46018991964937916</v>
      </c>
      <c r="AY289" s="2">
        <f>IF(AT289="",INDEX(BZ$4:BZ$7,MATCH($O289,$BU$4:$BU$7,0)),AT289)</f>
        <v>0</v>
      </c>
      <c r="AZ289" s="2">
        <f>AU289*0.5+AK289*0.5</f>
        <v>0.15831026898594466</v>
      </c>
      <c r="BA289" s="2">
        <f>AV289*0.5+AJ289*0.5</f>
        <v>0.13459460964528533</v>
      </c>
      <c r="BB289" s="2">
        <f>AX289*0.5+AI289*0.5</f>
        <v>0.23009495982468958</v>
      </c>
      <c r="BC289">
        <f>IF(I289="expected",1,0)</f>
        <v>0</v>
      </c>
      <c r="BD289" s="74">
        <f>IF(BC289=1,AZ289/SUMIFS(AZ$3:AZ$622,$BC$3:$BC$622,1,$G$3:$G$622,$G289),0)</f>
        <v>0</v>
      </c>
      <c r="BE289" s="74">
        <f>IF(BC289=1,BA289/SUMIFS(BA$3:BA$622,$BC$3:$BC$622,1,$G$3:$G$622,$G289),0)</f>
        <v>0</v>
      </c>
      <c r="BF289" s="74">
        <f>IF(BC289=1,AW289/SUMIFS(AW$3:AW$622,$BC$3:$BC$622,1,$G$3:$G$622,$G289),0)</f>
        <v>0</v>
      </c>
      <c r="BG289" s="2">
        <f>BB289</f>
        <v>0.23009495982468958</v>
      </c>
      <c r="BH289" s="2">
        <f>AY289</f>
        <v>0</v>
      </c>
      <c r="BI289" s="2">
        <f>MIN(BI$1,BD289)</f>
        <v>0</v>
      </c>
      <c r="BJ289" s="2">
        <f>MIN(BJ$1,BE289)</f>
        <v>0</v>
      </c>
      <c r="BK289" s="2">
        <f>MIN(BK$1,BF289)</f>
        <v>0</v>
      </c>
      <c r="BL289" s="2">
        <f>BG289</f>
        <v>0.23009495982468958</v>
      </c>
      <c r="BM289" s="2">
        <f>MIN($BM$1,BH289)</f>
        <v>0</v>
      </c>
      <c r="BN289" s="2">
        <f>BI289/SUMIFS(BI$3:BI$622,$BC$3:$BC$622,1,$G$3:$G$622,$G289)</f>
        <v>0</v>
      </c>
      <c r="BO289" s="2">
        <f>BJ289/SUMIFS(BJ$3:BJ$622,$BC$3:$BC$622,1,$G$3:$G$622,$G289)</f>
        <v>0</v>
      </c>
      <c r="BP289" s="2">
        <f>BK289/SUMIFS(BK$3:BK$622,$BC$3:$BC$622,1,$G$3:$G$622,$G289)</f>
        <v>0</v>
      </c>
      <c r="BQ289" s="2">
        <f>BL289</f>
        <v>0.23009495982468958</v>
      </c>
      <c r="BR289" s="2">
        <f>BM289</f>
        <v>0</v>
      </c>
    </row>
    <row r="290" spans="1:70" x14ac:dyDescent="0.3">
      <c r="A290" s="93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>(12-$AF290)/12*INDEX(BV$9:BV$12,MATCH($AB290,$BU$9:$BU$12,0))+$AF290/12*AG290</f>
        <v>0.43990384615384615</v>
      </c>
      <c r="AK290" s="85">
        <f>(12-$AF290)/12*INDEX(BW$9:BW$12,MATCH($AB290,$BU$9:$BU$12,0))+$AF290/12*AH290</f>
        <v>0.71012820512820507</v>
      </c>
      <c r="AL290" s="85">
        <f>(12-$AF290)/12*INDEX(BX$9:BX$12,MATCH($AB290,$BU$9:$BU$12,0))+$AF290/12*AI290</f>
        <v>0.2516346153846154</v>
      </c>
      <c r="AM290" s="85">
        <f>IF($BC290=1,AJ290/SUMIFS(AJ$3:AJ$622,$BC$3:$BC$622,1,$G$3:$G$622,$G290),0)</f>
        <v>0.23501007723728104</v>
      </c>
      <c r="AN290" s="85">
        <f>IF($BC290=1,AK290/SUMIFS(AK$3:AK$622,$BC$3:$BC$622,1,$G$3:$G$622,$G290),0)</f>
        <v>0.23769472704116673</v>
      </c>
      <c r="AO290" s="85">
        <f>IF($BC290=1,AL290/SUMIFS(AL$3:AL$622,$BC$3:$BC$622,1,$G$3:$G$622,$G290),0)</f>
        <v>0.14550020518842788</v>
      </c>
      <c r="AP290" s="2">
        <f>IFERROR(R290/$V290*90,"")</f>
        <v>0</v>
      </c>
      <c r="AQ290" s="2">
        <f>IFERROR(S290/$V290*90,"")</f>
        <v>0.24500907441016334</v>
      </c>
      <c r="AR290" s="2">
        <f>IFERROR(W290/$V290*90,"")</f>
        <v>0.49001814882032668</v>
      </c>
      <c r="AS290" s="2">
        <f>IFERROR(X290/$V290*90,"")</f>
        <v>0.24500907441016334</v>
      </c>
      <c r="AT290" s="2">
        <f>IFERROR(Y290/$V290*90,"")</f>
        <v>0</v>
      </c>
      <c r="AU290" s="2">
        <f>IF(AP290="",INDEX(BV$4:BV$7,MATCH(O290,$BU$4:$BU$7,0)),AP290)</f>
        <v>0</v>
      </c>
      <c r="AV290" s="2">
        <f>IF(AQ290="",INDEX(BW$4:BW$7,MATCH($O290,$BU$4:$BU$7,0)),AQ290)</f>
        <v>0.24500907441016334</v>
      </c>
      <c r="AW290" s="2">
        <f>IF(AR290="",INDEX(BX$4:BX$7,MATCH($O290,$BU$4:$BU$7,0)),AR290)</f>
        <v>0.49001814882032668</v>
      </c>
      <c r="AX290" s="2">
        <f>IF(AS290="",INDEX(BY$4:BY$7,MATCH($O290,$BU$4:$BU$7,0)),AS290)</f>
        <v>0.24500907441016334</v>
      </c>
      <c r="AY290" s="2">
        <f>IF(AT290="",INDEX(BZ$4:BZ$7,MATCH($O290,$BU$4:$BU$7,0)),AT290)</f>
        <v>0</v>
      </c>
      <c r="AZ290" s="2">
        <f>AU290*0.5+AK290*0.5</f>
        <v>0.35506410256410254</v>
      </c>
      <c r="BA290" s="2">
        <f>AV290*0.5+AJ290*0.5</f>
        <v>0.34245646028200472</v>
      </c>
      <c r="BB290" s="2">
        <f>AX290*0.5+AI290*0.5</f>
        <v>0.26250453720508171</v>
      </c>
      <c r="BC290">
        <f>IF(I290="expected",1,0)</f>
        <v>1</v>
      </c>
      <c r="BD290" s="74">
        <f>IF(BC290=1,AZ290/SUMIFS(AZ$3:AZ$622,$BC$3:$BC$622,1,$G$3:$G$622,$G290),0)</f>
        <v>0.16653995836555346</v>
      </c>
      <c r="BE290" s="74">
        <f>IF(BC290=1,BA290/SUMIFS(BA$3:BA$622,$BC$3:$BC$622,1,$G$3:$G$622,$G290),0)</f>
        <v>0.1974576902373377</v>
      </c>
      <c r="BF290" s="74">
        <f>IF(BC290=1,AW290/SUMIFS(AW$3:AW$622,$BC$3:$BC$622,1,$G$3:$G$622,$G290),0)</f>
        <v>0.11468038608789459</v>
      </c>
      <c r="BG290" s="2">
        <f>BB290</f>
        <v>0.26250453720508171</v>
      </c>
      <c r="BH290" s="2">
        <f>AY290</f>
        <v>0</v>
      </c>
      <c r="BI290" s="2">
        <f>MIN(BI$1,BD290)</f>
        <v>0.16653995836555346</v>
      </c>
      <c r="BJ290" s="2">
        <f>MIN(BJ$1,BE290)</f>
        <v>0.1974576902373377</v>
      </c>
      <c r="BK290" s="2">
        <f>MIN(BK$1,BF290)</f>
        <v>0.11468038608789459</v>
      </c>
      <c r="BL290" s="2">
        <f>BG290</f>
        <v>0.26250453720508171</v>
      </c>
      <c r="BM290" s="2">
        <f>MIN($BM$1,BH290)</f>
        <v>0</v>
      </c>
      <c r="BN290" s="2">
        <f>BI290/SUMIFS(BI$3:BI$622,$BC$3:$BC$622,1,$G$3:$G$622,$G290)</f>
        <v>0.16653995836555346</v>
      </c>
      <c r="BO290" s="2">
        <f>BJ290/SUMIFS(BJ$3:BJ$622,$BC$3:$BC$622,1,$G$3:$G$622,$G290)</f>
        <v>0.20547991808088273</v>
      </c>
      <c r="BP290" s="2">
        <f>BK290/SUMIFS(BK$3:BK$622,$BC$3:$BC$622,1,$G$3:$G$622,$G290)</f>
        <v>0.1146803860878946</v>
      </c>
      <c r="BQ290" s="2">
        <f>BL290</f>
        <v>0.26250453720508171</v>
      </c>
      <c r="BR290" s="2">
        <f>BM290</f>
        <v>0</v>
      </c>
    </row>
    <row r="291" spans="1:70" x14ac:dyDescent="0.3">
      <c r="A291" s="93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>(12-$AF291)/12*INDEX(BV$9:BV$12,MATCH($AB291,$BU$9:$BU$12,0))+$AF291/12*AG291</f>
        <v>0.13031593406593406</v>
      </c>
      <c r="AK291" s="85">
        <f>(12-$AF291)/12*INDEX(BW$9:BW$12,MATCH($AB291,$BU$9:$BU$12,0))+$AF291/12*AH291</f>
        <v>0.22862637362637364</v>
      </c>
      <c r="AL291" s="85">
        <f>(12-$AF291)/12*INDEX(BX$9:BX$12,MATCH($AB291,$BU$9:$BU$12,0))+$AF291/12*AI291</f>
        <v>0.14784340659340658</v>
      </c>
      <c r="AM291" s="85">
        <f>IF($BC291=1,AJ291/SUMIFS(AJ$3:AJ$622,$BC$3:$BC$622,1,$G$3:$G$622,$G291),0)</f>
        <v>6.961875418423373E-2</v>
      </c>
      <c r="AN291" s="85">
        <f>IF($BC291=1,AK291/SUMIFS(AK$3:AK$622,$BC$3:$BC$622,1,$G$3:$G$622,$G291),0)</f>
        <v>7.6526017529076534E-2</v>
      </c>
      <c r="AO291" s="85">
        <f>IF($BC291=1,AL291/SUMIFS(AL$3:AL$622,$BC$3:$BC$622,1,$G$3:$G$622,$G291),0)</f>
        <v>8.548603681658655E-2</v>
      </c>
      <c r="AP291" s="2" t="str">
        <f>IFERROR(R291/$V291*90,"")</f>
        <v/>
      </c>
      <c r="AQ291" s="2" t="str">
        <f>IFERROR(S291/$V291*90,"")</f>
        <v/>
      </c>
      <c r="AR291" s="2" t="str">
        <f>IFERROR(W291/$V291*90,"")</f>
        <v/>
      </c>
      <c r="AS291" s="2" t="str">
        <f>IFERROR(X291/$V291*90,"")</f>
        <v/>
      </c>
      <c r="AT291" s="2" t="str">
        <f>IFERROR(Y291/$V291*90,"")</f>
        <v/>
      </c>
      <c r="AU291" s="2">
        <f>IF(AP291="",INDEX(BV$4:BV$7,MATCH(O291,$BU$4:$BU$7,0)),AP291)</f>
        <v>3.6000000000000004E-2</v>
      </c>
      <c r="AV291" s="2">
        <f>IF(AQ291="",INDEX(BW$4:BW$7,MATCH($O291,$BU$4:$BU$7,0)),AQ291)</f>
        <v>2.6323486399532026E-2</v>
      </c>
      <c r="AW291" s="2">
        <f>IF(AR291="",INDEX(BX$4:BX$7,MATCH($O291,$BU$4:$BU$7,0)),AR291)</f>
        <v>0.24423337856173674</v>
      </c>
      <c r="AX291" s="2">
        <f>IF(AS291="",INDEX(BY$4:BY$7,MATCH($O291,$BU$4:$BU$7,0)),AS291)</f>
        <v>0.14245014245014245</v>
      </c>
      <c r="AY291" s="2">
        <f>IF(AT291="",INDEX(BZ$4:BZ$7,MATCH($O291,$BU$4:$BU$7,0)),AT291)</f>
        <v>0</v>
      </c>
      <c r="AZ291" s="2">
        <f>AU291*0.5+AK291*0.5</f>
        <v>0.13231318681318682</v>
      </c>
      <c r="BA291" s="2">
        <f>AV291*0.5+AJ291*0.5</f>
        <v>7.8319710232733042E-2</v>
      </c>
      <c r="BB291" s="2">
        <f>AX291*0.5+AI291*0.5</f>
        <v>0.13122507122507121</v>
      </c>
      <c r="BC291">
        <f>IF(I291="expected",1,0)</f>
        <v>1</v>
      </c>
      <c r="BD291" s="74">
        <f>IF(BC291=1,AZ291/SUMIFS(AZ$3:AZ$622,$BC$3:$BC$622,1,$G$3:$G$622,$G291),0)</f>
        <v>6.2060434901620616E-2</v>
      </c>
      <c r="BE291" s="74">
        <f>IF(BC291=1,BA291/SUMIFS(BA$3:BA$622,$BC$3:$BC$622,1,$G$3:$G$622,$G291),0)</f>
        <v>4.5158526341941778E-2</v>
      </c>
      <c r="BF291" s="74">
        <f>IF(BC291=1,AW291/SUMIFS(AW$3:AW$622,$BC$3:$BC$622,1,$G$3:$G$622,$G291),0)</f>
        <v>5.7158654667055546E-2</v>
      </c>
      <c r="BG291" s="2">
        <f>BB291</f>
        <v>0.13122507122507121</v>
      </c>
      <c r="BH291" s="2">
        <f>AY291</f>
        <v>0</v>
      </c>
      <c r="BI291" s="2">
        <f>MIN(BI$1,BD291)</f>
        <v>6.2060434901620616E-2</v>
      </c>
      <c r="BJ291" s="2">
        <f>MIN(BJ$1,BE291)</f>
        <v>4.5158526341941778E-2</v>
      </c>
      <c r="BK291" s="2">
        <f>MIN(BK$1,BF291)</f>
        <v>5.7158654667055546E-2</v>
      </c>
      <c r="BL291" s="2">
        <f>BG291</f>
        <v>0.13122507122507121</v>
      </c>
      <c r="BM291" s="2">
        <f>MIN($BM$1,BH291)</f>
        <v>0</v>
      </c>
      <c r="BN291" s="2">
        <f>BI291/SUMIFS(BI$3:BI$622,$BC$3:$BC$622,1,$G$3:$G$622,$G291)</f>
        <v>6.2060434901620616E-2</v>
      </c>
      <c r="BO291" s="2">
        <f>BJ291/SUMIFS(BJ$3:BJ$622,$BC$3:$BC$622,1,$G$3:$G$622,$G291)</f>
        <v>4.6993207923390179E-2</v>
      </c>
      <c r="BP291" s="2">
        <f>BK291/SUMIFS(BK$3:BK$622,$BC$3:$BC$622,1,$G$3:$G$622,$G291)</f>
        <v>5.7158654667055553E-2</v>
      </c>
      <c r="BQ291" s="2">
        <f>BL291</f>
        <v>0.13122507122507121</v>
      </c>
      <c r="BR291" s="2">
        <f>BM291</f>
        <v>0</v>
      </c>
    </row>
    <row r="292" spans="1:70" x14ac:dyDescent="0.3">
      <c r="A292" s="93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>(12-$AF292)/12*INDEX(BV$9:BV$12,MATCH($AB292,$BU$9:$BU$12,0))+$AF292/12*AG292</f>
        <v>0</v>
      </c>
      <c r="AK292" s="85">
        <f>(12-$AF292)/12*INDEX(BW$9:BW$12,MATCH($AB292,$BU$9:$BU$12,0))+$AF292/12*AH292</f>
        <v>0</v>
      </c>
      <c r="AL292" s="85">
        <f>(12-$AF292)/12*INDEX(BX$9:BX$12,MATCH($AB292,$BU$9:$BU$12,0))+$AF292/12*AI292</f>
        <v>0</v>
      </c>
      <c r="AM292" s="85">
        <f>IF($BC292=1,AJ292/SUMIFS(AJ$3:AJ$622,$BC$3:$BC$622,1,$G$3:$G$622,$G292),0)</f>
        <v>0</v>
      </c>
      <c r="AN292" s="85">
        <f>IF($BC292=1,AK292/SUMIFS(AK$3:AK$622,$BC$3:$BC$622,1,$G$3:$G$622,$G292),0)</f>
        <v>0</v>
      </c>
      <c r="AO292" s="85">
        <f>IF($BC292=1,AL292/SUMIFS(AL$3:AL$622,$BC$3:$BC$622,1,$G$3:$G$622,$G292),0)</f>
        <v>0</v>
      </c>
      <c r="AP292" s="2">
        <f>IFERROR(R292/$V292*90,"")</f>
        <v>0</v>
      </c>
      <c r="AQ292" s="2">
        <f>IFERROR(S292/$V292*90,"")</f>
        <v>0</v>
      </c>
      <c r="AR292" s="2">
        <f>IFERROR(W292/$V292*90,"")</f>
        <v>0</v>
      </c>
      <c r="AS292" s="2">
        <f>IFERROR(X292/$V292*90,"")</f>
        <v>2.6315789473684213E-2</v>
      </c>
      <c r="AT292" s="2">
        <f>IFERROR(Y292/$V292*90,"")</f>
        <v>0</v>
      </c>
      <c r="AU292" s="2">
        <f>IF(AP292="",INDEX(BV$4:BV$7,MATCH(O292,$BU$4:$BU$7,0)),AP292)</f>
        <v>0</v>
      </c>
      <c r="AV292" s="2">
        <f>IF(AQ292="",INDEX(BW$4:BW$7,MATCH($O292,$BU$4:$BU$7,0)),AQ292)</f>
        <v>0</v>
      </c>
      <c r="AW292" s="2">
        <f>IF(AR292="",INDEX(BX$4:BX$7,MATCH($O292,$BU$4:$BU$7,0)),AR292)</f>
        <v>0</v>
      </c>
      <c r="AX292" s="2">
        <f>IF(AS292="",INDEX(BY$4:BY$7,MATCH($O292,$BU$4:$BU$7,0)),AS292)</f>
        <v>2.6315789473684213E-2</v>
      </c>
      <c r="AY292" s="2">
        <f>IF(AT292="",INDEX(BZ$4:BZ$7,MATCH($O292,$BU$4:$BU$7,0)),AT292)</f>
        <v>0</v>
      </c>
      <c r="AZ292" s="2">
        <f>AU292*0.5+AK292*0.5</f>
        <v>0</v>
      </c>
      <c r="BA292" s="2">
        <f>AV292*0.5+AJ292*0.5</f>
        <v>0</v>
      </c>
      <c r="BB292" s="2">
        <f>AX292*0.5+AI292*0.5</f>
        <v>1.3157894736842106E-2</v>
      </c>
      <c r="BC292">
        <f>IF(I292="expected",1,0)</f>
        <v>0</v>
      </c>
      <c r="BD292" s="74">
        <f>IF(BC292=1,AZ292/SUMIFS(AZ$3:AZ$622,$BC$3:$BC$622,1,$G$3:$G$622,$G292),0)</f>
        <v>0</v>
      </c>
      <c r="BE292" s="74">
        <f>IF(BC292=1,BA292/SUMIFS(BA$3:BA$622,$BC$3:$BC$622,1,$G$3:$G$622,$G292),0)</f>
        <v>0</v>
      </c>
      <c r="BF292" s="74">
        <f>IF(BC292=1,AW292/SUMIFS(AW$3:AW$622,$BC$3:$BC$622,1,$G$3:$G$622,$G292),0)</f>
        <v>0</v>
      </c>
      <c r="BG292" s="2">
        <f>BB292</f>
        <v>1.3157894736842106E-2</v>
      </c>
      <c r="BH292" s="2">
        <f>AY292</f>
        <v>0</v>
      </c>
      <c r="BI292" s="2">
        <f>MIN(BI$1,BD292)</f>
        <v>0</v>
      </c>
      <c r="BJ292" s="2">
        <f>MIN(BJ$1,BE292)</f>
        <v>0</v>
      </c>
      <c r="BK292" s="2">
        <f>MIN(BK$1,BF292)</f>
        <v>0</v>
      </c>
      <c r="BL292" s="2">
        <f>BG292</f>
        <v>1.3157894736842106E-2</v>
      </c>
      <c r="BM292" s="2">
        <f>MIN($BM$1,BH292)</f>
        <v>0</v>
      </c>
      <c r="BN292" s="2">
        <f>BI292/SUMIFS(BI$3:BI$622,$BC$3:$BC$622,1,$G$3:$G$622,$G292)</f>
        <v>0</v>
      </c>
      <c r="BO292" s="2">
        <f>BJ292/SUMIFS(BJ$3:BJ$622,$BC$3:$BC$622,1,$G$3:$G$622,$G292)</f>
        <v>0</v>
      </c>
      <c r="BP292" s="2">
        <f>BK292/SUMIFS(BK$3:BK$622,$BC$3:$BC$622,1,$G$3:$G$622,$G292)</f>
        <v>0</v>
      </c>
      <c r="BQ292" s="2">
        <f>BL292</f>
        <v>1.3157894736842106E-2</v>
      </c>
      <c r="BR292" s="2">
        <f>BM292</f>
        <v>0</v>
      </c>
    </row>
    <row r="293" spans="1:70" x14ac:dyDescent="0.3">
      <c r="A293" s="93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>(12-$AF293)/12*INDEX(BV$9:BV$12,MATCH($AB293,$BU$9:$BU$12,0))+$AF293/12*AG293</f>
        <v>9.2999999999999999E-2</v>
      </c>
      <c r="AK293" s="85">
        <f>(12-$AF293)/12*INDEX(BW$9:BW$12,MATCH($AB293,$BU$9:$BU$12,0))+$AF293/12*AH293</f>
        <v>9.1235294117647081E-2</v>
      </c>
      <c r="AL293" s="85">
        <f>(12-$AF293)/12*INDEX(BX$9:BX$12,MATCH($AB293,$BU$9:$BU$12,0))+$AF293/12*AI293</f>
        <v>0.18782352941176461</v>
      </c>
      <c r="AM293" s="85">
        <f>IF($BC293=1,AJ293/SUMIFS(AJ$3:AJ$622,$BC$3:$BC$622,1,$G$3:$G$622,$G293),0)</f>
        <v>8.4316154327128426E-2</v>
      </c>
      <c r="AN293" s="85">
        <f>IF($BC293=1,AK293/SUMIFS(AK$3:AK$622,$BC$3:$BC$622,1,$G$3:$G$622,$G293),0)</f>
        <v>4.6040022190133707E-2</v>
      </c>
      <c r="AO293" s="85">
        <f>IF($BC293=1,AL293/SUMIFS(AL$3:AL$622,$BC$3:$BC$622,1,$G$3:$G$622,$G293),0)</f>
        <v>7.9555732896092496E-2</v>
      </c>
      <c r="AP293" s="2">
        <f>IFERROR(R293/$V293*90,"")</f>
        <v>0</v>
      </c>
      <c r="AQ293" s="2">
        <f>IFERROR(S293/$V293*90,"")</f>
        <v>6.7164179104477612E-2</v>
      </c>
      <c r="AR293" s="2">
        <f>IFERROR(W293/$V293*90,"")</f>
        <v>0</v>
      </c>
      <c r="AS293" s="2">
        <f>IFERROR(X293/$V293*90,"")</f>
        <v>6.7164179104477612E-2</v>
      </c>
      <c r="AT293" s="2">
        <f>IFERROR(Y293/$V293*90,"")</f>
        <v>0</v>
      </c>
      <c r="AU293" s="2">
        <f>IF(AP293="",INDEX(BV$4:BV$7,MATCH(O293,$BU$4:$BU$7,0)),AP293)</f>
        <v>0</v>
      </c>
      <c r="AV293" s="2">
        <f>IF(AQ293="",INDEX(BW$4:BW$7,MATCH($O293,$BU$4:$BU$7,0)),AQ293)</f>
        <v>6.7164179104477612E-2</v>
      </c>
      <c r="AW293" s="2">
        <f>IF(AR293="",INDEX(BX$4:BX$7,MATCH($O293,$BU$4:$BU$7,0)),AR293)</f>
        <v>0</v>
      </c>
      <c r="AX293" s="2">
        <f>IF(AS293="",INDEX(BY$4:BY$7,MATCH($O293,$BU$4:$BU$7,0)),AS293)</f>
        <v>6.7164179104477612E-2</v>
      </c>
      <c r="AY293" s="2">
        <f>IF(AT293="",INDEX(BZ$4:BZ$7,MATCH($O293,$BU$4:$BU$7,0)),AT293)</f>
        <v>0</v>
      </c>
      <c r="AZ293" s="2">
        <f>AU293*0.5+AK293*0.5</f>
        <v>4.5617647058823541E-2</v>
      </c>
      <c r="BA293" s="2">
        <f>AV293*0.5+AJ293*0.5</f>
        <v>8.0082089552238805E-2</v>
      </c>
      <c r="BB293" s="2">
        <f>AX293*0.5+AI293*0.5</f>
        <v>3.3582089552238806E-2</v>
      </c>
      <c r="BC293">
        <f>IF(I293="expected",1,0)</f>
        <v>1</v>
      </c>
      <c r="BD293" s="74">
        <f>IF(BC293=1,AZ293/SUMIFS(AZ$3:AZ$622,$BC$3:$BC$622,1,$G$3:$G$622,$G293),0)</f>
        <v>2.3866340793332365E-2</v>
      </c>
      <c r="BE293" s="74">
        <f>IF(BC293=1,BA293/SUMIFS(BA$3:BA$622,$BC$3:$BC$622,1,$G$3:$G$622,$G293),0)</f>
        <v>8.2073693359511285E-2</v>
      </c>
      <c r="BF293" s="74">
        <f>IF(BC293=1,AW293/SUMIFS(AW$3:AW$622,$BC$3:$BC$622,1,$G$3:$G$622,$G293),0)</f>
        <v>0</v>
      </c>
      <c r="BG293" s="2">
        <f>BB293</f>
        <v>3.3582089552238806E-2</v>
      </c>
      <c r="BH293" s="2">
        <f>AY293</f>
        <v>0</v>
      </c>
      <c r="BI293" s="2">
        <f>MIN(BI$1,BD293)</f>
        <v>2.3866340793332365E-2</v>
      </c>
      <c r="BJ293" s="2">
        <f>MIN(BJ$1,BE293)</f>
        <v>8.2073693359511285E-2</v>
      </c>
      <c r="BK293" s="2">
        <f>MIN(BK$1,BF293)</f>
        <v>0</v>
      </c>
      <c r="BL293" s="2">
        <f>BG293</f>
        <v>3.3582089552238806E-2</v>
      </c>
      <c r="BM293" s="2">
        <f>MIN($BM$1,BH293)</f>
        <v>0</v>
      </c>
      <c r="BN293" s="2">
        <f>BI293/SUMIFS(BI$3:BI$622,$BC$3:$BC$622,1,$G$3:$G$622,$G293)</f>
        <v>2.5809236994066065E-2</v>
      </c>
      <c r="BO293" s="2">
        <f>BJ293/SUMIFS(BJ$3:BJ$622,$BC$3:$BC$622,1,$G$3:$G$622,$G293)</f>
        <v>8.2073693359511285E-2</v>
      </c>
      <c r="BP293" s="2">
        <f>BK293/SUMIFS(BK$3:BK$622,$BC$3:$BC$622,1,$G$3:$G$622,$G293)</f>
        <v>0</v>
      </c>
      <c r="BQ293" s="2">
        <f>BL293</f>
        <v>3.3582089552238806E-2</v>
      </c>
      <c r="BR293" s="2">
        <f>BM293</f>
        <v>0</v>
      </c>
    </row>
    <row r="294" spans="1:70" x14ac:dyDescent="0.3">
      <c r="A294" s="93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>(12-$AF294)/12*INDEX(BV$9:BV$12,MATCH($AB294,$BU$9:$BU$12,0))+$AF294/12*AG294</f>
        <v>0.13438644688644691</v>
      </c>
      <c r="AK294" s="85">
        <f>(12-$AF294)/12*INDEX(BW$9:BW$12,MATCH($AB294,$BU$9:$BU$12,0))+$AF294/12*AH294</f>
        <v>0.43708791208791209</v>
      </c>
      <c r="AL294" s="85">
        <f>(12-$AF294)/12*INDEX(BX$9:BX$12,MATCH($AB294,$BU$9:$BU$12,0))+$AF294/12*AI294</f>
        <v>0.19281135531135532</v>
      </c>
      <c r="AM294" s="85">
        <f>IF($BC294=1,AJ294/SUMIFS(AJ$3:AJ$622,$BC$3:$BC$622,1,$G$3:$G$622,$G294),0)</f>
        <v>0.12183815478658178</v>
      </c>
      <c r="AN294" s="85">
        <f>IF($BC294=1,AK294/SUMIFS(AK$3:AK$622,$BC$3:$BC$622,1,$G$3:$G$622,$G294),0)</f>
        <v>0.22056746093915766</v>
      </c>
      <c r="AO294" s="85">
        <f>IF($BC294=1,AL294/SUMIFS(AL$3:AL$622,$BC$3:$BC$622,1,$G$3:$G$622,$G294),0)</f>
        <v>8.1668408268783022E-2</v>
      </c>
      <c r="AP294" s="2">
        <f>IFERROR(R294/$V294*90,"")</f>
        <v>0.16483516483516483</v>
      </c>
      <c r="AQ294" s="2">
        <f>IFERROR(S294/$V294*90,"")</f>
        <v>0.32967032967032966</v>
      </c>
      <c r="AR294" s="2">
        <f>IFERROR(W294/$V294*90,"")</f>
        <v>0.9065934065934067</v>
      </c>
      <c r="AS294" s="2">
        <f>IFERROR(X294/$V294*90,"")</f>
        <v>0.16483516483516483</v>
      </c>
      <c r="AT294" s="2">
        <f>IFERROR(Y294/$V294*90,"")</f>
        <v>0</v>
      </c>
      <c r="AU294" s="2">
        <f>IF(AP294="",INDEX(BV$4:BV$7,MATCH(O294,$BU$4:$BU$7,0)),AP294)</f>
        <v>0.16483516483516483</v>
      </c>
      <c r="AV294" s="2">
        <f>IF(AQ294="",INDEX(BW$4:BW$7,MATCH($O294,$BU$4:$BU$7,0)),AQ294)</f>
        <v>0.32967032967032966</v>
      </c>
      <c r="AW294" s="2">
        <f>IF(AR294="",INDEX(BX$4:BX$7,MATCH($O294,$BU$4:$BU$7,0)),AR294)</f>
        <v>0.9065934065934067</v>
      </c>
      <c r="AX294" s="2">
        <f>IF(AS294="",INDEX(BY$4:BY$7,MATCH($O294,$BU$4:$BU$7,0)),AS294)</f>
        <v>0.16483516483516483</v>
      </c>
      <c r="AY294" s="2">
        <f>IF(AT294="",INDEX(BZ$4:BZ$7,MATCH($O294,$BU$4:$BU$7,0)),AT294)</f>
        <v>0</v>
      </c>
      <c r="AZ294" s="2">
        <f>AU294*0.5+AK294*0.5</f>
        <v>0.30096153846153845</v>
      </c>
      <c r="BA294" s="2">
        <f>AV294*0.5+AJ294*0.5</f>
        <v>0.23202838827838829</v>
      </c>
      <c r="BB294" s="2">
        <f>AX294*0.5+AI294*0.5</f>
        <v>8.2417582417582416E-2</v>
      </c>
      <c r="BC294">
        <f>IF(I294="expected",1,0)</f>
        <v>1</v>
      </c>
      <c r="BD294" s="74">
        <f>IF(BC294=1,AZ294/SUMIFS(AZ$3:AZ$622,$BC$3:$BC$622,1,$G$3:$G$622,$G294),0)</f>
        <v>0.15745771879348494</v>
      </c>
      <c r="BE294" s="74">
        <f>IF(BC294=1,BA294/SUMIFS(BA$3:BA$622,$BC$3:$BC$622,1,$G$3:$G$622,$G294),0)</f>
        <v>0.23779882489004908</v>
      </c>
      <c r="BF294" s="74">
        <f>IF(BC294=1,AW294/SUMIFS(AW$3:AW$622,$BC$3:$BC$622,1,$G$3:$G$622,$G294),0)</f>
        <v>0.18296502778991194</v>
      </c>
      <c r="BG294" s="2">
        <f>BB294</f>
        <v>8.2417582417582416E-2</v>
      </c>
      <c r="BH294" s="2">
        <f>AY294</f>
        <v>0</v>
      </c>
      <c r="BI294" s="2">
        <f>MIN(BI$1,BD294)</f>
        <v>0.15745771879348494</v>
      </c>
      <c r="BJ294" s="2">
        <f>MIN(BJ$1,BE294)</f>
        <v>0.23779882489004908</v>
      </c>
      <c r="BK294" s="2">
        <f>MIN(BK$1,BF294)</f>
        <v>0.18296502778991194</v>
      </c>
      <c r="BL294" s="2">
        <f>BG294</f>
        <v>8.2417582417582416E-2</v>
      </c>
      <c r="BM294" s="2">
        <f>MIN($BM$1,BH294)</f>
        <v>0</v>
      </c>
      <c r="BN294" s="2">
        <f>BI294/SUMIFS(BI$3:BI$622,$BC$3:$BC$622,1,$G$3:$G$622,$G294)</f>
        <v>0.17027593865672952</v>
      </c>
      <c r="BO294" s="2">
        <f>BJ294/SUMIFS(BJ$3:BJ$622,$BC$3:$BC$622,1,$G$3:$G$622,$G294)</f>
        <v>0.23779882489004908</v>
      </c>
      <c r="BP294" s="2">
        <f>BK294/SUMIFS(BK$3:BK$622,$BC$3:$BC$622,1,$G$3:$G$622,$G294)</f>
        <v>0.19756407285257235</v>
      </c>
      <c r="BQ294" s="2">
        <f>BL294</f>
        <v>8.2417582417582416E-2</v>
      </c>
      <c r="BR294" s="2">
        <f>BM294</f>
        <v>0</v>
      </c>
    </row>
    <row r="295" spans="1:70" x14ac:dyDescent="0.3">
      <c r="A295" s="93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>(12-$AF295)/12*INDEX(BV$9:BV$12,MATCH($AB295,$BU$9:$BU$12,0))+$AF295/12*AG295</f>
        <v>6.7193223443223454E-2</v>
      </c>
      <c r="AK295" s="85">
        <f>(12-$AF295)/12*INDEX(BW$9:BW$12,MATCH($AB295,$BU$9:$BU$12,0))+$AF295/12*AH295</f>
        <v>9.3543956043956059E-2</v>
      </c>
      <c r="AL295" s="85">
        <f>(12-$AF295)/12*INDEX(BX$9:BX$12,MATCH($AB295,$BU$9:$BU$12,0))+$AF295/12*AI295</f>
        <v>0.347239010989011</v>
      </c>
      <c r="AM295" s="85">
        <f>IF($BC295=1,AJ295/SUMIFS(AJ$3:AJ$622,$BC$3:$BC$622,1,$G$3:$G$622,$G295),0)</f>
        <v>6.0919077393290888E-2</v>
      </c>
      <c r="AN295" s="85">
        <f>IF($BC295=1,AK295/SUMIFS(AK$3:AK$622,$BC$3:$BC$622,1,$G$3:$G$622,$G295),0)</f>
        <v>4.7205041137513011E-2</v>
      </c>
      <c r="AO295" s="85">
        <f>IF($BC295=1,AL295/SUMIFS(AL$3:AL$622,$BC$3:$BC$622,1,$G$3:$G$622,$G295),0)</f>
        <v>0.14707877173782233</v>
      </c>
      <c r="AP295" s="2">
        <f>IFERROR(R295/$V295*90,"")</f>
        <v>0</v>
      </c>
      <c r="AQ295" s="2">
        <f>IFERROR(S295/$V295*90,"")</f>
        <v>0</v>
      </c>
      <c r="AR295" s="2">
        <f>IFERROR(W295/$V295*90,"")</f>
        <v>0</v>
      </c>
      <c r="AS295" s="2">
        <f>IFERROR(X295/$V295*90,"")</f>
        <v>3.7500000000000006E-2</v>
      </c>
      <c r="AT295" s="2">
        <f>IFERROR(Y295/$V295*90,"")</f>
        <v>0</v>
      </c>
      <c r="AU295" s="2">
        <f>IF(AP295="",INDEX(BV$4:BV$7,MATCH(O295,$BU$4:$BU$7,0)),AP295)</f>
        <v>0</v>
      </c>
      <c r="AV295" s="2">
        <f>IF(AQ295="",INDEX(BW$4:BW$7,MATCH($O295,$BU$4:$BU$7,0)),AQ295)</f>
        <v>0</v>
      </c>
      <c r="AW295" s="2">
        <f>IF(AR295="",INDEX(BX$4:BX$7,MATCH($O295,$BU$4:$BU$7,0)),AR295)</f>
        <v>0</v>
      </c>
      <c r="AX295" s="2">
        <f>IF(AS295="",INDEX(BY$4:BY$7,MATCH($O295,$BU$4:$BU$7,0)),AS295)</f>
        <v>3.7500000000000006E-2</v>
      </c>
      <c r="AY295" s="2">
        <f>IF(AT295="",INDEX(BZ$4:BZ$7,MATCH($O295,$BU$4:$BU$7,0)),AT295)</f>
        <v>0</v>
      </c>
      <c r="AZ295" s="2">
        <f>AU295*0.5+AK295*0.5</f>
        <v>4.6771978021978029E-2</v>
      </c>
      <c r="BA295" s="2">
        <f>AV295*0.5+AJ295*0.5</f>
        <v>3.3596611721611727E-2</v>
      </c>
      <c r="BB295" s="2">
        <f>AX295*0.5+AI295*0.5</f>
        <v>0.23375000000000001</v>
      </c>
      <c r="BC295">
        <f>IF(I295="expected",1,0)</f>
        <v>1</v>
      </c>
      <c r="BD295" s="74">
        <f>IF(BC295=1,AZ295/SUMIFS(AZ$3:AZ$622,$BC$3:$BC$622,1,$G$3:$G$622,$G295),0)</f>
        <v>2.4470266202273681E-2</v>
      </c>
      <c r="BE295" s="74">
        <f>IF(BC295=1,BA295/SUMIFS(BA$3:BA$622,$BC$3:$BC$622,1,$G$3:$G$622,$G295),0)</f>
        <v>3.4432143613828028E-2</v>
      </c>
      <c r="BF295" s="74">
        <f>IF(BC295=1,AW295/SUMIFS(AW$3:AW$622,$BC$3:$BC$622,1,$G$3:$G$622,$G295),0)</f>
        <v>0</v>
      </c>
      <c r="BG295" s="2">
        <f>BB295</f>
        <v>0.23375000000000001</v>
      </c>
      <c r="BH295" s="2">
        <f>AY295</f>
        <v>0</v>
      </c>
      <c r="BI295" s="2">
        <f>MIN(BI$1,BD295)</f>
        <v>2.4470266202273681E-2</v>
      </c>
      <c r="BJ295" s="2">
        <f>MIN(BJ$1,BE295)</f>
        <v>3.4432143613828028E-2</v>
      </c>
      <c r="BK295" s="2">
        <f>MIN(BK$1,BF295)</f>
        <v>0</v>
      </c>
      <c r="BL295" s="2">
        <f>BG295</f>
        <v>0.23375000000000001</v>
      </c>
      <c r="BM295" s="2">
        <f>MIN($BM$1,BH295)</f>
        <v>0</v>
      </c>
      <c r="BN295" s="2">
        <f>BI295/SUMIFS(BI$3:BI$622,$BC$3:$BC$622,1,$G$3:$G$622,$G295)</f>
        <v>2.6462326386406398E-2</v>
      </c>
      <c r="BO295" s="2">
        <f>BJ295/SUMIFS(BJ$3:BJ$622,$BC$3:$BC$622,1,$G$3:$G$622,$G295)</f>
        <v>3.4432143613828028E-2</v>
      </c>
      <c r="BP295" s="2">
        <f>BK295/SUMIFS(BK$3:BK$622,$BC$3:$BC$622,1,$G$3:$G$622,$G295)</f>
        <v>0</v>
      </c>
      <c r="BQ295" s="2">
        <f>BL295</f>
        <v>0.23375000000000001</v>
      </c>
      <c r="BR295" s="2">
        <f>BM295</f>
        <v>0</v>
      </c>
    </row>
    <row r="296" spans="1:70" x14ac:dyDescent="0.3">
      <c r="A296" s="93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>(12-$AF296)/12*INDEX(BV$9:BV$12,MATCH($AB296,$BU$9:$BU$12,0))+$AF296/12*AG296</f>
        <v>0.14042124542124543</v>
      </c>
      <c r="AK296" s="85">
        <f>(12-$AF296)/12*INDEX(BW$9:BW$12,MATCH($AB296,$BU$9:$BU$12,0))+$AF296/12*AH296</f>
        <v>0.16150183150183151</v>
      </c>
      <c r="AL296" s="85">
        <f>(12-$AF296)/12*INDEX(BX$9:BX$12,MATCH($AB296,$BU$9:$BU$12,0))+$AF296/12*AI296</f>
        <v>0.33712454212454213</v>
      </c>
      <c r="AM296" s="85">
        <f>IF($BC296=1,AJ296/SUMIFS(AJ$3:AJ$622,$BC$3:$BC$622,1,$G$3:$G$622,$G296),0)</f>
        <v>0.12730945591123985</v>
      </c>
      <c r="AN296" s="85">
        <f>IF($BC296=1,AK296/SUMIFS(AK$3:AK$622,$BC$3:$BC$622,1,$G$3:$G$622,$G296),0)</f>
        <v>8.1498590846909386E-2</v>
      </c>
      <c r="AO296" s="85">
        <f>IF($BC296=1,AL296/SUMIFS(AL$3:AL$622,$BC$3:$BC$622,1,$G$3:$G$622,$G296),0)</f>
        <v>0.14279462275027205</v>
      </c>
      <c r="AP296" s="2">
        <f>IFERROR(R296/$V296*90,"")</f>
        <v>0.29637760702524696</v>
      </c>
      <c r="AQ296" s="2">
        <f>IFERROR(S296/$V296*90,"")</f>
        <v>9.8792535675082324E-2</v>
      </c>
      <c r="AR296" s="2">
        <f>IFERROR(W296/$V296*90,"")</f>
        <v>0.59275521405049392</v>
      </c>
      <c r="AS296" s="2">
        <f>IFERROR(X296/$V296*90,"")</f>
        <v>0.29637760702524696</v>
      </c>
      <c r="AT296" s="2">
        <f>IFERROR(Y296/$V296*90,"")</f>
        <v>0</v>
      </c>
      <c r="AU296" s="2">
        <f>IF(AP296="",INDEX(BV$4:BV$7,MATCH(O296,$BU$4:$BU$7,0)),AP296)</f>
        <v>0.29637760702524696</v>
      </c>
      <c r="AV296" s="2">
        <f>IF(AQ296="",INDEX(BW$4:BW$7,MATCH($O296,$BU$4:$BU$7,0)),AQ296)</f>
        <v>9.8792535675082324E-2</v>
      </c>
      <c r="AW296" s="2">
        <f>IF(AR296="",INDEX(BX$4:BX$7,MATCH($O296,$BU$4:$BU$7,0)),AR296)</f>
        <v>0.59275521405049392</v>
      </c>
      <c r="AX296" s="2">
        <f>IF(AS296="",INDEX(BY$4:BY$7,MATCH($O296,$BU$4:$BU$7,0)),AS296)</f>
        <v>0.29637760702524696</v>
      </c>
      <c r="AY296" s="2">
        <f>IF(AT296="",INDEX(BZ$4:BZ$7,MATCH($O296,$BU$4:$BU$7,0)),AT296)</f>
        <v>0</v>
      </c>
      <c r="AZ296" s="2">
        <f>AU296*0.5+AK296*0.5</f>
        <v>0.22893971926353923</v>
      </c>
      <c r="BA296" s="2">
        <f>AV296*0.5+AJ296*0.5</f>
        <v>0.11960689054816387</v>
      </c>
      <c r="BB296" s="2">
        <f>AX296*0.5+AI296*0.5</f>
        <v>0.34318880351262349</v>
      </c>
      <c r="BC296">
        <f>IF(I296="expected",1,0)</f>
        <v>1</v>
      </c>
      <c r="BD296" s="74">
        <f>IF(BC296=1,AZ296/SUMIFS(AZ$3:AZ$622,$BC$3:$BC$622,1,$G$3:$G$622,$G296),0)</f>
        <v>0.11977718522017911</v>
      </c>
      <c r="BE296" s="74">
        <f>IF(BC296=1,BA296/SUMIFS(BA$3:BA$622,$BC$3:$BC$622,1,$G$3:$G$622,$G296),0)</f>
        <v>0.12258145751967575</v>
      </c>
      <c r="BF296" s="74">
        <f>IF(BC296=1,AW296/SUMIFS(AW$3:AW$622,$BC$3:$BC$622,1,$G$3:$G$622,$G296),0)</f>
        <v>0.11962746852404978</v>
      </c>
      <c r="BG296" s="2">
        <f>BB296</f>
        <v>0.34318880351262349</v>
      </c>
      <c r="BH296" s="2">
        <f>AY296</f>
        <v>0</v>
      </c>
      <c r="BI296" s="2">
        <f>MIN(BI$1,BD296)</f>
        <v>0.11977718522017911</v>
      </c>
      <c r="BJ296" s="2">
        <f>MIN(BJ$1,BE296)</f>
        <v>0.12258145751967575</v>
      </c>
      <c r="BK296" s="2">
        <f>MIN(BK$1,BF296)</f>
        <v>0.11962746852404978</v>
      </c>
      <c r="BL296" s="2">
        <f>BG296</f>
        <v>0.34318880351262349</v>
      </c>
      <c r="BM296" s="2">
        <f>MIN($BM$1,BH296)</f>
        <v>0</v>
      </c>
      <c r="BN296" s="2">
        <f>BI296/SUMIFS(BI$3:BI$622,$BC$3:$BC$622,1,$G$3:$G$622,$G296)</f>
        <v>0.12952793168416479</v>
      </c>
      <c r="BO296" s="2">
        <f>BJ296/SUMIFS(BJ$3:BJ$622,$BC$3:$BC$622,1,$G$3:$G$622,$G296)</f>
        <v>0.12258145751967575</v>
      </c>
      <c r="BP296" s="2">
        <f>BK296/SUMIFS(BK$3:BK$622,$BC$3:$BC$622,1,$G$3:$G$622,$G296)</f>
        <v>0.12917271782557169</v>
      </c>
      <c r="BQ296" s="2">
        <f>BL296</f>
        <v>0.34318880351262349</v>
      </c>
      <c r="BR296" s="2">
        <f>BM296</f>
        <v>0</v>
      </c>
    </row>
    <row r="297" spans="1:70" x14ac:dyDescent="0.3">
      <c r="A297" s="93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>(12-$AF297)/12*INDEX(BV$9:BV$12,MATCH($AB297,$BU$9:$BU$12,0))+$AF297/12*AG297</f>
        <v>0.12094780219780221</v>
      </c>
      <c r="AK297" s="85">
        <f>(12-$AF297)/12*INDEX(BW$9:BW$12,MATCH($AB297,$BU$9:$BU$12,0))+$AF297/12*AH297</f>
        <v>0.3108791208791209</v>
      </c>
      <c r="AL297" s="85">
        <f>(12-$AF297)/12*INDEX(BX$9:BX$12,MATCH($AB297,$BU$9:$BU$12,0))+$AF297/12*AI297</f>
        <v>0.31603021978021978</v>
      </c>
      <c r="AM297" s="85">
        <f>IF($BC297=1,AJ297/SUMIFS(AJ$3:AJ$622,$BC$3:$BC$622,1,$G$3:$G$622,$G297),0)</f>
        <v>0</v>
      </c>
      <c r="AN297" s="85">
        <f>IF($BC297=1,AK297/SUMIFS(AK$3:AK$622,$BC$3:$BC$622,1,$G$3:$G$622,$G297),0)</f>
        <v>0</v>
      </c>
      <c r="AO297" s="85">
        <f>IF($BC297=1,AL297/SUMIFS(AL$3:AL$622,$BC$3:$BC$622,1,$G$3:$G$622,$G297),0)</f>
        <v>0</v>
      </c>
      <c r="AP297" s="2">
        <f>IFERROR(R297/$V297*90,"")</f>
        <v>0.61643835616438358</v>
      </c>
      <c r="AQ297" s="2">
        <f>IFERROR(S297/$V297*90,"")</f>
        <v>0.61643835616438358</v>
      </c>
      <c r="AR297" s="2">
        <f>IFERROR(W297/$V297*90,"")</f>
        <v>0.61643835616438358</v>
      </c>
      <c r="AS297" s="2">
        <f>IFERROR(X297/$V297*90,"")</f>
        <v>0</v>
      </c>
      <c r="AT297" s="2">
        <f>IFERROR(Y297/$V297*90,"")</f>
        <v>0</v>
      </c>
      <c r="AU297" s="2">
        <f>IF(AP297="",INDEX(BV$4:BV$7,MATCH(O297,$BU$4:$BU$7,0)),AP297)</f>
        <v>0.61643835616438358</v>
      </c>
      <c r="AV297" s="2">
        <f>IF(AQ297="",INDEX(BW$4:BW$7,MATCH($O297,$BU$4:$BU$7,0)),AQ297)</f>
        <v>0.61643835616438358</v>
      </c>
      <c r="AW297" s="2">
        <f>IF(AR297="",INDEX(BX$4:BX$7,MATCH($O297,$BU$4:$BU$7,0)),AR297)</f>
        <v>0.61643835616438358</v>
      </c>
      <c r="AX297" s="2">
        <f>IF(AS297="",INDEX(BY$4:BY$7,MATCH($O297,$BU$4:$BU$7,0)),AS297)</f>
        <v>0</v>
      </c>
      <c r="AY297" s="2">
        <f>IF(AT297="",INDEX(BZ$4:BZ$7,MATCH($O297,$BU$4:$BU$7,0)),AT297)</f>
        <v>0</v>
      </c>
      <c r="AZ297" s="2">
        <f>AU297*0.5+AK297*0.5</f>
        <v>0.46365873852175221</v>
      </c>
      <c r="BA297" s="2">
        <f>AV297*0.5+AJ297*0.5</f>
        <v>0.3686930791810929</v>
      </c>
      <c r="BB297" s="2">
        <f>AX297*0.5+AI297*0.5</f>
        <v>0.28499999999999998</v>
      </c>
      <c r="BC297">
        <f>IF(I297="expected",1,0)</f>
        <v>0</v>
      </c>
      <c r="BD297" s="74">
        <f>IF(BC297=1,AZ297/SUMIFS(AZ$3:AZ$622,$BC$3:$BC$622,1,$G$3:$G$622,$G297),0)</f>
        <v>0</v>
      </c>
      <c r="BE297" s="74">
        <f>IF(BC297=1,BA297/SUMIFS(BA$3:BA$622,$BC$3:$BC$622,1,$G$3:$G$622,$G297),0)</f>
        <v>0</v>
      </c>
      <c r="BF297" s="74">
        <f>IF(BC297=1,AW297/SUMIFS(AW$3:AW$622,$BC$3:$BC$622,1,$G$3:$G$622,$G297),0)</f>
        <v>0</v>
      </c>
      <c r="BG297" s="2">
        <f>BB297</f>
        <v>0.28499999999999998</v>
      </c>
      <c r="BH297" s="2">
        <f>AY297</f>
        <v>0</v>
      </c>
      <c r="BI297" s="2">
        <f>MIN(BI$1,BD297)</f>
        <v>0</v>
      </c>
      <c r="BJ297" s="2">
        <f>MIN(BJ$1,BE297)</f>
        <v>0</v>
      </c>
      <c r="BK297" s="2">
        <f>MIN(BK$1,BF297)</f>
        <v>0</v>
      </c>
      <c r="BL297" s="2">
        <f>BG297</f>
        <v>0.28499999999999998</v>
      </c>
      <c r="BM297" s="2">
        <f>MIN($BM$1,BH297)</f>
        <v>0</v>
      </c>
      <c r="BN297" s="2">
        <f>BI297/SUMIFS(BI$3:BI$622,$BC$3:$BC$622,1,$G$3:$G$622,$G297)</f>
        <v>0</v>
      </c>
      <c r="BO297" s="2">
        <f>BJ297/SUMIFS(BJ$3:BJ$622,$BC$3:$BC$622,1,$G$3:$G$622,$G297)</f>
        <v>0</v>
      </c>
      <c r="BP297" s="2">
        <f>BK297/SUMIFS(BK$3:BK$622,$BC$3:$BC$622,1,$G$3:$G$622,$G297)</f>
        <v>0</v>
      </c>
      <c r="BQ297" s="2">
        <f>BL297</f>
        <v>0.28499999999999998</v>
      </c>
      <c r="BR297" s="2">
        <f>BM297</f>
        <v>0</v>
      </c>
    </row>
    <row r="298" spans="1:70" x14ac:dyDescent="0.3">
      <c r="A298" s="93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>(12-$AF298)/12*INDEX(BV$9:BV$12,MATCH($AB298,$BU$9:$BU$12,0))+$AF298/12*AG298</f>
        <v>0.20750915750915749</v>
      </c>
      <c r="AK298" s="85">
        <f>(12-$AF298)/12*INDEX(BW$9:BW$12,MATCH($AB298,$BU$9:$BU$12,0))+$AF298/12*AH298</f>
        <v>0.45300366300366302</v>
      </c>
      <c r="AL298" s="85">
        <f>(12-$AF298)/12*INDEX(BX$9:BX$12,MATCH($AB298,$BU$9:$BU$12,0))+$AF298/12*AI298</f>
        <v>0.25424908424908421</v>
      </c>
      <c r="AM298" s="85">
        <f>IF($BC298=1,AJ298/SUMIFS(AJ$3:AJ$622,$BC$3:$BC$622,1,$G$3:$G$622,$G298),0)</f>
        <v>0.14889731150083016</v>
      </c>
      <c r="AN298" s="85">
        <f>IF($BC298=1,AK298/SUMIFS(AK$3:AK$622,$BC$3:$BC$622,1,$G$3:$G$622,$G298),0)</f>
        <v>0.1860756616821706</v>
      </c>
      <c r="AO298" s="85">
        <f>IF($BC298=1,AL298/SUMIFS(AL$3:AL$622,$BC$3:$BC$622,1,$G$3:$G$622,$G298),0)</f>
        <v>0.15831836077867231</v>
      </c>
      <c r="AP298" s="2" t="str">
        <f>IFERROR(R298/$V298*90,"")</f>
        <v/>
      </c>
      <c r="AQ298" s="2" t="str">
        <f>IFERROR(S298/$V298*90,"")</f>
        <v/>
      </c>
      <c r="AR298" s="2" t="str">
        <f>IFERROR(W298/$V298*90,"")</f>
        <v/>
      </c>
      <c r="AS298" s="2" t="str">
        <f>IFERROR(X298/$V298*90,"")</f>
        <v/>
      </c>
      <c r="AT298" s="2" t="str">
        <f>IFERROR(Y298/$V298*90,"")</f>
        <v/>
      </c>
      <c r="AU298" s="2">
        <f>IF(AP298="",INDEX(BV$4:BV$7,MATCH(O298,$BU$4:$BU$7,0)),AP298)</f>
        <v>3.6000000000000004E-2</v>
      </c>
      <c r="AV298" s="2">
        <f>IF(AQ298="",INDEX(BW$4:BW$7,MATCH($O298,$BU$4:$BU$7,0)),AQ298)</f>
        <v>2.6323486399532026E-2</v>
      </c>
      <c r="AW298" s="2">
        <f>IF(AR298="",INDEX(BX$4:BX$7,MATCH($O298,$BU$4:$BU$7,0)),AR298)</f>
        <v>0.24423337856173674</v>
      </c>
      <c r="AX298" s="2">
        <f>IF(AS298="",INDEX(BY$4:BY$7,MATCH($O298,$BU$4:$BU$7,0)),AS298)</f>
        <v>0.14245014245014245</v>
      </c>
      <c r="AY298" s="2">
        <f>IF(AT298="",INDEX(BZ$4:BZ$7,MATCH($O298,$BU$4:$BU$7,0)),AT298)</f>
        <v>0</v>
      </c>
      <c r="AZ298" s="2">
        <f>AU298*0.5+AK298*0.5</f>
        <v>0.24450183150183152</v>
      </c>
      <c r="BA298" s="2">
        <f>AV298*0.5+AJ298*0.5</f>
        <v>0.11691632195434476</v>
      </c>
      <c r="BB298" s="2">
        <f>AX298*0.5+AI298*0.5</f>
        <v>0.22122507122507123</v>
      </c>
      <c r="BC298">
        <f>IF(I298="expected",1,0)</f>
        <v>1</v>
      </c>
      <c r="BD298" s="74">
        <f>IF(BC298=1,AZ298/SUMIFS(AZ$3:AZ$622,$BC$3:$BC$622,1,$G$3:$G$622,$G298),0)</f>
        <v>0.12139643247021911</v>
      </c>
      <c r="BE298" s="74">
        <f>IF(BC298=1,BA298/SUMIFS(BA$3:BA$622,$BC$3:$BC$622,1,$G$3:$G$622,$G298),0)</f>
        <v>0.10155204605899494</v>
      </c>
      <c r="BF298" s="74">
        <f>IF(BC298=1,AW298/SUMIFS(AW$3:AW$622,$BC$3:$BC$622,1,$G$3:$G$622,$G298),0)</f>
        <v>4.606841353788306E-2</v>
      </c>
      <c r="BG298" s="2">
        <f>BB298</f>
        <v>0.22122507122507123</v>
      </c>
      <c r="BH298" s="2">
        <f>AY298</f>
        <v>0</v>
      </c>
      <c r="BI298" s="2">
        <f>MIN(BI$1,BD298)</f>
        <v>0.12139643247021911</v>
      </c>
      <c r="BJ298" s="2">
        <f>MIN(BJ$1,BE298)</f>
        <v>0.10155204605899494</v>
      </c>
      <c r="BK298" s="2">
        <f>MIN(BK$1,BF298)</f>
        <v>4.606841353788306E-2</v>
      </c>
      <c r="BL298" s="2">
        <f>BG298</f>
        <v>0.22122507122507123</v>
      </c>
      <c r="BM298" s="2">
        <f>MIN($BM$1,BH298)</f>
        <v>0</v>
      </c>
      <c r="BN298" s="2">
        <f>BI298/SUMIFS(BI$3:BI$622,$BC$3:$BC$622,1,$G$3:$G$622,$G298)</f>
        <v>0.12640057887755754</v>
      </c>
      <c r="BO298" s="2">
        <f>BJ298/SUMIFS(BJ$3:BJ$622,$BC$3:$BC$622,1,$G$3:$G$622,$G298)</f>
        <v>0.10155204605899494</v>
      </c>
      <c r="BP298" s="2">
        <f>BK298/SUMIFS(BK$3:BK$622,$BC$3:$BC$622,1,$G$3:$G$622,$G298)</f>
        <v>4.6172165590704084E-2</v>
      </c>
      <c r="BQ298" s="2">
        <f>BL298</f>
        <v>0.22122507122507123</v>
      </c>
      <c r="BR298" s="2">
        <f>BM298</f>
        <v>0</v>
      </c>
    </row>
    <row r="299" spans="1:70" x14ac:dyDescent="0.3">
      <c r="A299" s="93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>(12-$AF299)/12*INDEX(BV$9:BV$12,MATCH($AB299,$BU$9:$BU$12,0))+$AF299/12*AG299</f>
        <v>0.24587264150943397</v>
      </c>
      <c r="AK299" s="85">
        <f>(12-$AF299)/12*INDEX(BW$9:BW$12,MATCH($AB299,$BU$9:$BU$12,0))+$AF299/12*AH299</f>
        <v>0.33650943396226407</v>
      </c>
      <c r="AL299" s="85">
        <f>(12-$AF299)/12*INDEX(BX$9:BX$12,MATCH($AB299,$BU$9:$BU$12,0))+$AF299/12*AI299</f>
        <v>0.14153301886792452</v>
      </c>
      <c r="AM299" s="85">
        <f>IF($BC299=1,AJ299/SUMIFS(AJ$3:AJ$622,$BC$3:$BC$622,1,$G$3:$G$622,$G299),0)</f>
        <v>0.17642486592788814</v>
      </c>
      <c r="AN299" s="85">
        <f>IF($BC299=1,AK299/SUMIFS(AK$3:AK$622,$BC$3:$BC$622,1,$G$3:$G$622,$G299),0)</f>
        <v>0.13822452377457853</v>
      </c>
      <c r="AO299" s="85">
        <f>IF($BC299=1,AL299/SUMIFS(AL$3:AL$622,$BC$3:$BC$622,1,$G$3:$G$622,$G299),0)</f>
        <v>8.8131194688098144E-2</v>
      </c>
      <c r="AP299" s="2">
        <f>IFERROR(R299/$V299*90,"")</f>
        <v>9.3167701863354047E-2</v>
      </c>
      <c r="AQ299" s="2">
        <f>IFERROR(S299/$V299*90,"")</f>
        <v>0</v>
      </c>
      <c r="AR299" s="2">
        <f>IFERROR(W299/$V299*90,"")</f>
        <v>0.55900621118012417</v>
      </c>
      <c r="AS299" s="2">
        <f>IFERROR(X299/$V299*90,"")</f>
        <v>9.3167701863354047E-2</v>
      </c>
      <c r="AT299" s="2">
        <f>IFERROR(Y299/$V299*90,"")</f>
        <v>0</v>
      </c>
      <c r="AU299" s="2">
        <f>IF(AP299="",INDEX(BV$4:BV$7,MATCH(O299,$BU$4:$BU$7,0)),AP299)</f>
        <v>9.3167701863354047E-2</v>
      </c>
      <c r="AV299" s="2">
        <f>IF(AQ299="",INDEX(BW$4:BW$7,MATCH($O299,$BU$4:$BU$7,0)),AQ299)</f>
        <v>0</v>
      </c>
      <c r="AW299" s="2">
        <f>IF(AR299="",INDEX(BX$4:BX$7,MATCH($O299,$BU$4:$BU$7,0)),AR299)</f>
        <v>0.55900621118012417</v>
      </c>
      <c r="AX299" s="2">
        <f>IF(AS299="",INDEX(BY$4:BY$7,MATCH($O299,$BU$4:$BU$7,0)),AS299)</f>
        <v>9.3167701863354047E-2</v>
      </c>
      <c r="AY299" s="2">
        <f>IF(AT299="",INDEX(BZ$4:BZ$7,MATCH($O299,$BU$4:$BU$7,0)),AT299)</f>
        <v>0</v>
      </c>
      <c r="AZ299" s="2">
        <f>AU299*0.5+AK299*0.5</f>
        <v>0.21483856791280906</v>
      </c>
      <c r="BA299" s="2">
        <f>AV299*0.5+AJ299*0.5</f>
        <v>0.12293632075471699</v>
      </c>
      <c r="BB299" s="2">
        <f>AX299*0.5+AI299*0.5</f>
        <v>0.11158385093167703</v>
      </c>
      <c r="BC299">
        <f>IF(I299="expected",1,0)</f>
        <v>1</v>
      </c>
      <c r="BD299" s="74">
        <f>IF(BC299=1,AZ299/SUMIFS(AZ$3:AZ$622,$BC$3:$BC$622,1,$G$3:$G$622,$G299),0)</f>
        <v>0.10666846764062192</v>
      </c>
      <c r="BE299" s="74">
        <f>IF(BC299=1,BA299/SUMIFS(BA$3:BA$622,$BC$3:$BC$622,1,$G$3:$G$622,$G299),0)</f>
        <v>0.10678094126568148</v>
      </c>
      <c r="BF299" s="74">
        <f>IF(BC299=1,AW299/SUMIFS(AW$3:AW$622,$BC$3:$BC$622,1,$G$3:$G$622,$G299),0)</f>
        <v>0.10544230055099323</v>
      </c>
      <c r="BG299" s="2">
        <f>BB299</f>
        <v>0.11158385093167703</v>
      </c>
      <c r="BH299" s="2">
        <f>AY299</f>
        <v>0</v>
      </c>
      <c r="BI299" s="2">
        <f>MIN(BI$1,BD299)</f>
        <v>0.10666846764062192</v>
      </c>
      <c r="BJ299" s="2">
        <f>MIN(BJ$1,BE299)</f>
        <v>0.10678094126568148</v>
      </c>
      <c r="BK299" s="2">
        <f>MIN(BK$1,BF299)</f>
        <v>0.10544230055099323</v>
      </c>
      <c r="BL299" s="2">
        <f>BG299</f>
        <v>0.11158385093167703</v>
      </c>
      <c r="BM299" s="2">
        <f>MIN($BM$1,BH299)</f>
        <v>0</v>
      </c>
      <c r="BN299" s="2">
        <f>BI299/SUMIFS(BI$3:BI$622,$BC$3:$BC$622,1,$G$3:$G$622,$G299)</f>
        <v>0.11106550483733742</v>
      </c>
      <c r="BO299" s="2">
        <f>BJ299/SUMIFS(BJ$3:BJ$622,$BC$3:$BC$622,1,$G$3:$G$622,$G299)</f>
        <v>0.10678094126568148</v>
      </c>
      <c r="BP299" s="2">
        <f>BK299/SUMIFS(BK$3:BK$622,$BC$3:$BC$622,1,$G$3:$G$622,$G299)</f>
        <v>0.10567977031164259</v>
      </c>
      <c r="BQ299" s="2">
        <f>BL299</f>
        <v>0.11158385093167703</v>
      </c>
      <c r="BR299" s="2">
        <f>BM299</f>
        <v>0</v>
      </c>
    </row>
    <row r="300" spans="1:70" x14ac:dyDescent="0.3">
      <c r="A300" s="93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>(12-$AF300)/12*INDEX(BV$9:BV$12,MATCH($AB300,$BU$9:$BU$12,0))+$AF300/12*AG300</f>
        <v>0</v>
      </c>
      <c r="AK300" s="85">
        <f>(12-$AF300)/12*INDEX(BW$9:BW$12,MATCH($AB300,$BU$9:$BU$12,0))+$AF300/12*AH300</f>
        <v>0</v>
      </c>
      <c r="AL300" s="85">
        <f>(12-$AF300)/12*INDEX(BX$9:BX$12,MATCH($AB300,$BU$9:$BU$12,0))+$AF300/12*AI300</f>
        <v>0</v>
      </c>
      <c r="AM300" s="85">
        <f>IF($BC300=1,AJ300/SUMIFS(AJ$3:AJ$622,$BC$3:$BC$622,1,$G$3:$G$622,$G300),0)</f>
        <v>0</v>
      </c>
      <c r="AN300" s="85">
        <f>IF($BC300=1,AK300/SUMIFS(AK$3:AK$622,$BC$3:$BC$622,1,$G$3:$G$622,$G300),0)</f>
        <v>0</v>
      </c>
      <c r="AO300" s="85">
        <f>IF($BC300=1,AL300/SUMIFS(AL$3:AL$622,$BC$3:$BC$622,1,$G$3:$G$622,$G300),0)</f>
        <v>0</v>
      </c>
      <c r="AP300" s="2">
        <f>IFERROR(R300/$V300*90,"")</f>
        <v>0</v>
      </c>
      <c r="AQ300" s="2">
        <f>IFERROR(S300/$V300*90,"")</f>
        <v>3.3607169529499631E-2</v>
      </c>
      <c r="AR300" s="2">
        <f>IFERROR(W300/$V300*90,"")</f>
        <v>0</v>
      </c>
      <c r="AS300" s="2">
        <f>IFERROR(X300/$V300*90,"")</f>
        <v>0</v>
      </c>
      <c r="AT300" s="2">
        <f>IFERROR(Y300/$V300*90,"")</f>
        <v>0</v>
      </c>
      <c r="AU300" s="2">
        <f>IF(AP300="",INDEX(BV$4:BV$7,MATCH(O300,$BU$4:$BU$7,0)),AP300)</f>
        <v>0</v>
      </c>
      <c r="AV300" s="2">
        <f>IF(AQ300="",INDEX(BW$4:BW$7,MATCH($O300,$BU$4:$BU$7,0)),AQ300)</f>
        <v>3.3607169529499631E-2</v>
      </c>
      <c r="AW300" s="2">
        <f>IF(AR300="",INDEX(BX$4:BX$7,MATCH($O300,$BU$4:$BU$7,0)),AR300)</f>
        <v>0</v>
      </c>
      <c r="AX300" s="2">
        <f>IF(AS300="",INDEX(BY$4:BY$7,MATCH($O300,$BU$4:$BU$7,0)),AS300)</f>
        <v>0</v>
      </c>
      <c r="AY300" s="2">
        <f>IF(AT300="",INDEX(BZ$4:BZ$7,MATCH($O300,$BU$4:$BU$7,0)),AT300)</f>
        <v>0</v>
      </c>
      <c r="AZ300" s="2">
        <f>AU300*0.5+AK300*0.5</f>
        <v>0</v>
      </c>
      <c r="BA300" s="2">
        <f>AV300*0.5+AJ300*0.5</f>
        <v>1.6803584764749815E-2</v>
      </c>
      <c r="BB300" s="2">
        <f>AX300*0.5+AI300*0.5</f>
        <v>0</v>
      </c>
      <c r="BC300">
        <f>IF(I300="expected",1,0)</f>
        <v>1</v>
      </c>
      <c r="BD300" s="74">
        <f>IF(BC300=1,AZ300/SUMIFS(AZ$3:AZ$622,$BC$3:$BC$622,1,$G$3:$G$622,$G300),0)</f>
        <v>0</v>
      </c>
      <c r="BE300" s="74">
        <f>IF(BC300=1,BA300/SUMIFS(BA$3:BA$622,$BC$3:$BC$622,1,$G$3:$G$622,$G300),0)</f>
        <v>1.678895116106062E-2</v>
      </c>
      <c r="BF300" s="74">
        <f>IF(BC300=1,AW300/SUMIFS(AW$3:AW$622,$BC$3:$BC$622,1,$G$3:$G$622,$G300),0)</f>
        <v>0</v>
      </c>
      <c r="BG300" s="2">
        <f>BB300</f>
        <v>0</v>
      </c>
      <c r="BH300" s="2">
        <f>AY300</f>
        <v>0</v>
      </c>
      <c r="BI300" s="2">
        <f>MIN(BI$1,BD300)</f>
        <v>0</v>
      </c>
      <c r="BJ300" s="2">
        <f>MIN(BJ$1,BE300)</f>
        <v>1.678895116106062E-2</v>
      </c>
      <c r="BK300" s="2">
        <f>MIN(BK$1,BF300)</f>
        <v>0</v>
      </c>
      <c r="BL300" s="2">
        <f>BG300</f>
        <v>0</v>
      </c>
      <c r="BM300" s="2">
        <f>MIN($BM$1,BH300)</f>
        <v>0</v>
      </c>
      <c r="BN300" s="2">
        <f>BI300/SUMIFS(BI$3:BI$622,$BC$3:$BC$622,1,$G$3:$G$622,$G300)</f>
        <v>0</v>
      </c>
      <c r="BO300" s="2">
        <f>BJ300/SUMIFS(BJ$3:BJ$622,$BC$3:$BC$622,1,$G$3:$G$622,$G300)</f>
        <v>1.678895116106062E-2</v>
      </c>
      <c r="BP300" s="2">
        <f>BK300/SUMIFS(BK$3:BK$622,$BC$3:$BC$622,1,$G$3:$G$622,$G300)</f>
        <v>0</v>
      </c>
      <c r="BQ300" s="2">
        <f>BL300</f>
        <v>0</v>
      </c>
      <c r="BR300" s="2">
        <f>BM300</f>
        <v>0</v>
      </c>
    </row>
    <row r="301" spans="1:70" x14ac:dyDescent="0.3">
      <c r="A301" s="93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>(12-$AF301)/12*INDEX(BV$9:BV$12,MATCH($AB301,$BU$9:$BU$12,0))+$AF301/12*AG301</f>
        <v>0.11021062271062272</v>
      </c>
      <c r="AK301" s="85">
        <f>(12-$AF301)/12*INDEX(BW$9:BW$12,MATCH($AB301,$BU$9:$BU$12,0))+$AF301/12*AH301</f>
        <v>3.7417582417582418E-2</v>
      </c>
      <c r="AL301" s="85">
        <f>(12-$AF301)/12*INDEX(BX$9:BX$12,MATCH($AB301,$BU$9:$BU$12,0))+$AF301/12*AI301</f>
        <v>3.8562271062271058E-2</v>
      </c>
      <c r="AM301" s="85">
        <f>IF($BC301=1,AJ301/SUMIFS(AJ$3:AJ$622,$BC$3:$BC$622,1,$G$3:$G$622,$G301),0)</f>
        <v>0.1293314126294029</v>
      </c>
      <c r="AN301" s="85">
        <f>IF($BC301=1,AK301/SUMIFS(AK$3:AK$622,$BC$3:$BC$622,1,$G$3:$G$622,$G301),0)</f>
        <v>1.9496629730339915E-2</v>
      </c>
      <c r="AO301" s="85">
        <f>IF($BC301=1,AL301/SUMIFS(AL$3:AL$622,$BC$3:$BC$622,1,$G$3:$G$622,$G301),0)</f>
        <v>2.1948914386273766E-2</v>
      </c>
      <c r="AP301" s="2">
        <f>IFERROR(R301/$V301*90,"")</f>
        <v>0.28279654359780049</v>
      </c>
      <c r="AQ301" s="2">
        <f>IFERROR(S301/$V301*90,"")</f>
        <v>0.35349567949725058</v>
      </c>
      <c r="AR301" s="2">
        <f>IFERROR(W301/$V301*90,"")</f>
        <v>0.88373919874312645</v>
      </c>
      <c r="AS301" s="2">
        <f>IFERROR(X301/$V301*90,"")</f>
        <v>7.0699135899450122E-2</v>
      </c>
      <c r="AT301" s="2">
        <f>IFERROR(Y301/$V301*90,"")</f>
        <v>0</v>
      </c>
      <c r="AU301" s="2">
        <f>IF(AP301="",INDEX(BV$4:BV$7,MATCH(O301,$BU$4:$BU$7,0)),AP301)</f>
        <v>0.28279654359780049</v>
      </c>
      <c r="AV301" s="2">
        <f>IF(AQ301="",INDEX(BW$4:BW$7,MATCH($O301,$BU$4:$BU$7,0)),AQ301)</f>
        <v>0.35349567949725058</v>
      </c>
      <c r="AW301" s="2">
        <f>IF(AR301="",INDEX(BX$4:BX$7,MATCH($O301,$BU$4:$BU$7,0)),AR301)</f>
        <v>0.88373919874312645</v>
      </c>
      <c r="AX301" s="2">
        <f>IF(AS301="",INDEX(BY$4:BY$7,MATCH($O301,$BU$4:$BU$7,0)),AS301)</f>
        <v>7.0699135899450122E-2</v>
      </c>
      <c r="AY301" s="2">
        <f>IF(AT301="",INDEX(BZ$4:BZ$7,MATCH($O301,$BU$4:$BU$7,0)),AT301)</f>
        <v>0</v>
      </c>
      <c r="AZ301" s="2">
        <f>AU301*0.5+AK301*0.5</f>
        <v>0.16010706300769145</v>
      </c>
      <c r="BA301" s="2">
        <f>AV301*0.5+AJ301*0.5</f>
        <v>0.23185315110393664</v>
      </c>
      <c r="BB301" s="2">
        <f>AX301*0.5+AI301*0.5</f>
        <v>3.5349567949725061E-2</v>
      </c>
      <c r="BC301">
        <f>IF(I301="expected",1,0)</f>
        <v>1</v>
      </c>
      <c r="BD301" s="74">
        <f>IF(BC301=1,AZ301/SUMIFS(AZ$3:AZ$622,$BC$3:$BC$622,1,$G$3:$G$622,$G301),0)</f>
        <v>7.4123648118571195E-2</v>
      </c>
      <c r="BE301" s="74">
        <f>IF(BC301=1,BA301/SUMIFS(BA$3:BA$622,$BC$3:$BC$622,1,$G$3:$G$622,$G301),0)</f>
        <v>0.23165123900155815</v>
      </c>
      <c r="BF301" s="74">
        <f>IF(BC301=1,AW301/SUMIFS(AW$3:AW$622,$BC$3:$BC$622,1,$G$3:$G$622,$G301),0)</f>
        <v>0.13900470402920428</v>
      </c>
      <c r="BG301" s="2">
        <f>BB301</f>
        <v>3.5349567949725061E-2</v>
      </c>
      <c r="BH301" s="2">
        <f>AY301</f>
        <v>0</v>
      </c>
      <c r="BI301" s="2">
        <f>MIN(BI$1,BD301)</f>
        <v>7.4123648118571195E-2</v>
      </c>
      <c r="BJ301" s="2">
        <f>MIN(BJ$1,BE301)</f>
        <v>0.23165123900155815</v>
      </c>
      <c r="BK301" s="2">
        <f>MIN(BK$1,BF301)</f>
        <v>0.13900470402920428</v>
      </c>
      <c r="BL301" s="2">
        <f>BG301</f>
        <v>3.5349567949725061E-2</v>
      </c>
      <c r="BM301" s="2">
        <f>MIN($BM$1,BH301)</f>
        <v>0</v>
      </c>
      <c r="BN301" s="2">
        <f>BI301/SUMIFS(BI$3:BI$622,$BC$3:$BC$622,1,$G$3:$G$622,$G301)</f>
        <v>9.196745138106513E-2</v>
      </c>
      <c r="BO301" s="2">
        <f>BJ301/SUMIFS(BJ$3:BJ$622,$BC$3:$BC$622,1,$G$3:$G$622,$G301)</f>
        <v>0.23165123900155815</v>
      </c>
      <c r="BP301" s="2">
        <f>BK301/SUMIFS(BK$3:BK$622,$BC$3:$BC$622,1,$G$3:$G$622,$G301)</f>
        <v>0.15289255328924886</v>
      </c>
      <c r="BQ301" s="2">
        <f>BL301</f>
        <v>3.5349567949725061E-2</v>
      </c>
      <c r="BR301" s="2">
        <f>BM301</f>
        <v>0</v>
      </c>
    </row>
    <row r="302" spans="1:70" x14ac:dyDescent="0.3">
      <c r="A302" s="93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>(12-$AF302)/12*INDEX(BV$9:BV$12,MATCH($AB302,$BU$9:$BU$12,0))+$AF302/12*AG302</f>
        <v>0.20531593406593407</v>
      </c>
      <c r="AK302" s="85">
        <f>(12-$AF302)/12*INDEX(BW$9:BW$12,MATCH($AB302,$BU$9:$BU$12,0))+$AF302/12*AH302</f>
        <v>0.22112637362637363</v>
      </c>
      <c r="AL302" s="85">
        <f>(12-$AF302)/12*INDEX(BX$9:BX$12,MATCH($AB302,$BU$9:$BU$12,0))+$AF302/12*AI302</f>
        <v>0.31284340659340659</v>
      </c>
      <c r="AM302" s="85">
        <f>IF($BC302=1,AJ302/SUMIFS(AJ$3:AJ$622,$BC$3:$BC$622,1,$G$3:$G$622,$G302),0)</f>
        <v>0.17291760304754036</v>
      </c>
      <c r="AN302" s="85">
        <f>IF($BC302=1,AK302/SUMIFS(AK$3:AK$622,$BC$3:$BC$622,1,$G$3:$G$622,$G302),0)</f>
        <v>0.14043059360610607</v>
      </c>
      <c r="AO302" s="85">
        <f>IF($BC302=1,AL302/SUMIFS(AL$3:AL$622,$BC$3:$BC$622,1,$G$3:$G$622,$G302),0)</f>
        <v>0.14515606477884288</v>
      </c>
      <c r="AP302" s="2">
        <f>IFERROR(R302/$V302*90,"")</f>
        <v>5.3412462908011868E-2</v>
      </c>
      <c r="AQ302" s="2">
        <f>IFERROR(S302/$V302*90,"")</f>
        <v>0.10682492581602374</v>
      </c>
      <c r="AR302" s="2">
        <f>IFERROR(W302/$V302*90,"")</f>
        <v>0.6943620178041543</v>
      </c>
      <c r="AS302" s="2">
        <f>IFERROR(X302/$V302*90,"")</f>
        <v>0.21364985163204747</v>
      </c>
      <c r="AT302" s="2">
        <f>IFERROR(Y302/$V302*90,"")</f>
        <v>0</v>
      </c>
      <c r="AU302" s="2">
        <f>IF(AP302="",INDEX(BV$4:BV$7,MATCH(O302,$BU$4:$BU$7,0)),AP302)</f>
        <v>5.3412462908011868E-2</v>
      </c>
      <c r="AV302" s="2">
        <f>IF(AQ302="",INDEX(BW$4:BW$7,MATCH($O302,$BU$4:$BU$7,0)),AQ302)</f>
        <v>0.10682492581602374</v>
      </c>
      <c r="AW302" s="2">
        <f>IF(AR302="",INDEX(BX$4:BX$7,MATCH($O302,$BU$4:$BU$7,0)),AR302)</f>
        <v>0.6943620178041543</v>
      </c>
      <c r="AX302" s="2">
        <f>IF(AS302="",INDEX(BY$4:BY$7,MATCH($O302,$BU$4:$BU$7,0)),AS302)</f>
        <v>0.21364985163204747</v>
      </c>
      <c r="AY302" s="2">
        <f>IF(AT302="",INDEX(BZ$4:BZ$7,MATCH($O302,$BU$4:$BU$7,0)),AT302)</f>
        <v>0</v>
      </c>
      <c r="AZ302" s="2">
        <f>AU302*0.5+AK302*0.5</f>
        <v>0.13726941826719274</v>
      </c>
      <c r="BA302" s="2">
        <f>AV302*0.5+AJ302*0.5</f>
        <v>0.15607042994097892</v>
      </c>
      <c r="BB302" s="2">
        <f>AX302*0.5+AI302*0.5</f>
        <v>0.27682492581602375</v>
      </c>
      <c r="BC302">
        <f>IF(I302="expected",1,0)</f>
        <v>1</v>
      </c>
      <c r="BD302" s="74">
        <f>IF(BC302=1,AZ302/SUMIFS(AZ$3:AZ$622,$BC$3:$BC$622,1,$G$3:$G$622,$G302),0)</f>
        <v>0.11064907971309287</v>
      </c>
      <c r="BE302" s="74">
        <f>IF(BC302=1,BA302/SUMIFS(BA$3:BA$622,$BC$3:$BC$622,1,$G$3:$G$622,$G302),0)</f>
        <v>5.0167351666320241E-2</v>
      </c>
      <c r="BF302" s="74">
        <f>IF(BC302=1,AW302/SUMIFS(AW$3:AW$622,$BC$3:$BC$622,1,$G$3:$G$622,$G302),0)</f>
        <v>0.13309156683458365</v>
      </c>
      <c r="BG302" s="2">
        <f>BB302</f>
        <v>0.27682492581602375</v>
      </c>
      <c r="BH302" s="2">
        <f>AY302</f>
        <v>0</v>
      </c>
      <c r="BI302" s="2">
        <f>MIN(BI$1,BD302)</f>
        <v>0.11064907971309287</v>
      </c>
      <c r="BJ302" s="2">
        <f>MIN(BJ$1,BE302)</f>
        <v>5.0167351666320241E-2</v>
      </c>
      <c r="BK302" s="2">
        <f>MIN(BK$1,BF302)</f>
        <v>0.13309156683458365</v>
      </c>
      <c r="BL302" s="2">
        <f>BG302</f>
        <v>0.27682492581602375</v>
      </c>
      <c r="BM302" s="2">
        <f>MIN($BM$1,BH302)</f>
        <v>0</v>
      </c>
      <c r="BN302" s="2">
        <f>BI302/SUMIFS(BI$3:BI$622,$BC$3:$BC$622,1,$G$3:$G$622,$G302)</f>
        <v>0.11064907971309285</v>
      </c>
      <c r="BO302" s="2">
        <f>BJ302/SUMIFS(BJ$3:BJ$622,$BC$3:$BC$622,1,$G$3:$G$622,$G302)</f>
        <v>9.1365528903312801E-2</v>
      </c>
      <c r="BP302" s="2">
        <f>BK302/SUMIFS(BK$3:BK$622,$BC$3:$BC$622,1,$G$3:$G$622,$G302)</f>
        <v>0.15320207641192407</v>
      </c>
      <c r="BQ302" s="2">
        <f>BL302</f>
        <v>0.27682492581602375</v>
      </c>
      <c r="BR302" s="2">
        <f>BM302</f>
        <v>0</v>
      </c>
    </row>
    <row r="303" spans="1:70" x14ac:dyDescent="0.3">
      <c r="A303" s="93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>(12-$AF303)/12*INDEX(BV$9:BV$12,MATCH($AB303,$BU$9:$BU$12,0))+$AF303/12*AG303</f>
        <v>0.10510531135531137</v>
      </c>
      <c r="AK303" s="85">
        <f>(12-$AF303)/12*INDEX(BW$9:BW$12,MATCH($AB303,$BU$9:$BU$12,0))+$AF303/12*AH303</f>
        <v>0.37620879120879119</v>
      </c>
      <c r="AL303" s="85">
        <f>(12-$AF303)/12*INDEX(BX$9:BX$12,MATCH($AB303,$BU$9:$BU$12,0))+$AF303/12*AI303</f>
        <v>0.1109478021978022</v>
      </c>
      <c r="AM303" s="85">
        <f>IF($BC303=1,AJ303/SUMIFS(AJ$3:AJ$622,$BC$3:$BC$622,1,$G$3:$G$622,$G303),0)</f>
        <v>8.8519961150649848E-2</v>
      </c>
      <c r="AN303" s="85">
        <f>IF($BC303=1,AK303/SUMIFS(AK$3:AK$622,$BC$3:$BC$622,1,$G$3:$G$622,$G303),0)</f>
        <v>0.23891869161908513</v>
      </c>
      <c r="AO303" s="85">
        <f>IF($BC303=1,AL303/SUMIFS(AL$3:AL$622,$BC$3:$BC$622,1,$G$3:$G$622,$G303),0)</f>
        <v>5.1478618450876576E-2</v>
      </c>
      <c r="AP303" s="2">
        <f>IFERROR(R303/$V303*90,"")</f>
        <v>0.25174825174825177</v>
      </c>
      <c r="AQ303" s="2">
        <f>IFERROR(S303/$V303*90,"")</f>
        <v>0.12587412587412589</v>
      </c>
      <c r="AR303" s="2">
        <f>IFERROR(W303/$V303*90,"")</f>
        <v>0.75524475524475521</v>
      </c>
      <c r="AS303" s="2">
        <f>IFERROR(X303/$V303*90,"")</f>
        <v>0.25174825174825177</v>
      </c>
      <c r="AT303" s="2">
        <f>IFERROR(Y303/$V303*90,"")</f>
        <v>0</v>
      </c>
      <c r="AU303" s="2">
        <f>IF(AP303="",INDEX(BV$4:BV$7,MATCH(O303,$BU$4:$BU$7,0)),AP303)</f>
        <v>0.25174825174825177</v>
      </c>
      <c r="AV303" s="2">
        <f>IF(AQ303="",INDEX(BW$4:BW$7,MATCH($O303,$BU$4:$BU$7,0)),AQ303)</f>
        <v>0.12587412587412589</v>
      </c>
      <c r="AW303" s="2">
        <f>IF(AR303="",INDEX(BX$4:BX$7,MATCH($O303,$BU$4:$BU$7,0)),AR303)</f>
        <v>0.75524475524475521</v>
      </c>
      <c r="AX303" s="2">
        <f>IF(AS303="",INDEX(BY$4:BY$7,MATCH($O303,$BU$4:$BU$7,0)),AS303)</f>
        <v>0.25174825174825177</v>
      </c>
      <c r="AY303" s="2">
        <f>IF(AT303="",INDEX(BZ$4:BZ$7,MATCH($O303,$BU$4:$BU$7,0)),AT303)</f>
        <v>0</v>
      </c>
      <c r="AZ303" s="2">
        <f>AU303*0.5+AK303*0.5</f>
        <v>0.31397852147852146</v>
      </c>
      <c r="BA303" s="2">
        <f>AV303*0.5+AJ303*0.5</f>
        <v>0.11548971861471863</v>
      </c>
      <c r="BB303" s="2">
        <f>AX303*0.5+AI303*0.5</f>
        <v>0.17587412587412588</v>
      </c>
      <c r="BC303">
        <f>IF(I303="expected",1,0)</f>
        <v>1</v>
      </c>
      <c r="BD303" s="74">
        <f>IF(BC303=1,AZ303/SUMIFS(AZ$3:AZ$622,$BC$3:$BC$622,1,$G$3:$G$622,$G303),0)</f>
        <v>0.25308939813274589</v>
      </c>
      <c r="BE303" s="74">
        <f>IF(BC303=1,BA303/SUMIFS(BA$3:BA$622,$BC$3:$BC$622,1,$G$3:$G$622,$G303),0)</f>
        <v>3.7123068923305996E-2</v>
      </c>
      <c r="BF303" s="74">
        <f>IF(BC303=1,AW303/SUMIFS(AW$3:AW$622,$BC$3:$BC$622,1,$G$3:$G$622,$G303),0)</f>
        <v>0.14476124160275852</v>
      </c>
      <c r="BG303" s="2">
        <f>BB303</f>
        <v>0.17587412587412588</v>
      </c>
      <c r="BH303" s="2">
        <f>AY303</f>
        <v>0</v>
      </c>
      <c r="BI303" s="2">
        <f>MIN(BI$1,BD303)</f>
        <v>0.25308939813274589</v>
      </c>
      <c r="BJ303" s="2">
        <f>MIN(BJ$1,BE303)</f>
        <v>3.7123068923305996E-2</v>
      </c>
      <c r="BK303" s="2">
        <f>MIN(BK$1,BF303)</f>
        <v>0.14476124160275852</v>
      </c>
      <c r="BL303" s="2">
        <f>BG303</f>
        <v>0.17587412587412588</v>
      </c>
      <c r="BM303" s="2">
        <f>MIN($BM$1,BH303)</f>
        <v>0</v>
      </c>
      <c r="BN303" s="2">
        <f>BI303/SUMIFS(BI$3:BI$622,$BC$3:$BC$622,1,$G$3:$G$622,$G303)</f>
        <v>0.25308939813274584</v>
      </c>
      <c r="BO303" s="2">
        <f>BJ303/SUMIFS(BJ$3:BJ$622,$BC$3:$BC$622,1,$G$3:$G$622,$G303)</f>
        <v>6.7609086667595505E-2</v>
      </c>
      <c r="BP303" s="2">
        <f>BK303/SUMIFS(BK$3:BK$622,$BC$3:$BC$622,1,$G$3:$G$622,$G303)</f>
        <v>0.16663507181544401</v>
      </c>
      <c r="BQ303" s="2">
        <f>BL303</f>
        <v>0.17587412587412588</v>
      </c>
      <c r="BR303" s="2">
        <f>BM303</f>
        <v>0</v>
      </c>
    </row>
    <row r="304" spans="1:70" x14ac:dyDescent="0.3">
      <c r="A304" s="93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>(12-$AF304)/12*INDEX(BV$9:BV$12,MATCH($AB304,$BU$9:$BU$12,0))+$AF304/12*AG304</f>
        <v>0.13566037735849057</v>
      </c>
      <c r="AK304" s="85">
        <f>(12-$AF304)/12*INDEX(BW$9:BW$12,MATCH($AB304,$BU$9:$BU$12,0))+$AF304/12*AH304</f>
        <v>0.37735849056603754</v>
      </c>
      <c r="AL304" s="85">
        <f>(12-$AF304)/12*INDEX(BX$9:BX$12,MATCH($AB304,$BU$9:$BU$12,0))+$AF304/12*AI304</f>
        <v>0.11742138364779875</v>
      </c>
      <c r="AM304" s="85">
        <f>IF($BC304=1,AJ304/SUMIFS(AJ$3:AJ$622,$BC$3:$BC$622,1,$G$3:$G$622,$G304),0)</f>
        <v>0</v>
      </c>
      <c r="AN304" s="85">
        <f>IF($BC304=1,AK304/SUMIFS(AK$3:AK$622,$BC$3:$BC$622,1,$G$3:$G$622,$G304),0)</f>
        <v>0</v>
      </c>
      <c r="AO304" s="85">
        <f>IF($BC304=1,AL304/SUMIFS(AL$3:AL$622,$BC$3:$BC$622,1,$G$3:$G$622,$G304),0)</f>
        <v>0</v>
      </c>
      <c r="AP304" s="2">
        <f>IFERROR(R304/$V304*90,"")</f>
        <v>0.2</v>
      </c>
      <c r="AQ304" s="2">
        <f>IFERROR(S304/$V304*90,"")</f>
        <v>0.2</v>
      </c>
      <c r="AR304" s="2">
        <f>IFERROR(W304/$V304*90,"")</f>
        <v>0.5</v>
      </c>
      <c r="AS304" s="2">
        <f>IFERROR(X304/$V304*90,"")</f>
        <v>0.15000000000000002</v>
      </c>
      <c r="AT304" s="2">
        <f>IFERROR(Y304/$V304*90,"")</f>
        <v>0</v>
      </c>
      <c r="AU304" s="2">
        <f>IF(AP304="",INDEX(BV$4:BV$7,MATCH(O304,$BU$4:$BU$7,0)),AP304)</f>
        <v>0.2</v>
      </c>
      <c r="AV304" s="2">
        <f>IF(AQ304="",INDEX(BW$4:BW$7,MATCH($O304,$BU$4:$BU$7,0)),AQ304)</f>
        <v>0.2</v>
      </c>
      <c r="AW304" s="2">
        <f>IF(AR304="",INDEX(BX$4:BX$7,MATCH($O304,$BU$4:$BU$7,0)),AR304)</f>
        <v>0.5</v>
      </c>
      <c r="AX304" s="2">
        <f>IF(AS304="",INDEX(BY$4:BY$7,MATCH($O304,$BU$4:$BU$7,0)),AS304)</f>
        <v>0.15000000000000002</v>
      </c>
      <c r="AY304" s="2">
        <f>IF(AT304="",INDEX(BZ$4:BZ$7,MATCH($O304,$BU$4:$BU$7,0)),AT304)</f>
        <v>0</v>
      </c>
      <c r="AZ304" s="2">
        <f>AU304*0.5+AK304*0.5</f>
        <v>0.2886792452830188</v>
      </c>
      <c r="BA304" s="2">
        <f>AV304*0.5+AJ304*0.5</f>
        <v>0.16783018867924529</v>
      </c>
      <c r="BB304" s="2">
        <f>AX304*0.5+AI304*0.5</f>
        <v>7.5000000000000011E-2</v>
      </c>
      <c r="BC304">
        <f>IF(I304="expected",1,0)</f>
        <v>0</v>
      </c>
      <c r="BD304" s="74">
        <f>IF(BC304=1,AZ304/SUMIFS(AZ$3:AZ$622,$BC$3:$BC$622,1,$G$3:$G$622,$G304),0)</f>
        <v>0</v>
      </c>
      <c r="BE304" s="74">
        <f>IF(BC304=1,BA304/SUMIFS(BA$3:BA$622,$BC$3:$BC$622,1,$G$3:$G$622,$G304),0)</f>
        <v>0</v>
      </c>
      <c r="BF304" s="74">
        <f>IF(BC304=1,AW304/SUMIFS(AW$3:AW$622,$BC$3:$BC$622,1,$G$3:$G$622,$G304),0)</f>
        <v>0</v>
      </c>
      <c r="BG304" s="2">
        <f>BB304</f>
        <v>7.5000000000000011E-2</v>
      </c>
      <c r="BH304" s="2">
        <f>AY304</f>
        <v>0</v>
      </c>
      <c r="BI304" s="2">
        <f>MIN(BI$1,BD304)</f>
        <v>0</v>
      </c>
      <c r="BJ304" s="2">
        <f>MIN(BJ$1,BE304)</f>
        <v>0</v>
      </c>
      <c r="BK304" s="2">
        <f>MIN(BK$1,BF304)</f>
        <v>0</v>
      </c>
      <c r="BL304" s="2">
        <f>BG304</f>
        <v>7.5000000000000011E-2</v>
      </c>
      <c r="BM304" s="2">
        <f>MIN($BM$1,BH304)</f>
        <v>0</v>
      </c>
      <c r="BN304" s="2">
        <f>BI304/SUMIFS(BI$3:BI$622,$BC$3:$BC$622,1,$G$3:$G$622,$G304)</f>
        <v>0</v>
      </c>
      <c r="BO304" s="2">
        <f>BJ304/SUMIFS(BJ$3:BJ$622,$BC$3:$BC$622,1,$G$3:$G$622,$G304)</f>
        <v>0</v>
      </c>
      <c r="BP304" s="2">
        <f>BK304/SUMIFS(BK$3:BK$622,$BC$3:$BC$622,1,$G$3:$G$622,$G304)</f>
        <v>0</v>
      </c>
      <c r="BQ304" s="2">
        <f>BL304</f>
        <v>7.5000000000000011E-2</v>
      </c>
      <c r="BR304" s="2">
        <f>BM304</f>
        <v>0</v>
      </c>
    </row>
    <row r="305" spans="1:70" x14ac:dyDescent="0.3">
      <c r="A305" s="93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>(12-$AF305)/12*INDEX(BV$9:BV$12,MATCH($AB305,$BU$9:$BU$12,0))+$AF305/12*AG305</f>
        <v>0</v>
      </c>
      <c r="AK305" s="85">
        <f>(12-$AF305)/12*INDEX(BW$9:BW$12,MATCH($AB305,$BU$9:$BU$12,0))+$AF305/12*AH305</f>
        <v>0</v>
      </c>
      <c r="AL305" s="85">
        <f>(12-$AF305)/12*INDEX(BX$9:BX$12,MATCH($AB305,$BU$9:$BU$12,0))+$AF305/12*AI305</f>
        <v>0</v>
      </c>
      <c r="AM305" s="85">
        <f>IF($BC305=1,AJ305/SUMIFS(AJ$3:AJ$622,$BC$3:$BC$622,1,$G$3:$G$622,$G305),0)</f>
        <v>0</v>
      </c>
      <c r="AN305" s="85">
        <f>IF($BC305=1,AK305/SUMIFS(AK$3:AK$622,$BC$3:$BC$622,1,$G$3:$G$622,$G305),0)</f>
        <v>0</v>
      </c>
      <c r="AO305" s="85">
        <f>IF($BC305=1,AL305/SUMIFS(AL$3:AL$622,$BC$3:$BC$622,1,$G$3:$G$622,$G305),0)</f>
        <v>0</v>
      </c>
      <c r="AP305" s="2">
        <f>IFERROR(R305/$V305*90,"")</f>
        <v>0</v>
      </c>
      <c r="AQ305" s="2">
        <f>IFERROR(S305/$V305*90,"")</f>
        <v>0</v>
      </c>
      <c r="AR305" s="2">
        <f>IFERROR(W305/$V305*90,"")</f>
        <v>0</v>
      </c>
      <c r="AS305" s="2">
        <f>IFERROR(X305/$V305*90,"")</f>
        <v>3.3173608551419091E-2</v>
      </c>
      <c r="AT305" s="2">
        <f>IFERROR(Y305/$V305*90,"")</f>
        <v>3.3173608551419091E-2</v>
      </c>
      <c r="AU305" s="2">
        <f>IF(AP305="",INDEX(BV$4:BV$7,MATCH(O305,$BU$4:$BU$7,0)),AP305)</f>
        <v>0</v>
      </c>
      <c r="AV305" s="2">
        <f>IF(AQ305="",INDEX(BW$4:BW$7,MATCH($O305,$BU$4:$BU$7,0)),AQ305)</f>
        <v>0</v>
      </c>
      <c r="AW305" s="2">
        <f>IF(AR305="",INDEX(BX$4:BX$7,MATCH($O305,$BU$4:$BU$7,0)),AR305)</f>
        <v>0</v>
      </c>
      <c r="AX305" s="2">
        <f>IF(AS305="",INDEX(BY$4:BY$7,MATCH($O305,$BU$4:$BU$7,0)),AS305)</f>
        <v>3.3173608551419091E-2</v>
      </c>
      <c r="AY305" s="2">
        <f>IF(AT305="",INDEX(BZ$4:BZ$7,MATCH($O305,$BU$4:$BU$7,0)),AT305)</f>
        <v>3.3173608551419091E-2</v>
      </c>
      <c r="AZ305" s="2">
        <f>AU305*0.5+AK305*0.5</f>
        <v>0</v>
      </c>
      <c r="BA305" s="2">
        <f>AV305*0.5+AJ305*0.5</f>
        <v>0</v>
      </c>
      <c r="BB305" s="2">
        <f>AX305*0.5+AI305*0.5</f>
        <v>1.6586804275709546E-2</v>
      </c>
      <c r="BC305">
        <f>IF(I305="expected",1,0)</f>
        <v>1</v>
      </c>
      <c r="BD305" s="74">
        <f>IF(BC305=1,AZ305/SUMIFS(AZ$3:AZ$622,$BC$3:$BC$622,1,$G$3:$G$622,$G305),0)</f>
        <v>0</v>
      </c>
      <c r="BE305" s="74">
        <f>IF(BC305=1,BA305/SUMIFS(BA$3:BA$622,$BC$3:$BC$622,1,$G$3:$G$622,$G305),0)</f>
        <v>0</v>
      </c>
      <c r="BF305" s="74">
        <f>IF(BC305=1,AW305/SUMIFS(AW$3:AW$622,$BC$3:$BC$622,1,$G$3:$G$622,$G305),0)</f>
        <v>0</v>
      </c>
      <c r="BG305" s="2">
        <f>BB305</f>
        <v>1.6586804275709546E-2</v>
      </c>
      <c r="BH305" s="2">
        <f>AY305</f>
        <v>3.3173608551419091E-2</v>
      </c>
      <c r="BI305" s="2">
        <f>MIN(BI$1,BD305)</f>
        <v>0</v>
      </c>
      <c r="BJ305" s="2">
        <f>MIN(BJ$1,BE305)</f>
        <v>0</v>
      </c>
      <c r="BK305" s="2">
        <f>MIN(BK$1,BF305)</f>
        <v>0</v>
      </c>
      <c r="BL305" s="2">
        <f>BG305</f>
        <v>1.6586804275709546E-2</v>
      </c>
      <c r="BM305" s="2">
        <f>MIN($BM$1,BH305)</f>
        <v>3.3173608551419091E-2</v>
      </c>
      <c r="BN305" s="2">
        <f>BI305/SUMIFS(BI$3:BI$622,$BC$3:$BC$622,1,$G$3:$G$622,$G305)</f>
        <v>0</v>
      </c>
      <c r="BO305" s="2">
        <f>BJ305/SUMIFS(BJ$3:BJ$622,$BC$3:$BC$622,1,$G$3:$G$622,$G305)</f>
        <v>0</v>
      </c>
      <c r="BP305" s="2">
        <f>BK305/SUMIFS(BK$3:BK$622,$BC$3:$BC$622,1,$G$3:$G$622,$G305)</f>
        <v>0</v>
      </c>
      <c r="BQ305" s="2">
        <f>BL305</f>
        <v>1.6586804275709546E-2</v>
      </c>
      <c r="BR305" s="2">
        <f>BM305</f>
        <v>3.3173608551419091E-2</v>
      </c>
    </row>
    <row r="306" spans="1:70" x14ac:dyDescent="0.3">
      <c r="A306" s="93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>(12-$AF306)/12*INDEX(BV$9:BV$12,MATCH($AB306,$BU$9:$BU$12,0))+$AF306/12*AG306</f>
        <v>7.7499999999999999E-2</v>
      </c>
      <c r="AK306" s="85">
        <f>(12-$AF306)/12*INDEX(BW$9:BW$12,MATCH($AB306,$BU$9:$BU$12,0))+$AF306/12*AH306</f>
        <v>7.6029411764705901E-2</v>
      </c>
      <c r="AL306" s="85">
        <f>(12-$AF306)/12*INDEX(BX$9:BX$12,MATCH($AB306,$BU$9:$BU$12,0))+$AF306/12*AI306</f>
        <v>0.15651960784313718</v>
      </c>
      <c r="AM306" s="85">
        <f>IF($BC306=1,AJ306/SUMIFS(AJ$3:AJ$622,$BC$3:$BC$622,1,$G$3:$G$622,$G306),0)</f>
        <v>5.9565343070727361E-2</v>
      </c>
      <c r="AN306" s="85">
        <f>IF($BC306=1,AK306/SUMIFS(AK$3:AK$622,$BC$3:$BC$622,1,$G$3:$G$622,$G306),0)</f>
        <v>4.0610141431629498E-2</v>
      </c>
      <c r="AO306" s="85">
        <f>IF($BC306=1,AL306/SUMIFS(AL$3:AL$622,$BC$3:$BC$622,1,$G$3:$G$622,$G306),0)</f>
        <v>8.4764208542456795E-2</v>
      </c>
      <c r="AP306" s="2">
        <f>IFERROR(R306/$V306*90,"")</f>
        <v>0</v>
      </c>
      <c r="AQ306" s="2">
        <f>IFERROR(S306/$V306*90,"")</f>
        <v>0</v>
      </c>
      <c r="AR306" s="2">
        <f>IFERROR(W306/$V306*90,"")</f>
        <v>0.14457831325301204</v>
      </c>
      <c r="AS306" s="2">
        <f>IFERROR(X306/$V306*90,"")</f>
        <v>7.2289156626506021E-2</v>
      </c>
      <c r="AT306" s="2">
        <f>IFERROR(Y306/$V306*90,"")</f>
        <v>0</v>
      </c>
      <c r="AU306" s="2">
        <f>IF(AP306="",INDEX(BV$4:BV$7,MATCH(O306,$BU$4:$BU$7,0)),AP306)</f>
        <v>0</v>
      </c>
      <c r="AV306" s="2">
        <f>IF(AQ306="",INDEX(BW$4:BW$7,MATCH($O306,$BU$4:$BU$7,0)),AQ306)</f>
        <v>0</v>
      </c>
      <c r="AW306" s="2">
        <f>IF(AR306="",INDEX(BX$4:BX$7,MATCH($O306,$BU$4:$BU$7,0)),AR306)</f>
        <v>0.14457831325301204</v>
      </c>
      <c r="AX306" s="2">
        <f>IF(AS306="",INDEX(BY$4:BY$7,MATCH($O306,$BU$4:$BU$7,0)),AS306)</f>
        <v>7.2289156626506021E-2</v>
      </c>
      <c r="AY306" s="2">
        <f>IF(AT306="",INDEX(BZ$4:BZ$7,MATCH($O306,$BU$4:$BU$7,0)),AT306)</f>
        <v>0</v>
      </c>
      <c r="AZ306" s="2">
        <f>AU306*0.5+AK306*0.5</f>
        <v>3.801470588235295E-2</v>
      </c>
      <c r="BA306" s="2">
        <f>AV306*0.5+AJ306*0.5</f>
        <v>3.875E-2</v>
      </c>
      <c r="BB306" s="2">
        <f>AX306*0.5+AI306*0.5</f>
        <v>3.614457831325301E-2</v>
      </c>
      <c r="BC306">
        <f>IF(I306="expected",1,0)</f>
        <v>1</v>
      </c>
      <c r="BD306" s="74">
        <f>IF(BC306=1,AZ306/SUMIFS(AZ$3:AZ$622,$BC$3:$BC$622,1,$G$3:$G$622,$G306),0)</f>
        <v>2.9898626803518551E-2</v>
      </c>
      <c r="BE306" s="74">
        <f>IF(BC306=1,BA306/SUMIFS(BA$3:BA$622,$BC$3:$BC$622,1,$G$3:$G$622,$G306),0)</f>
        <v>3.5039105544336986E-2</v>
      </c>
      <c r="BF306" s="74">
        <f>IF(BC306=1,AW306/SUMIFS(AW$3:AW$622,$BC$3:$BC$622,1,$G$3:$G$622,$G306),0)</f>
        <v>4.051400209532232E-2</v>
      </c>
      <c r="BG306" s="2">
        <f>BB306</f>
        <v>3.614457831325301E-2</v>
      </c>
      <c r="BH306" s="2">
        <f>AY306</f>
        <v>0</v>
      </c>
      <c r="BI306" s="2">
        <f>MIN(BI$1,BD306)</f>
        <v>2.9898626803518551E-2</v>
      </c>
      <c r="BJ306" s="2">
        <f>MIN(BJ$1,BE306)</f>
        <v>3.5039105544336986E-2</v>
      </c>
      <c r="BK306" s="2">
        <f>MIN(BK$1,BF306)</f>
        <v>4.051400209532232E-2</v>
      </c>
      <c r="BL306" s="2">
        <f>BG306</f>
        <v>3.614457831325301E-2</v>
      </c>
      <c r="BM306" s="2">
        <f>MIN($BM$1,BH306)</f>
        <v>0</v>
      </c>
      <c r="BN306" s="2">
        <f>BI306/SUMIFS(BI$3:BI$622,$BC$3:$BC$622,1,$G$3:$G$622,$G306)</f>
        <v>2.9898626803518544E-2</v>
      </c>
      <c r="BO306" s="2">
        <f>BJ306/SUMIFS(BJ$3:BJ$622,$BC$3:$BC$622,1,$G$3:$G$622,$G306)</f>
        <v>3.5039105544336986E-2</v>
      </c>
      <c r="BP306" s="2">
        <f>BK306/SUMIFS(BK$3:BK$622,$BC$3:$BC$622,1,$G$3:$G$622,$G306)</f>
        <v>4.3520048366330832E-2</v>
      </c>
      <c r="BQ306" s="2">
        <f>BL306</f>
        <v>3.614457831325301E-2</v>
      </c>
      <c r="BR306" s="2">
        <f>BM306</f>
        <v>0</v>
      </c>
    </row>
    <row r="307" spans="1:70" x14ac:dyDescent="0.3">
      <c r="A307" s="93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>(12-$AF307)/12*INDEX(BV$9:BV$12,MATCH($AB307,$BU$9:$BU$12,0))+$AF307/12*AG307</f>
        <v>0.13758333333333334</v>
      </c>
      <c r="AK307" s="85">
        <f>(12-$AF307)/12*INDEX(BW$9:BW$12,MATCH($AB307,$BU$9:$BU$12,0))+$AF307/12*AH307</f>
        <v>0.13655392156862747</v>
      </c>
      <c r="AL307" s="85">
        <f>(12-$AF307)/12*INDEX(BX$9:BX$12,MATCH($AB307,$BU$9:$BU$12,0))+$AF307/12*AI307</f>
        <v>0.19289705882352937</v>
      </c>
      <c r="AM307" s="85">
        <f>IF($BC307=1,AJ307/SUMIFS(AJ$3:AJ$622,$BC$3:$BC$622,1,$G$3:$G$622,$G307),0)</f>
        <v>0.10574449613953857</v>
      </c>
      <c r="AN307" s="85">
        <f>IF($BC307=1,AK307/SUMIFS(AK$3:AK$622,$BC$3:$BC$622,1,$G$3:$G$622,$G307),0)</f>
        <v>7.2938537063888004E-2</v>
      </c>
      <c r="AO307" s="85">
        <f>IF($BC307=1,AL307/SUMIFS(AL$3:AL$622,$BC$3:$BC$622,1,$G$3:$G$622,$G307),0)</f>
        <v>0.10446465300201122</v>
      </c>
      <c r="AP307" s="2">
        <f>IFERROR(R307/$V307*90,"")</f>
        <v>7.2289156626506021E-2</v>
      </c>
      <c r="AQ307" s="2">
        <f>IFERROR(S307/$V307*90,"")</f>
        <v>0</v>
      </c>
      <c r="AR307" s="2">
        <f>IFERROR(W307/$V307*90,"")</f>
        <v>0.36144578313253006</v>
      </c>
      <c r="AS307" s="2">
        <f>IFERROR(X307/$V307*90,"")</f>
        <v>0.28915662650602408</v>
      </c>
      <c r="AT307" s="2">
        <f>IFERROR(Y307/$V307*90,"")</f>
        <v>7.2289156626506021E-2</v>
      </c>
      <c r="AU307" s="2">
        <f>IF(AP307="",INDEX(BV$4:BV$7,MATCH(O307,$BU$4:$BU$7,0)),AP307)</f>
        <v>7.2289156626506021E-2</v>
      </c>
      <c r="AV307" s="2">
        <f>IF(AQ307="",INDEX(BW$4:BW$7,MATCH($O307,$BU$4:$BU$7,0)),AQ307)</f>
        <v>0</v>
      </c>
      <c r="AW307" s="2">
        <f>IF(AR307="",INDEX(BX$4:BX$7,MATCH($O307,$BU$4:$BU$7,0)),AR307)</f>
        <v>0.36144578313253006</v>
      </c>
      <c r="AX307" s="2">
        <f>IF(AS307="",INDEX(BY$4:BY$7,MATCH($O307,$BU$4:$BU$7,0)),AS307)</f>
        <v>0.28915662650602408</v>
      </c>
      <c r="AY307" s="2">
        <f>IF(AT307="",INDEX(BZ$4:BZ$7,MATCH($O307,$BU$4:$BU$7,0)),AT307)</f>
        <v>7.2289156626506021E-2</v>
      </c>
      <c r="AZ307" s="2">
        <f>AU307*0.5+AK307*0.5</f>
        <v>0.10442153909756674</v>
      </c>
      <c r="BA307" s="2">
        <f>AV307*0.5+AJ307*0.5</f>
        <v>6.8791666666666668E-2</v>
      </c>
      <c r="BB307" s="2">
        <f>AX307*0.5+AI307*0.5</f>
        <v>0.24457831325301205</v>
      </c>
      <c r="BC307">
        <f>IF(I307="expected",1,0)</f>
        <v>1</v>
      </c>
      <c r="BD307" s="74">
        <f>IF(BC307=1,AZ307/SUMIFS(AZ$3:AZ$622,$BC$3:$BC$622,1,$G$3:$G$622,$G307),0)</f>
        <v>8.2127707034989353E-2</v>
      </c>
      <c r="BE307" s="74">
        <f>IF(BC307=1,BA307/SUMIFS(BA$3:BA$622,$BC$3:$BC$622,1,$G$3:$G$622,$G307),0)</f>
        <v>6.2203831455591795E-2</v>
      </c>
      <c r="BF307" s="74">
        <f>IF(BC307=1,AW307/SUMIFS(AW$3:AW$622,$BC$3:$BC$622,1,$G$3:$G$622,$G307),0)</f>
        <v>0.10128500523830579</v>
      </c>
      <c r="BG307" s="2">
        <f>BB307</f>
        <v>0.24457831325301205</v>
      </c>
      <c r="BH307" s="2">
        <f>AY307</f>
        <v>7.2289156626506021E-2</v>
      </c>
      <c r="BI307" s="2">
        <f>MIN(BI$1,BD307)</f>
        <v>8.2127707034989353E-2</v>
      </c>
      <c r="BJ307" s="2">
        <f>MIN(BJ$1,BE307)</f>
        <v>6.2203831455591795E-2</v>
      </c>
      <c r="BK307" s="2">
        <f>MIN(BK$1,BF307)</f>
        <v>0.10128500523830579</v>
      </c>
      <c r="BL307" s="2">
        <f>BG307</f>
        <v>0.24457831325301205</v>
      </c>
      <c r="BM307" s="2">
        <f>MIN($BM$1,BH307)</f>
        <v>0.06</v>
      </c>
      <c r="BN307" s="2">
        <f>BI307/SUMIFS(BI$3:BI$622,$BC$3:$BC$622,1,$G$3:$G$622,$G307)</f>
        <v>8.2127707034989339E-2</v>
      </c>
      <c r="BO307" s="2">
        <f>BJ307/SUMIFS(BJ$3:BJ$622,$BC$3:$BC$622,1,$G$3:$G$622,$G307)</f>
        <v>6.2203831455591795E-2</v>
      </c>
      <c r="BP307" s="2">
        <f>BK307/SUMIFS(BK$3:BK$622,$BC$3:$BC$622,1,$G$3:$G$622,$G307)</f>
        <v>0.10880012091582707</v>
      </c>
      <c r="BQ307" s="2">
        <f>BL307</f>
        <v>0.24457831325301205</v>
      </c>
      <c r="BR307" s="2">
        <f>BM307</f>
        <v>0.06</v>
      </c>
    </row>
    <row r="308" spans="1:70" x14ac:dyDescent="0.3">
      <c r="A308" s="93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>(12-$AF308)/12*INDEX(BV$9:BV$12,MATCH($AB308,$BU$9:$BU$12,0))+$AF308/12*AG308</f>
        <v>0.12625</v>
      </c>
      <c r="AK308" s="85">
        <f>(12-$AF308)/12*INDEX(BW$9:BW$12,MATCH($AB308,$BU$9:$BU$12,0))+$AF308/12*AH308</f>
        <v>3.801470588235295E-2</v>
      </c>
      <c r="AL308" s="85">
        <f>(12-$AF308)/12*INDEX(BX$9:BX$12,MATCH($AB308,$BU$9:$BU$12,0))+$AF308/12*AI308</f>
        <v>0.2532598039215686</v>
      </c>
      <c r="AM308" s="85">
        <f>IF($BC308=1,AJ308/SUMIFS(AJ$3:AJ$622,$BC$3:$BC$622,1,$G$3:$G$622,$G308),0)</f>
        <v>9.7033865324894567E-2</v>
      </c>
      <c r="AN308" s="85">
        <f>IF($BC308=1,AK308/SUMIFS(AK$3:AK$622,$BC$3:$BC$622,1,$G$3:$G$622,$G308),0)</f>
        <v>2.0305070715814749E-2</v>
      </c>
      <c r="AO308" s="85">
        <f>IF($BC308=1,AL308/SUMIFS(AL$3:AL$622,$BC$3:$BC$622,1,$G$3:$G$622,$G308),0)</f>
        <v>0.13715448901804045</v>
      </c>
      <c r="AP308" s="2">
        <f>IFERROR(R308/$V308*90,"")</f>
        <v>7.656316461080391E-2</v>
      </c>
      <c r="AQ308" s="2">
        <f>IFERROR(S308/$V308*90,"")</f>
        <v>0</v>
      </c>
      <c r="AR308" s="2">
        <f>IFERROR(W308/$V308*90,"")</f>
        <v>0.19140791152700978</v>
      </c>
      <c r="AS308" s="2">
        <f>IFERROR(X308/$V308*90,"")</f>
        <v>0.15312632922160782</v>
      </c>
      <c r="AT308" s="2">
        <f>IFERROR(Y308/$V308*90,"")</f>
        <v>0</v>
      </c>
      <c r="AU308" s="2">
        <f>IF(AP308="",INDEX(BV$4:BV$7,MATCH(O308,$BU$4:$BU$7,0)),AP308)</f>
        <v>7.656316461080391E-2</v>
      </c>
      <c r="AV308" s="2">
        <f>IF(AQ308="",INDEX(BW$4:BW$7,MATCH($O308,$BU$4:$BU$7,0)),AQ308)</f>
        <v>0</v>
      </c>
      <c r="AW308" s="2">
        <f>IF(AR308="",INDEX(BX$4:BX$7,MATCH($O308,$BU$4:$BU$7,0)),AR308)</f>
        <v>0.19140791152700978</v>
      </c>
      <c r="AX308" s="2">
        <f>IF(AS308="",INDEX(BY$4:BY$7,MATCH($O308,$BU$4:$BU$7,0)),AS308)</f>
        <v>0.15312632922160782</v>
      </c>
      <c r="AY308" s="2">
        <f>IF(AT308="",INDEX(BZ$4:BZ$7,MATCH($O308,$BU$4:$BU$7,0)),AT308)</f>
        <v>0</v>
      </c>
      <c r="AZ308" s="2">
        <f>AU308*0.5+AK308*0.5</f>
        <v>5.728893524657843E-2</v>
      </c>
      <c r="BA308" s="2">
        <f>AV308*0.5+AJ308*0.5</f>
        <v>6.3125000000000001E-2</v>
      </c>
      <c r="BB308" s="2">
        <f>AX308*0.5+AI308*0.5</f>
        <v>0.22656316461080389</v>
      </c>
      <c r="BC308">
        <f>IF(I308="expected",1,0)</f>
        <v>1</v>
      </c>
      <c r="BD308" s="74">
        <f>IF(BC308=1,AZ308/SUMIFS(AZ$3:AZ$622,$BC$3:$BC$622,1,$G$3:$G$622,$G308),0)</f>
        <v>4.5057838937628776E-2</v>
      </c>
      <c r="BE308" s="74">
        <f>IF(BC308=1,BA308/SUMIFS(BA$3:BA$622,$BC$3:$BC$622,1,$G$3:$G$622,$G308),0)</f>
        <v>5.7079833225452195E-2</v>
      </c>
      <c r="BF308" s="74">
        <f>IF(BC308=1,AW308/SUMIFS(AW$3:AW$622,$BC$3:$BC$622,1,$G$3:$G$622,$G308),0)</f>
        <v>5.3636678656610259E-2</v>
      </c>
      <c r="BG308" s="2">
        <f>BB308</f>
        <v>0.22656316461080389</v>
      </c>
      <c r="BH308" s="2">
        <f>AY308</f>
        <v>0</v>
      </c>
      <c r="BI308" s="2">
        <f>MIN(BI$1,BD308)</f>
        <v>4.5057838937628776E-2</v>
      </c>
      <c r="BJ308" s="2">
        <f>MIN(BJ$1,BE308)</f>
        <v>5.7079833225452195E-2</v>
      </c>
      <c r="BK308" s="2">
        <f>MIN(BK$1,BF308)</f>
        <v>5.3636678656610259E-2</v>
      </c>
      <c r="BL308" s="2">
        <f>BG308</f>
        <v>0.22656316461080389</v>
      </c>
      <c r="BM308" s="2">
        <f>MIN($BM$1,BH308)</f>
        <v>0</v>
      </c>
      <c r="BN308" s="2">
        <f>BI308/SUMIFS(BI$3:BI$622,$BC$3:$BC$622,1,$G$3:$G$622,$G308)</f>
        <v>4.5057838937628769E-2</v>
      </c>
      <c r="BO308" s="2">
        <f>BJ308/SUMIFS(BJ$3:BJ$622,$BC$3:$BC$622,1,$G$3:$G$622,$G308)</f>
        <v>5.7079833225452195E-2</v>
      </c>
      <c r="BP308" s="2">
        <f>BK308/SUMIFS(BK$3:BK$622,$BC$3:$BC$622,1,$G$3:$G$622,$G308)</f>
        <v>5.7616397507530712E-2</v>
      </c>
      <c r="BQ308" s="2">
        <f>BL308</f>
        <v>0.22656316461080389</v>
      </c>
      <c r="BR308" s="2">
        <f>BM308</f>
        <v>0</v>
      </c>
    </row>
    <row r="309" spans="1:70" x14ac:dyDescent="0.3">
      <c r="A309" s="93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>(12-$AF309)/12*INDEX(BV$9:BV$12,MATCH($AB309,$BU$9:$BU$12,0))+$AF309/12*AG309</f>
        <v>0.10750915750915752</v>
      </c>
      <c r="AK309" s="85">
        <f>(12-$AF309)/12*INDEX(BW$9:BW$12,MATCH($AB309,$BU$9:$BU$12,0))+$AF309/12*AH309</f>
        <v>0.14967032967032967</v>
      </c>
      <c r="AL309" s="85">
        <f>(12-$AF309)/12*INDEX(BX$9:BX$12,MATCH($AB309,$BU$9:$BU$12,0))+$AF309/12*AI309</f>
        <v>0.15424908424908423</v>
      </c>
      <c r="AM309" s="85">
        <f>IF($BC309=1,AJ309/SUMIFS(AJ$3:AJ$622,$BC$3:$BC$622,1,$G$3:$G$622,$G309),0)</f>
        <v>0</v>
      </c>
      <c r="AN309" s="85">
        <f>IF($BC309=1,AK309/SUMIFS(AK$3:AK$622,$BC$3:$BC$622,1,$G$3:$G$622,$G309),0)</f>
        <v>0</v>
      </c>
      <c r="AO309" s="85">
        <f>IF($BC309=1,AL309/SUMIFS(AL$3:AL$622,$BC$3:$BC$622,1,$G$3:$G$622,$G309),0)</f>
        <v>0</v>
      </c>
      <c r="AP309" s="2">
        <f>IFERROR(R309/$V309*90,"")</f>
        <v>0</v>
      </c>
      <c r="AQ309" s="2">
        <f>IFERROR(S309/$V309*90,"")</f>
        <v>8.2568807339449546E-2</v>
      </c>
      <c r="AR309" s="2">
        <f>IFERROR(W309/$V309*90,"")</f>
        <v>0.12385321100917432</v>
      </c>
      <c r="AS309" s="2">
        <f>IFERROR(X309/$V309*90,"")</f>
        <v>0.24770642201834864</v>
      </c>
      <c r="AT309" s="2">
        <f>IFERROR(Y309/$V309*90,"")</f>
        <v>0</v>
      </c>
      <c r="AU309" s="2">
        <f>IF(AP309="",INDEX(BV$4:BV$7,MATCH(O309,$BU$4:$BU$7,0)),AP309)</f>
        <v>0</v>
      </c>
      <c r="AV309" s="2">
        <f>IF(AQ309="",INDEX(BW$4:BW$7,MATCH($O309,$BU$4:$BU$7,0)),AQ309)</f>
        <v>8.2568807339449546E-2</v>
      </c>
      <c r="AW309" s="2">
        <f>IF(AR309="",INDEX(BX$4:BX$7,MATCH($O309,$BU$4:$BU$7,0)),AR309)</f>
        <v>0.12385321100917432</v>
      </c>
      <c r="AX309" s="2">
        <f>IF(AS309="",INDEX(BY$4:BY$7,MATCH($O309,$BU$4:$BU$7,0)),AS309)</f>
        <v>0.24770642201834864</v>
      </c>
      <c r="AY309" s="2">
        <f>IF(AT309="",INDEX(BZ$4:BZ$7,MATCH($O309,$BU$4:$BU$7,0)),AT309)</f>
        <v>0</v>
      </c>
      <c r="AZ309" s="2">
        <f>AU309*0.5+AK309*0.5</f>
        <v>7.4835164835164836E-2</v>
      </c>
      <c r="BA309" s="2">
        <f>AV309*0.5+AJ309*0.5</f>
        <v>9.5038982424303531E-2</v>
      </c>
      <c r="BB309" s="2">
        <f>AX309*0.5+AI309*0.5</f>
        <v>0.12385321100917432</v>
      </c>
      <c r="BC309">
        <f>IF(I309="expected",1,0)</f>
        <v>0</v>
      </c>
      <c r="BD309" s="74">
        <f>IF(BC309=1,AZ309/SUMIFS(AZ$3:AZ$622,$BC$3:$BC$622,1,$G$3:$G$622,$G309),0)</f>
        <v>0</v>
      </c>
      <c r="BE309" s="74">
        <f>IF(BC309=1,BA309/SUMIFS(BA$3:BA$622,$BC$3:$BC$622,1,$G$3:$G$622,$G309),0)</f>
        <v>0</v>
      </c>
      <c r="BF309" s="74">
        <f>IF(BC309=1,AW309/SUMIFS(AW$3:AW$622,$BC$3:$BC$622,1,$G$3:$G$622,$G309),0)</f>
        <v>0</v>
      </c>
      <c r="BG309" s="2">
        <f>BB309</f>
        <v>0.12385321100917432</v>
      </c>
      <c r="BH309" s="2">
        <f>AY309</f>
        <v>0</v>
      </c>
      <c r="BI309" s="2">
        <f>MIN(BI$1,BD309)</f>
        <v>0</v>
      </c>
      <c r="BJ309" s="2">
        <f>MIN(BJ$1,BE309)</f>
        <v>0</v>
      </c>
      <c r="BK309" s="2">
        <f>MIN(BK$1,BF309)</f>
        <v>0</v>
      </c>
      <c r="BL309" s="2">
        <f>BG309</f>
        <v>0.12385321100917432</v>
      </c>
      <c r="BM309" s="2">
        <f>MIN($BM$1,BH309)</f>
        <v>0</v>
      </c>
      <c r="BN309" s="2">
        <f>BI309/SUMIFS(BI$3:BI$622,$BC$3:$BC$622,1,$G$3:$G$622,$G309)</f>
        <v>0</v>
      </c>
      <c r="BO309" s="2">
        <f>BJ309/SUMIFS(BJ$3:BJ$622,$BC$3:$BC$622,1,$G$3:$G$622,$G309)</f>
        <v>0</v>
      </c>
      <c r="BP309" s="2">
        <f>BK309/SUMIFS(BK$3:BK$622,$BC$3:$BC$622,1,$G$3:$G$622,$G309)</f>
        <v>0</v>
      </c>
      <c r="BQ309" s="2">
        <f>BL309</f>
        <v>0.12385321100917432</v>
      </c>
      <c r="BR309" s="2">
        <f>BM309</f>
        <v>0</v>
      </c>
    </row>
    <row r="310" spans="1:70" x14ac:dyDescent="0.3">
      <c r="A310" s="93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>(12-$AF310)/12*INDEX(BV$9:BV$12,MATCH($AB310,$BU$9:$BU$12,0))+$AF310/12*AG310</f>
        <v>0.28953616352201261</v>
      </c>
      <c r="AK310" s="85">
        <f>(12-$AF310)/12*INDEX(BW$9:BW$12,MATCH($AB310,$BU$9:$BU$12,0))+$AF310/12*AH310</f>
        <v>0.50102201257861623</v>
      </c>
      <c r="AL310" s="85">
        <f>(12-$AF310)/12*INDEX(BX$9:BX$12,MATCH($AB310,$BU$9:$BU$12,0))+$AF310/12*AI310</f>
        <v>0.10274371069182391</v>
      </c>
      <c r="AM310" s="85">
        <f>IF($BC310=1,AJ310/SUMIFS(AJ$3:AJ$622,$BC$3:$BC$622,1,$G$3:$G$622,$G310),0)</f>
        <v>0</v>
      </c>
      <c r="AN310" s="85">
        <f>IF($BC310=1,AK310/SUMIFS(AK$3:AK$622,$BC$3:$BC$622,1,$G$3:$G$622,$G310),0)</f>
        <v>0</v>
      </c>
      <c r="AO310" s="85">
        <f>IF($BC310=1,AL310/SUMIFS(AL$3:AL$622,$BC$3:$BC$622,1,$G$3:$G$622,$G310),0)</f>
        <v>0</v>
      </c>
      <c r="AP310" s="2">
        <f>IFERROR(R310/$V310*90,"")</f>
        <v>0</v>
      </c>
      <c r="AQ310" s="2">
        <f>IFERROR(S310/$V310*90,"")</f>
        <v>0.21924482338611448</v>
      </c>
      <c r="AR310" s="2">
        <f>IFERROR(W310/$V310*90,"")</f>
        <v>0.3288672350791717</v>
      </c>
      <c r="AS310" s="2">
        <f>IFERROR(X310/$V310*90,"")</f>
        <v>0</v>
      </c>
      <c r="AT310" s="2">
        <f>IFERROR(Y310/$V310*90,"")</f>
        <v>0</v>
      </c>
      <c r="AU310" s="2">
        <f>IF(AP310="",INDEX(BV$4:BV$7,MATCH(O310,$BU$4:$BU$7,0)),AP310)</f>
        <v>0</v>
      </c>
      <c r="AV310" s="2">
        <f>IF(AQ310="",INDEX(BW$4:BW$7,MATCH($O310,$BU$4:$BU$7,0)),AQ310)</f>
        <v>0.21924482338611448</v>
      </c>
      <c r="AW310" s="2">
        <f>IF(AR310="",INDEX(BX$4:BX$7,MATCH($O310,$BU$4:$BU$7,0)),AR310)</f>
        <v>0.3288672350791717</v>
      </c>
      <c r="AX310" s="2">
        <f>IF(AS310="",INDEX(BY$4:BY$7,MATCH($O310,$BU$4:$BU$7,0)),AS310)</f>
        <v>0</v>
      </c>
      <c r="AY310" s="2">
        <f>IF(AT310="",INDEX(BZ$4:BZ$7,MATCH($O310,$BU$4:$BU$7,0)),AT310)</f>
        <v>0</v>
      </c>
      <c r="AZ310" s="2">
        <f>AU310*0.5+AK310*0.5</f>
        <v>0.25051100628930811</v>
      </c>
      <c r="BA310" s="2">
        <f>AV310*0.5+AJ310*0.5</f>
        <v>0.25439049345406356</v>
      </c>
      <c r="BB310" s="2">
        <f>AX310*0.5+AI310*0.5</f>
        <v>0</v>
      </c>
      <c r="BC310">
        <f>IF(I310="expected",1,0)</f>
        <v>0</v>
      </c>
      <c r="BD310" s="74">
        <f>IF(BC310=1,AZ310/SUMIFS(AZ$3:AZ$622,$BC$3:$BC$622,1,$G$3:$G$622,$G310),0)</f>
        <v>0</v>
      </c>
      <c r="BE310" s="74">
        <f>IF(BC310=1,BA310/SUMIFS(BA$3:BA$622,$BC$3:$BC$622,1,$G$3:$G$622,$G310),0)</f>
        <v>0</v>
      </c>
      <c r="BF310" s="74">
        <f>IF(BC310=1,AW310/SUMIFS(AW$3:AW$622,$BC$3:$BC$622,1,$G$3:$G$622,$G310),0)</f>
        <v>0</v>
      </c>
      <c r="BG310" s="2">
        <f>BB310</f>
        <v>0</v>
      </c>
      <c r="BH310" s="2">
        <f>AY310</f>
        <v>0</v>
      </c>
      <c r="BI310" s="2">
        <f>MIN(BI$1,BD310)</f>
        <v>0</v>
      </c>
      <c r="BJ310" s="2">
        <f>MIN(BJ$1,BE310)</f>
        <v>0</v>
      </c>
      <c r="BK310" s="2">
        <f>MIN(BK$1,BF310)</f>
        <v>0</v>
      </c>
      <c r="BL310" s="2">
        <f>BG310</f>
        <v>0</v>
      </c>
      <c r="BM310" s="2">
        <f>MIN($BM$1,BH310)</f>
        <v>0</v>
      </c>
      <c r="BN310" s="2">
        <f>BI310/SUMIFS(BI$3:BI$622,$BC$3:$BC$622,1,$G$3:$G$622,$G310)</f>
        <v>0</v>
      </c>
      <c r="BO310" s="2">
        <f>BJ310/SUMIFS(BJ$3:BJ$622,$BC$3:$BC$622,1,$G$3:$G$622,$G310)</f>
        <v>0</v>
      </c>
      <c r="BP310" s="2">
        <f>BK310/SUMIFS(BK$3:BK$622,$BC$3:$BC$622,1,$G$3:$G$622,$G310)</f>
        <v>0</v>
      </c>
      <c r="BQ310" s="2">
        <f>BL310</f>
        <v>0</v>
      </c>
      <c r="BR310" s="2">
        <f>BM310</f>
        <v>0</v>
      </c>
    </row>
    <row r="311" spans="1:70" x14ac:dyDescent="0.3">
      <c r="A311" s="93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>(12-$AF311)/12*INDEX(BV$9:BV$12,MATCH($AB311,$BU$9:$BU$12,0))+$AF311/12*AG311</f>
        <v>0</v>
      </c>
      <c r="AK311" s="85">
        <f>(12-$AF311)/12*INDEX(BW$9:BW$12,MATCH($AB311,$BU$9:$BU$12,0))+$AF311/12*AH311</f>
        <v>0</v>
      </c>
      <c r="AL311" s="85">
        <f>(12-$AF311)/12*INDEX(BX$9:BX$12,MATCH($AB311,$BU$9:$BU$12,0))+$AF311/12*AI311</f>
        <v>0</v>
      </c>
      <c r="AM311" s="85">
        <f>IF($BC311=1,AJ311/SUMIFS(AJ$3:AJ$622,$BC$3:$BC$622,1,$G$3:$G$622,$G311),0)</f>
        <v>0</v>
      </c>
      <c r="AN311" s="85">
        <f>IF($BC311=1,AK311/SUMIFS(AK$3:AK$622,$BC$3:$BC$622,1,$G$3:$G$622,$G311),0)</f>
        <v>0</v>
      </c>
      <c r="AO311" s="85">
        <f>IF($BC311=1,AL311/SUMIFS(AL$3:AL$622,$BC$3:$BC$622,1,$G$3:$G$622,$G311),0)</f>
        <v>0</v>
      </c>
      <c r="AP311" s="2">
        <f>IFERROR(R311/$V311*90,"")</f>
        <v>0</v>
      </c>
      <c r="AQ311" s="2">
        <f>IFERROR(S311/$V311*90,"")</f>
        <v>0</v>
      </c>
      <c r="AR311" s="2">
        <f>IFERROR(W311/$V311*90,"")</f>
        <v>0</v>
      </c>
      <c r="AS311" s="2">
        <f>IFERROR(X311/$V311*90,"")</f>
        <v>0</v>
      </c>
      <c r="AT311" s="2">
        <f>IFERROR(Y311/$V311*90,"")</f>
        <v>0</v>
      </c>
      <c r="AU311" s="2">
        <f>IF(AP311="",INDEX(BV$4:BV$7,MATCH(O311,$BU$4:$BU$7,0)),AP311)</f>
        <v>0</v>
      </c>
      <c r="AV311" s="2">
        <f>IF(AQ311="",INDEX(BW$4:BW$7,MATCH($O311,$BU$4:$BU$7,0)),AQ311)</f>
        <v>0</v>
      </c>
      <c r="AW311" s="2">
        <f>IF(AR311="",INDEX(BX$4:BX$7,MATCH($O311,$BU$4:$BU$7,0)),AR311)</f>
        <v>0</v>
      </c>
      <c r="AX311" s="2">
        <f>IF(AS311="",INDEX(BY$4:BY$7,MATCH($O311,$BU$4:$BU$7,0)),AS311)</f>
        <v>0</v>
      </c>
      <c r="AY311" s="2">
        <f>IF(AT311="",INDEX(BZ$4:BZ$7,MATCH($O311,$BU$4:$BU$7,0)),AT311)</f>
        <v>0</v>
      </c>
      <c r="AZ311" s="2">
        <f>AU311*0.5+AK311*0.5</f>
        <v>0</v>
      </c>
      <c r="BA311" s="2">
        <f>AV311*0.5+AJ311*0.5</f>
        <v>0</v>
      </c>
      <c r="BB311" s="2">
        <f>AX311*0.5+AI311*0.5</f>
        <v>0</v>
      </c>
      <c r="BC311">
        <f>IF(I311="expected",1,0)</f>
        <v>0</v>
      </c>
      <c r="BD311" s="74">
        <f>IF(BC311=1,AZ311/SUMIFS(AZ$3:AZ$622,$BC$3:$BC$622,1,$G$3:$G$622,$G311),0)</f>
        <v>0</v>
      </c>
      <c r="BE311" s="74">
        <f>IF(BC311=1,BA311/SUMIFS(BA$3:BA$622,$BC$3:$BC$622,1,$G$3:$G$622,$G311),0)</f>
        <v>0</v>
      </c>
      <c r="BF311" s="74">
        <f>IF(BC311=1,AW311/SUMIFS(AW$3:AW$622,$BC$3:$BC$622,1,$G$3:$G$622,$G311),0)</f>
        <v>0</v>
      </c>
      <c r="BG311" s="2">
        <f>BB311</f>
        <v>0</v>
      </c>
      <c r="BH311" s="2">
        <f>AY311</f>
        <v>0</v>
      </c>
      <c r="BI311" s="2">
        <f>MIN(BI$1,BD311)</f>
        <v>0</v>
      </c>
      <c r="BJ311" s="2">
        <f>MIN(BJ$1,BE311)</f>
        <v>0</v>
      </c>
      <c r="BK311" s="2">
        <f>MIN(BK$1,BF311)</f>
        <v>0</v>
      </c>
      <c r="BL311" s="2">
        <f>BG311</f>
        <v>0</v>
      </c>
      <c r="BM311" s="2">
        <f>MIN($BM$1,BH311)</f>
        <v>0</v>
      </c>
      <c r="BN311" s="2">
        <f>BI311/SUMIFS(BI$3:BI$622,$BC$3:$BC$622,1,$G$3:$G$622,$G311)</f>
        <v>0</v>
      </c>
      <c r="BO311" s="2">
        <f>BJ311/SUMIFS(BJ$3:BJ$622,$BC$3:$BC$622,1,$G$3:$G$622,$G311)</f>
        <v>0</v>
      </c>
      <c r="BP311" s="2">
        <f>BK311/SUMIFS(BK$3:BK$622,$BC$3:$BC$622,1,$G$3:$G$622,$G311)</f>
        <v>0</v>
      </c>
      <c r="BQ311" s="2">
        <f>BL311</f>
        <v>0</v>
      </c>
      <c r="BR311" s="2">
        <f>BM311</f>
        <v>0</v>
      </c>
    </row>
    <row r="312" spans="1:70" x14ac:dyDescent="0.3">
      <c r="A312" s="93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>(12-$AF312)/12*INDEX(BV$9:BV$12,MATCH($AB312,$BU$9:$BU$12,0))+$AF312/12*AG312</f>
        <v>0.13150000000000001</v>
      </c>
      <c r="AK312" s="85">
        <f>(12-$AF312)/12*INDEX(BW$9:BW$12,MATCH($AB312,$BU$9:$BU$12,0))+$AF312/12*AH312</f>
        <v>0.13061764705882356</v>
      </c>
      <c r="AL312" s="85">
        <f>(12-$AF312)/12*INDEX(BX$9:BX$12,MATCH($AB312,$BU$9:$BU$12,0))+$AF312/12*AI312</f>
        <v>9.3911764705882306E-2</v>
      </c>
      <c r="AM312" s="85">
        <f>IF($BC312=1,AJ312/SUMIFS(AJ$3:AJ$622,$BC$3:$BC$622,1,$G$3:$G$622,$G312),0)</f>
        <v>0.12309897958634068</v>
      </c>
      <c r="AN312" s="85">
        <f>IF($BC312=1,AK312/SUMIFS(AK$3:AK$622,$BC$3:$BC$622,1,$G$3:$G$622,$G312),0)</f>
        <v>6.6119213923647654E-2</v>
      </c>
      <c r="AO312" s="85">
        <f>IF($BC312=1,AL312/SUMIFS(AL$3:AL$622,$BC$3:$BC$622,1,$G$3:$G$622,$G312),0)</f>
        <v>5.3739728685594443E-2</v>
      </c>
      <c r="AP312" s="2">
        <f>IFERROR(R312/$V312*90,"")</f>
        <v>6.4911648034619546E-2</v>
      </c>
      <c r="AQ312" s="2">
        <f>IFERROR(S312/$V312*90,"")</f>
        <v>6.4911648034619546E-2</v>
      </c>
      <c r="AR312" s="2">
        <f>IFERROR(W312/$V312*90,"")</f>
        <v>0.29210241615578797</v>
      </c>
      <c r="AS312" s="2">
        <f>IFERROR(X312/$V312*90,"")</f>
        <v>6.4911648034619546E-2</v>
      </c>
      <c r="AT312" s="2">
        <f>IFERROR(Y312/$V312*90,"")</f>
        <v>0</v>
      </c>
      <c r="AU312" s="2">
        <f>IF(AP312="",INDEX(BV$4:BV$7,MATCH(O312,$BU$4:$BU$7,0)),AP312)</f>
        <v>6.4911648034619546E-2</v>
      </c>
      <c r="AV312" s="2">
        <f>IF(AQ312="",INDEX(BW$4:BW$7,MATCH($O312,$BU$4:$BU$7,0)),AQ312)</f>
        <v>6.4911648034619546E-2</v>
      </c>
      <c r="AW312" s="2">
        <f>IF(AR312="",INDEX(BX$4:BX$7,MATCH($O312,$BU$4:$BU$7,0)),AR312)</f>
        <v>0.29210241615578797</v>
      </c>
      <c r="AX312" s="2">
        <f>IF(AS312="",INDEX(BY$4:BY$7,MATCH($O312,$BU$4:$BU$7,0)),AS312)</f>
        <v>6.4911648034619546E-2</v>
      </c>
      <c r="AY312" s="2">
        <f>IF(AT312="",INDEX(BZ$4:BZ$7,MATCH($O312,$BU$4:$BU$7,0)),AT312)</f>
        <v>0</v>
      </c>
      <c r="AZ312" s="2">
        <f>AU312*0.5+AK312*0.5</f>
        <v>9.7764647546721553E-2</v>
      </c>
      <c r="BA312" s="2">
        <f>AV312*0.5+AJ312*0.5</f>
        <v>9.8205824017309776E-2</v>
      </c>
      <c r="BB312" s="2">
        <f>AX312*0.5+AI312*0.5</f>
        <v>3.2455824017309773E-2</v>
      </c>
      <c r="BC312">
        <f>IF(I312="expected",1,0)</f>
        <v>1</v>
      </c>
      <c r="BD312" s="74">
        <f>IF(BC312=1,AZ312/SUMIFS(AZ$3:AZ$622,$BC$3:$BC$622,1,$G$3:$G$622,$G312),0)</f>
        <v>4.9700924868085347E-2</v>
      </c>
      <c r="BE312" s="74">
        <f>IF(BC312=1,BA312/SUMIFS(BA$3:BA$622,$BC$3:$BC$622,1,$G$3:$G$622,$G312),0)</f>
        <v>0.10052066641057603</v>
      </c>
      <c r="BF312" s="74">
        <f>IF(BC312=1,AW312/SUMIFS(AW$3:AW$622,$BC$3:$BC$622,1,$G$3:$G$622,$G312),0)</f>
        <v>4.9455107161601196E-2</v>
      </c>
      <c r="BG312" s="2">
        <f>BB312</f>
        <v>3.2455824017309773E-2</v>
      </c>
      <c r="BH312" s="2">
        <f>AY312</f>
        <v>0</v>
      </c>
      <c r="BI312" s="2">
        <f>MIN(BI$1,BD312)</f>
        <v>4.9700924868085347E-2</v>
      </c>
      <c r="BJ312" s="2">
        <f>MIN(BJ$1,BE312)</f>
        <v>0.10052066641057603</v>
      </c>
      <c r="BK312" s="2">
        <f>MIN(BK$1,BF312)</f>
        <v>4.9455107161601196E-2</v>
      </c>
      <c r="BL312" s="2">
        <f>BG312</f>
        <v>3.2455824017309773E-2</v>
      </c>
      <c r="BM312" s="2">
        <f>MIN($BM$1,BH312)</f>
        <v>0</v>
      </c>
      <c r="BN312" s="2">
        <f>BI312/SUMIFS(BI$3:BI$622,$BC$3:$BC$622,1,$G$3:$G$622,$G312)</f>
        <v>5.1911170478195739E-2</v>
      </c>
      <c r="BO312" s="2">
        <f>BJ312/SUMIFS(BJ$3:BJ$622,$BC$3:$BC$622,1,$G$3:$G$622,$G312)</f>
        <v>0.10052066641057604</v>
      </c>
      <c r="BP312" s="2">
        <f>BK312/SUMIFS(BK$3:BK$622,$BC$3:$BC$622,1,$G$3:$G$622,$G312)</f>
        <v>4.9455107161601182E-2</v>
      </c>
      <c r="BQ312" s="2">
        <f>BL312</f>
        <v>3.2455824017309773E-2</v>
      </c>
      <c r="BR312" s="2">
        <f>BM312</f>
        <v>0</v>
      </c>
    </row>
    <row r="313" spans="1:70" x14ac:dyDescent="0.3">
      <c r="A313" s="93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>(12-$AF313)/12*INDEX(BV$9:BV$12,MATCH($AB313,$BU$9:$BU$12,0))+$AF313/12*AG313</f>
        <v>9.4070512820512833E-2</v>
      </c>
      <c r="AK313" s="85">
        <f>(12-$AF313)/12*INDEX(BW$9:BW$12,MATCH($AB313,$BU$9:$BU$12,0))+$AF313/12*AH313</f>
        <v>0.21429487179487183</v>
      </c>
      <c r="AL313" s="85">
        <f>(12-$AF313)/12*INDEX(BX$9:BX$12,MATCH($AB313,$BU$9:$BU$12,0))+$AF313/12*AI313</f>
        <v>0.21830128205128208</v>
      </c>
      <c r="AM313" s="85">
        <f>IF($BC313=1,AJ313/SUMIFS(AJ$3:AJ$622,$BC$3:$BC$622,1,$G$3:$G$622,$G313),0)</f>
        <v>8.8060715873527817E-2</v>
      </c>
      <c r="AN313" s="85">
        <f>IF($BC313=1,AK313/SUMIFS(AK$3:AK$622,$BC$3:$BC$622,1,$G$3:$G$622,$G313),0)</f>
        <v>0.10847698446569611</v>
      </c>
      <c r="AO313" s="85">
        <f>IF($BC313=1,AL313/SUMIFS(AL$3:AL$622,$BC$3:$BC$622,1,$G$3:$G$622,$G313),0)</f>
        <v>0.12491993634550996</v>
      </c>
      <c r="AP313" s="2">
        <f>IFERROR(R313/$V313*90,"")</f>
        <v>6.726457399103139E-2</v>
      </c>
      <c r="AQ313" s="2">
        <f>IFERROR(S313/$V313*90,"")</f>
        <v>0.10089686098654709</v>
      </c>
      <c r="AR313" s="2">
        <f>IFERROR(W313/$V313*90,"")</f>
        <v>0.20179372197309417</v>
      </c>
      <c r="AS313" s="2">
        <f>IFERROR(X313/$V313*90,"")</f>
        <v>0.13452914798206278</v>
      </c>
      <c r="AT313" s="2">
        <f>IFERROR(Y313/$V313*90,"")</f>
        <v>0</v>
      </c>
      <c r="AU313" s="2">
        <f>IF(AP313="",INDEX(BV$4:BV$7,MATCH(O313,$BU$4:$BU$7,0)),AP313)</f>
        <v>6.726457399103139E-2</v>
      </c>
      <c r="AV313" s="2">
        <f>IF(AQ313="",INDEX(BW$4:BW$7,MATCH($O313,$BU$4:$BU$7,0)),AQ313)</f>
        <v>0.10089686098654709</v>
      </c>
      <c r="AW313" s="2">
        <f>IF(AR313="",INDEX(BX$4:BX$7,MATCH($O313,$BU$4:$BU$7,0)),AR313)</f>
        <v>0.20179372197309417</v>
      </c>
      <c r="AX313" s="2">
        <f>IF(AS313="",INDEX(BY$4:BY$7,MATCH($O313,$BU$4:$BU$7,0)),AS313)</f>
        <v>0.13452914798206278</v>
      </c>
      <c r="AY313" s="2">
        <f>IF(AT313="",INDEX(BZ$4:BZ$7,MATCH($O313,$BU$4:$BU$7,0)),AT313)</f>
        <v>0</v>
      </c>
      <c r="AZ313" s="2">
        <f>AU313*0.5+AK313*0.5</f>
        <v>0.1407797228929516</v>
      </c>
      <c r="BA313" s="2">
        <f>AV313*0.5+AJ313*0.5</f>
        <v>9.7483686903529959E-2</v>
      </c>
      <c r="BB313" s="2">
        <f>AX313*0.5+AI313*0.5</f>
        <v>0.1672645739910314</v>
      </c>
      <c r="BC313">
        <f>IF(I313="expected",1,0)</f>
        <v>1</v>
      </c>
      <c r="BD313" s="74">
        <f>IF(BC313=1,AZ313/SUMIFS(AZ$3:AZ$622,$BC$3:$BC$622,1,$G$3:$G$622,$G313),0)</f>
        <v>7.1568635555185375E-2</v>
      </c>
      <c r="BE313" s="74">
        <f>IF(BC313=1,BA313/SUMIFS(BA$3:BA$622,$BC$3:$BC$622,1,$G$3:$G$622,$G313),0)</f>
        <v>9.978150756085076E-2</v>
      </c>
      <c r="BF313" s="74">
        <f>IF(BC313=1,AW313/SUMIFS(AW$3:AW$622,$BC$3:$BC$622,1,$G$3:$G$622,$G313),0)</f>
        <v>3.4165174927533661E-2</v>
      </c>
      <c r="BG313" s="2">
        <f>BB313</f>
        <v>0.1672645739910314</v>
      </c>
      <c r="BH313" s="2">
        <f>AY313</f>
        <v>0</v>
      </c>
      <c r="BI313" s="2">
        <f>MIN(BI$1,BD313)</f>
        <v>7.1568635555185375E-2</v>
      </c>
      <c r="BJ313" s="2">
        <f>MIN(BJ$1,BE313)</f>
        <v>9.978150756085076E-2</v>
      </c>
      <c r="BK313" s="2">
        <f>MIN(BK$1,BF313)</f>
        <v>3.4165174927533661E-2</v>
      </c>
      <c r="BL313" s="2">
        <f>BG313</f>
        <v>0.1672645739910314</v>
      </c>
      <c r="BM313" s="2">
        <f>MIN($BM$1,BH313)</f>
        <v>0</v>
      </c>
      <c r="BN313" s="2">
        <f>BI313/SUMIFS(BI$3:BI$622,$BC$3:$BC$622,1,$G$3:$G$622,$G313)</f>
        <v>7.4751358270653684E-2</v>
      </c>
      <c r="BO313" s="2">
        <f>BJ313/SUMIFS(BJ$3:BJ$622,$BC$3:$BC$622,1,$G$3:$G$622,$G313)</f>
        <v>9.9781507560850774E-2</v>
      </c>
      <c r="BP313" s="2">
        <f>BK313/SUMIFS(BK$3:BK$622,$BC$3:$BC$622,1,$G$3:$G$622,$G313)</f>
        <v>3.4165174927533654E-2</v>
      </c>
      <c r="BQ313" s="2">
        <f>BL313</f>
        <v>0.1672645739910314</v>
      </c>
      <c r="BR313" s="2">
        <f>BM313</f>
        <v>0</v>
      </c>
    </row>
    <row r="314" spans="1:70" x14ac:dyDescent="0.3">
      <c r="A314" s="93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>(12-$AF314)/12*INDEX(BV$9:BV$12,MATCH($AB314,$BU$9:$BU$12,0))+$AF314/12*AG314</f>
        <v>5.3754578754578758E-2</v>
      </c>
      <c r="AK314" s="85">
        <f>(12-$AF314)/12*INDEX(BW$9:BW$12,MATCH($AB314,$BU$9:$BU$12,0))+$AF314/12*AH314</f>
        <v>7.4835164835164836E-2</v>
      </c>
      <c r="AL314" s="85">
        <f>(12-$AF314)/12*INDEX(BX$9:BX$12,MATCH($AB314,$BU$9:$BU$12,0))+$AF314/12*AI314</f>
        <v>0.17045787545787544</v>
      </c>
      <c r="AM314" s="85">
        <f>IF($BC314=1,AJ314/SUMIFS(AJ$3:AJ$622,$BC$3:$BC$622,1,$G$3:$G$622,$G314),0)</f>
        <v>5.0320409070587324E-2</v>
      </c>
      <c r="AN314" s="85">
        <f>IF($BC314=1,AK314/SUMIFS(AK$3:AK$622,$BC$3:$BC$622,1,$G$3:$G$622,$G314),0)</f>
        <v>3.788188184494972E-2</v>
      </c>
      <c r="AO314" s="85">
        <f>IF($BC314=1,AL314/SUMIFS(AL$3:AL$622,$BC$3:$BC$622,1,$G$3:$G$622,$G314),0)</f>
        <v>9.7542198340303379E-2</v>
      </c>
      <c r="AP314" s="2">
        <f>IFERROR(R314/$V314*90,"")</f>
        <v>0.2270815811606392</v>
      </c>
      <c r="AQ314" s="2">
        <f>IFERROR(S314/$V314*90,"")</f>
        <v>0.1135407905803196</v>
      </c>
      <c r="AR314" s="2">
        <f>IFERROR(W314/$V314*90,"")</f>
        <v>0.83263246425567694</v>
      </c>
      <c r="AS314" s="2">
        <f>IFERROR(X314/$V314*90,"")</f>
        <v>0.26492851135407908</v>
      </c>
      <c r="AT314" s="2">
        <f>IFERROR(Y314/$V314*90,"")</f>
        <v>0</v>
      </c>
      <c r="AU314" s="2">
        <f>IF(AP314="",INDEX(BV$4:BV$7,MATCH(O314,$BU$4:$BU$7,0)),AP314)</f>
        <v>0.2270815811606392</v>
      </c>
      <c r="AV314" s="2">
        <f>IF(AQ314="",INDEX(BW$4:BW$7,MATCH($O314,$BU$4:$BU$7,0)),AQ314)</f>
        <v>0.1135407905803196</v>
      </c>
      <c r="AW314" s="2">
        <f>IF(AR314="",INDEX(BX$4:BX$7,MATCH($O314,$BU$4:$BU$7,0)),AR314)</f>
        <v>0.83263246425567694</v>
      </c>
      <c r="AX314" s="2">
        <f>IF(AS314="",INDEX(BY$4:BY$7,MATCH($O314,$BU$4:$BU$7,0)),AS314)</f>
        <v>0.26492851135407908</v>
      </c>
      <c r="AY314" s="2">
        <f>IF(AT314="",INDEX(BZ$4:BZ$7,MATCH($O314,$BU$4:$BU$7,0)),AT314)</f>
        <v>0</v>
      </c>
      <c r="AZ314" s="2">
        <f>AU314*0.5+AK314*0.5</f>
        <v>0.15095837299790202</v>
      </c>
      <c r="BA314" s="2">
        <f>AV314*0.5+AJ314*0.5</f>
        <v>8.3647684667449179E-2</v>
      </c>
      <c r="BB314" s="2">
        <f>AX314*0.5+AI314*0.5</f>
        <v>0.20246425567703955</v>
      </c>
      <c r="BC314">
        <f>IF(I314="expected",1,0)</f>
        <v>1</v>
      </c>
      <c r="BD314" s="74">
        <f>IF(BC314=1,AZ314/SUMIFS(AZ$3:AZ$622,$BC$3:$BC$622,1,$G$3:$G$622,$G314),0)</f>
        <v>7.6743188287888744E-2</v>
      </c>
      <c r="BE314" s="74">
        <f>IF(BC314=1,BA314/SUMIFS(BA$3:BA$622,$BC$3:$BC$622,1,$G$3:$G$622,$G314),0)</f>
        <v>8.5619372278691555E-2</v>
      </c>
      <c r="BF314" s="74">
        <f>IF(BC314=1,AW314/SUMIFS(AW$3:AW$622,$BC$3:$BC$622,1,$G$3:$G$622,$G314),0)</f>
        <v>0.14097085634523138</v>
      </c>
      <c r="BG314" s="2">
        <f>BB314</f>
        <v>0.20246425567703955</v>
      </c>
      <c r="BH314" s="2">
        <f>AY314</f>
        <v>0</v>
      </c>
      <c r="BI314" s="2">
        <f>MIN(BI$1,BD314)</f>
        <v>7.6743188287888744E-2</v>
      </c>
      <c r="BJ314" s="2">
        <f>MIN(BJ$1,BE314)</f>
        <v>8.5619372278691555E-2</v>
      </c>
      <c r="BK314" s="2">
        <f>MIN(BK$1,BF314)</f>
        <v>0.14097085634523138</v>
      </c>
      <c r="BL314" s="2">
        <f>BG314</f>
        <v>0.20246425567703955</v>
      </c>
      <c r="BM314" s="2">
        <f>MIN($BM$1,BH314)</f>
        <v>0</v>
      </c>
      <c r="BN314" s="2">
        <f>BI314/SUMIFS(BI$3:BI$622,$BC$3:$BC$622,1,$G$3:$G$622,$G314)</f>
        <v>8.015602809860424E-2</v>
      </c>
      <c r="BO314" s="2">
        <f>BJ314/SUMIFS(BJ$3:BJ$622,$BC$3:$BC$622,1,$G$3:$G$622,$G314)</f>
        <v>8.5619372278691569E-2</v>
      </c>
      <c r="BP314" s="2">
        <f>BK314/SUMIFS(BK$3:BK$622,$BC$3:$BC$622,1,$G$3:$G$622,$G314)</f>
        <v>0.14097085634523135</v>
      </c>
      <c r="BQ314" s="2">
        <f>BL314</f>
        <v>0.20246425567703955</v>
      </c>
      <c r="BR314" s="2">
        <f>BM314</f>
        <v>0</v>
      </c>
    </row>
    <row r="315" spans="1:70" x14ac:dyDescent="0.3">
      <c r="A315" s="93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>(12-$AF315)/12*INDEX(BV$9:BV$12,MATCH($AB315,$BU$9:$BU$12,0))+$AF315/12*AG315</f>
        <v>0</v>
      </c>
      <c r="AK315" s="85">
        <f>(12-$AF315)/12*INDEX(BW$9:BW$12,MATCH($AB315,$BU$9:$BU$12,0))+$AF315/12*AH315</f>
        <v>0</v>
      </c>
      <c r="AL315" s="85">
        <f>(12-$AF315)/12*INDEX(BX$9:BX$12,MATCH($AB315,$BU$9:$BU$12,0))+$AF315/12*AI315</f>
        <v>0</v>
      </c>
      <c r="AM315" s="85">
        <f>IF($BC315=1,AJ315/SUMIFS(AJ$3:AJ$622,$BC$3:$BC$622,1,$G$3:$G$622,$G315),0)</f>
        <v>0</v>
      </c>
      <c r="AN315" s="85">
        <f>IF($BC315=1,AK315/SUMIFS(AK$3:AK$622,$BC$3:$BC$622,1,$G$3:$G$622,$G315),0)</f>
        <v>0</v>
      </c>
      <c r="AO315" s="85">
        <f>IF($BC315=1,AL315/SUMIFS(AL$3:AL$622,$BC$3:$BC$622,1,$G$3:$G$622,$G315),0)</f>
        <v>0</v>
      </c>
      <c r="AP315" s="2" t="str">
        <f>IFERROR(R315/$V315*90,"")</f>
        <v/>
      </c>
      <c r="AQ315" s="2" t="str">
        <f>IFERROR(S315/$V315*90,"")</f>
        <v/>
      </c>
      <c r="AR315" s="2" t="str">
        <f>IFERROR(W315/$V315*90,"")</f>
        <v/>
      </c>
      <c r="AS315" s="2" t="str">
        <f>IFERROR(X315/$V315*90,"")</f>
        <v/>
      </c>
      <c r="AT315" s="2" t="str">
        <f>IFERROR(Y315/$V315*90,"")</f>
        <v/>
      </c>
      <c r="AU315" s="2">
        <f>IF(AP315="",INDEX(BV$4:BV$7,MATCH(O315,$BU$4:$BU$7,0)),AP315)</f>
        <v>0</v>
      </c>
      <c r="AV315" s="2">
        <f>IF(AQ315="",INDEX(BW$4:BW$7,MATCH($O315,$BU$4:$BU$7,0)),AQ315)</f>
        <v>0</v>
      </c>
      <c r="AW315" s="2">
        <f>IF(AR315="",INDEX(BX$4:BX$7,MATCH($O315,$BU$4:$BU$7,0)),AR315)</f>
        <v>0</v>
      </c>
      <c r="AX315" s="2">
        <f>IF(AS315="",INDEX(BY$4:BY$7,MATCH($O315,$BU$4:$BU$7,0)),AS315)</f>
        <v>1.3513513513513513E-2</v>
      </c>
      <c r="AY315" s="2">
        <f>IF(AT315="",INDEX(BZ$4:BZ$7,MATCH($O315,$BU$4:$BU$7,0)),AT315)</f>
        <v>0</v>
      </c>
      <c r="AZ315" s="2">
        <f>AU315*0.5+AK315*0.5</f>
        <v>0</v>
      </c>
      <c r="BA315" s="2">
        <f>AV315*0.5+AJ315*0.5</f>
        <v>0</v>
      </c>
      <c r="BB315" s="2">
        <f>AX315*0.5+AI315*0.5</f>
        <v>6.7567567567567563E-3</v>
      </c>
      <c r="BC315">
        <f>IF(I315="expected",1,0)</f>
        <v>0</v>
      </c>
      <c r="BD315" s="74">
        <f>IF(BC315=1,AZ315/SUMIFS(AZ$3:AZ$622,$BC$3:$BC$622,1,$G$3:$G$622,$G315),0)</f>
        <v>0</v>
      </c>
      <c r="BE315" s="74">
        <f>IF(BC315=1,BA315/SUMIFS(BA$3:BA$622,$BC$3:$BC$622,1,$G$3:$G$622,$G315),0)</f>
        <v>0</v>
      </c>
      <c r="BF315" s="74">
        <f>IF(BC315=1,AW315/SUMIFS(AW$3:AW$622,$BC$3:$BC$622,1,$G$3:$G$622,$G315),0)</f>
        <v>0</v>
      </c>
      <c r="BG315" s="2">
        <f>BB315</f>
        <v>6.7567567567567563E-3</v>
      </c>
      <c r="BH315" s="2">
        <f>AY315</f>
        <v>0</v>
      </c>
      <c r="BI315" s="2">
        <f>MIN(BI$1,BD315)</f>
        <v>0</v>
      </c>
      <c r="BJ315" s="2">
        <f>MIN(BJ$1,BE315)</f>
        <v>0</v>
      </c>
      <c r="BK315" s="2">
        <f>MIN(BK$1,BF315)</f>
        <v>0</v>
      </c>
      <c r="BL315" s="2">
        <f>BG315</f>
        <v>6.7567567567567563E-3</v>
      </c>
      <c r="BM315" s="2">
        <f>MIN($BM$1,BH315)</f>
        <v>0</v>
      </c>
      <c r="BN315" s="2">
        <f>BI315/SUMIFS(BI$3:BI$622,$BC$3:$BC$622,1,$G$3:$G$622,$G315)</f>
        <v>0</v>
      </c>
      <c r="BO315" s="2">
        <f>BJ315/SUMIFS(BJ$3:BJ$622,$BC$3:$BC$622,1,$G$3:$G$622,$G315)</f>
        <v>0</v>
      </c>
      <c r="BP315" s="2">
        <f>BK315/SUMIFS(BK$3:BK$622,$BC$3:$BC$622,1,$G$3:$G$622,$G315)</f>
        <v>0</v>
      </c>
      <c r="BQ315" s="2">
        <f>BL315</f>
        <v>6.7567567567567563E-3</v>
      </c>
      <c r="BR315" s="2">
        <f>BM315</f>
        <v>0</v>
      </c>
    </row>
    <row r="316" spans="1:70" x14ac:dyDescent="0.3">
      <c r="A316" s="93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>(12-$AF316)/12*INDEX(BV$9:BV$12,MATCH($AB316,$BU$9:$BU$12,0))+$AF316/12*AG316</f>
        <v>0.21766666666666667</v>
      </c>
      <c r="AK316" s="85">
        <f>(12-$AF316)/12*INDEX(BW$9:BW$12,MATCH($AB316,$BU$9:$BU$12,0))+$AF316/12*AH316</f>
        <v>3.041176470588236E-2</v>
      </c>
      <c r="AL316" s="85">
        <f>(12-$AF316)/12*INDEX(BX$9:BX$12,MATCH($AB316,$BU$9:$BU$12,0))+$AF316/12*AI316</f>
        <v>0.15594117647058819</v>
      </c>
      <c r="AM316" s="85">
        <f>IF($BC316=1,AJ316/SUMIFS(AJ$3:AJ$622,$BC$3:$BC$622,1,$G$3:$G$622,$G316),0)</f>
        <v>0.14464993883393854</v>
      </c>
      <c r="AN316" s="85">
        <f>IF($BC316=1,AK316/SUMIFS(AK$3:AK$622,$BC$3:$BC$622,1,$G$3:$G$622,$G316),0)</f>
        <v>1.1191168054779642E-2</v>
      </c>
      <c r="AO316" s="85">
        <f>IF($BC316=1,AL316/SUMIFS(AL$3:AL$622,$BC$3:$BC$622,1,$G$3:$G$622,$G316),0)</f>
        <v>0.11043789114789013</v>
      </c>
      <c r="AP316" s="2">
        <f>IFERROR(R316/$V316*90,"")</f>
        <v>0</v>
      </c>
      <c r="AQ316" s="2">
        <f>IFERROR(S316/$V316*90,"")</f>
        <v>7.512520868113523E-2</v>
      </c>
      <c r="AR316" s="2">
        <f>IFERROR(W316/$V316*90,"")</f>
        <v>7.512520868113523E-2</v>
      </c>
      <c r="AS316" s="2">
        <f>IFERROR(X316/$V316*90,"")</f>
        <v>0.11268781302170283</v>
      </c>
      <c r="AT316" s="2">
        <f>IFERROR(Y316/$V316*90,"")</f>
        <v>0</v>
      </c>
      <c r="AU316" s="2">
        <f>IF(AP316="",INDEX(BV$4:BV$7,MATCH(O316,$BU$4:$BU$7,0)),AP316)</f>
        <v>0</v>
      </c>
      <c r="AV316" s="2">
        <f>IF(AQ316="",INDEX(BW$4:BW$7,MATCH($O316,$BU$4:$BU$7,0)),AQ316)</f>
        <v>7.512520868113523E-2</v>
      </c>
      <c r="AW316" s="2">
        <f>IF(AR316="",INDEX(BX$4:BX$7,MATCH($O316,$BU$4:$BU$7,0)),AR316)</f>
        <v>7.512520868113523E-2</v>
      </c>
      <c r="AX316" s="2">
        <f>IF(AS316="",INDEX(BY$4:BY$7,MATCH($O316,$BU$4:$BU$7,0)),AS316)</f>
        <v>0.11268781302170283</v>
      </c>
      <c r="AY316" s="2">
        <f>IF(AT316="",INDEX(BZ$4:BZ$7,MATCH($O316,$BU$4:$BU$7,0)),AT316)</f>
        <v>0</v>
      </c>
      <c r="AZ316" s="2">
        <f>AU316*0.5+AK316*0.5</f>
        <v>1.520588235294118E-2</v>
      </c>
      <c r="BA316" s="2">
        <f>AV316*0.5+AJ316*0.5</f>
        <v>0.14639593767390097</v>
      </c>
      <c r="BB316" s="2">
        <f>AX316*0.5+AI316*0.5</f>
        <v>0.12634390651085142</v>
      </c>
      <c r="BC316">
        <f>IF(I316="expected",1,0)</f>
        <v>1</v>
      </c>
      <c r="BD316" s="74">
        <f>IF(BC316=1,AZ316/SUMIFS(AZ$3:AZ$622,$BC$3:$BC$622,1,$G$3:$G$622,$G316),0)</f>
        <v>7.7531932604898704E-3</v>
      </c>
      <c r="BE316" s="74">
        <f>IF(BC316=1,BA316/SUMIFS(BA$3:BA$622,$BC$3:$BC$622,1,$G$3:$G$622,$G316),0)</f>
        <v>0.11957047947007267</v>
      </c>
      <c r="BF316" s="74">
        <f>IF(BC316=1,AW316/SUMIFS(AW$3:AW$622,$BC$3:$BC$622,1,$G$3:$G$622,$G316),0)</f>
        <v>1.6942413049568523E-2</v>
      </c>
      <c r="BG316" s="2">
        <f>BB316</f>
        <v>0.12634390651085142</v>
      </c>
      <c r="BH316" s="2">
        <f>AY316</f>
        <v>0</v>
      </c>
      <c r="BI316" s="2">
        <f>MIN(BI$1,BD316)</f>
        <v>7.7531932604898704E-3</v>
      </c>
      <c r="BJ316" s="2">
        <f>MIN(BJ$1,BE316)</f>
        <v>0.11957047947007267</v>
      </c>
      <c r="BK316" s="2">
        <f>MIN(BK$1,BF316)</f>
        <v>1.6942413049568523E-2</v>
      </c>
      <c r="BL316" s="2">
        <f>BG316</f>
        <v>0.12634390651085142</v>
      </c>
      <c r="BM316" s="2">
        <f>MIN($BM$1,BH316)</f>
        <v>0</v>
      </c>
      <c r="BN316" s="2">
        <f>BI316/SUMIFS(BI$3:BI$622,$BC$3:$BC$622,1,$G$3:$G$622,$G316)</f>
        <v>7.7531932604898721E-3</v>
      </c>
      <c r="BO316" s="2">
        <f>BJ316/SUMIFS(BJ$3:BJ$622,$BC$3:$BC$622,1,$G$3:$G$622,$G316)</f>
        <v>0.11957047947007264</v>
      </c>
      <c r="BP316" s="2">
        <f>BK316/SUMIFS(BK$3:BK$622,$BC$3:$BC$622,1,$G$3:$G$622,$G316)</f>
        <v>1.6942413049568526E-2</v>
      </c>
      <c r="BQ316" s="2">
        <f>BL316</f>
        <v>0.12634390651085142</v>
      </c>
      <c r="BR316" s="2">
        <f>BM316</f>
        <v>0</v>
      </c>
    </row>
    <row r="317" spans="1:70" x14ac:dyDescent="0.3">
      <c r="A317" s="93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>(12-$AF317)/12*INDEX(BV$9:BV$12,MATCH($AB317,$BU$9:$BU$12,0))+$AF317/12*AG317</f>
        <v>0.16126373626373627</v>
      </c>
      <c r="AK317" s="85">
        <f>(12-$AF317)/12*INDEX(BW$9:BW$12,MATCH($AB317,$BU$9:$BU$12,0))+$AF317/12*AH317</f>
        <v>0.22450549450549454</v>
      </c>
      <c r="AL317" s="85">
        <f>(12-$AF317)/12*INDEX(BX$9:BX$12,MATCH($AB317,$BU$9:$BU$12,0))+$AF317/12*AI317</f>
        <v>0.23137362637362638</v>
      </c>
      <c r="AM317" s="85">
        <f>IF($BC317=1,AJ317/SUMIFS(AJ$3:AJ$622,$BC$3:$BC$622,1,$G$3:$G$622,$G317),0)</f>
        <v>0</v>
      </c>
      <c r="AN317" s="85">
        <f>IF($BC317=1,AK317/SUMIFS(AK$3:AK$622,$BC$3:$BC$622,1,$G$3:$G$622,$G317),0)</f>
        <v>0</v>
      </c>
      <c r="AO317" s="85">
        <f>IF($BC317=1,AL317/SUMIFS(AL$3:AL$622,$BC$3:$BC$622,1,$G$3:$G$622,$G317),0)</f>
        <v>0</v>
      </c>
      <c r="AP317" s="2">
        <f>IFERROR(R317/$V317*90,"")</f>
        <v>0</v>
      </c>
      <c r="AQ317" s="2">
        <f>IFERROR(S317/$V317*90,"")</f>
        <v>0</v>
      </c>
      <c r="AR317" s="2">
        <f>IFERROR(W317/$V317*90,"")</f>
        <v>0</v>
      </c>
      <c r="AS317" s="2">
        <f>IFERROR(X317/$V317*90,"")</f>
        <v>0.13129102844638948</v>
      </c>
      <c r="AT317" s="2">
        <f>IFERROR(Y317/$V317*90,"")</f>
        <v>6.5645514223194742E-2</v>
      </c>
      <c r="AU317" s="2">
        <f>IF(AP317="",INDEX(BV$4:BV$7,MATCH(O317,$BU$4:$BU$7,0)),AP317)</f>
        <v>0</v>
      </c>
      <c r="AV317" s="2">
        <f>IF(AQ317="",INDEX(BW$4:BW$7,MATCH($O317,$BU$4:$BU$7,0)),AQ317)</f>
        <v>0</v>
      </c>
      <c r="AW317" s="2">
        <f>IF(AR317="",INDEX(BX$4:BX$7,MATCH($O317,$BU$4:$BU$7,0)),AR317)</f>
        <v>0</v>
      </c>
      <c r="AX317" s="2">
        <f>IF(AS317="",INDEX(BY$4:BY$7,MATCH($O317,$BU$4:$BU$7,0)),AS317)</f>
        <v>0.13129102844638948</v>
      </c>
      <c r="AY317" s="2">
        <f>IF(AT317="",INDEX(BZ$4:BZ$7,MATCH($O317,$BU$4:$BU$7,0)),AT317)</f>
        <v>6.5645514223194742E-2</v>
      </c>
      <c r="AZ317" s="2">
        <f>AU317*0.5+AK317*0.5</f>
        <v>0.11225274725274727</v>
      </c>
      <c r="BA317" s="2">
        <f>AV317*0.5+AJ317*0.5</f>
        <v>8.0631868131868137E-2</v>
      </c>
      <c r="BB317" s="2">
        <f>AX317*0.5+AI317*0.5</f>
        <v>6.5645514223194742E-2</v>
      </c>
      <c r="BC317">
        <f>IF(I317="expected",1,0)</f>
        <v>0</v>
      </c>
      <c r="BD317" s="74">
        <f>IF(BC317=1,AZ317/SUMIFS(AZ$3:AZ$622,$BC$3:$BC$622,1,$G$3:$G$622,$G317),0)</f>
        <v>0</v>
      </c>
      <c r="BE317" s="74">
        <f>IF(BC317=1,BA317/SUMIFS(BA$3:BA$622,$BC$3:$BC$622,1,$G$3:$G$622,$G317),0)</f>
        <v>0</v>
      </c>
      <c r="BF317" s="74">
        <f>IF(BC317=1,AW317/SUMIFS(AW$3:AW$622,$BC$3:$BC$622,1,$G$3:$G$622,$G317),0)</f>
        <v>0</v>
      </c>
      <c r="BG317" s="2">
        <f>BB317</f>
        <v>6.5645514223194742E-2</v>
      </c>
      <c r="BH317" s="2">
        <f>AY317</f>
        <v>6.5645514223194742E-2</v>
      </c>
      <c r="BI317" s="2">
        <f>MIN(BI$1,BD317)</f>
        <v>0</v>
      </c>
      <c r="BJ317" s="2">
        <f>MIN(BJ$1,BE317)</f>
        <v>0</v>
      </c>
      <c r="BK317" s="2">
        <f>MIN(BK$1,BF317)</f>
        <v>0</v>
      </c>
      <c r="BL317" s="2">
        <f>BG317</f>
        <v>6.5645514223194742E-2</v>
      </c>
      <c r="BM317" s="2">
        <f>MIN($BM$1,BH317)</f>
        <v>0.06</v>
      </c>
      <c r="BN317" s="2">
        <f>BI317/SUMIFS(BI$3:BI$622,$BC$3:$BC$622,1,$G$3:$G$622,$G317)</f>
        <v>0</v>
      </c>
      <c r="BO317" s="2">
        <f>BJ317/SUMIFS(BJ$3:BJ$622,$BC$3:$BC$622,1,$G$3:$G$622,$G317)</f>
        <v>0</v>
      </c>
      <c r="BP317" s="2">
        <f>BK317/SUMIFS(BK$3:BK$622,$BC$3:$BC$622,1,$G$3:$G$622,$G317)</f>
        <v>0</v>
      </c>
      <c r="BQ317" s="2">
        <f>BL317</f>
        <v>6.5645514223194742E-2</v>
      </c>
      <c r="BR317" s="2">
        <f>BM317</f>
        <v>0.06</v>
      </c>
    </row>
    <row r="318" spans="1:70" x14ac:dyDescent="0.3">
      <c r="A318" s="93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>(12-$AF318)/12*INDEX(BV$9:BV$12,MATCH($AB318,$BU$9:$BU$12,0))+$AF318/12*AG318</f>
        <v>0.16126373626373627</v>
      </c>
      <c r="AK318" s="85">
        <f>(12-$AF318)/12*INDEX(BW$9:BW$12,MATCH($AB318,$BU$9:$BU$12,0))+$AF318/12*AH318</f>
        <v>0.22450549450549454</v>
      </c>
      <c r="AL318" s="85">
        <f>(12-$AF318)/12*INDEX(BX$9:BX$12,MATCH($AB318,$BU$9:$BU$12,0))+$AF318/12*AI318</f>
        <v>0.23137362637362638</v>
      </c>
      <c r="AM318" s="85">
        <f>IF($BC318=1,AJ318/SUMIFS(AJ$3:AJ$622,$BC$3:$BC$622,1,$G$3:$G$622,$G318),0)</f>
        <v>0</v>
      </c>
      <c r="AN318" s="85">
        <f>IF($BC318=1,AK318/SUMIFS(AK$3:AK$622,$BC$3:$BC$622,1,$G$3:$G$622,$G318),0)</f>
        <v>0</v>
      </c>
      <c r="AO318" s="85">
        <f>IF($BC318=1,AL318/SUMIFS(AL$3:AL$622,$BC$3:$BC$622,1,$G$3:$G$622,$G318),0)</f>
        <v>0</v>
      </c>
      <c r="AP318" s="2">
        <f>IFERROR(R318/$V318*90,"")</f>
        <v>0.33707865168539325</v>
      </c>
      <c r="AQ318" s="2">
        <f>IFERROR(S318/$V318*90,"")</f>
        <v>0</v>
      </c>
      <c r="AR318" s="2">
        <f>IFERROR(W318/$V318*90,"")</f>
        <v>0.33707865168539325</v>
      </c>
      <c r="AS318" s="2">
        <f>IFERROR(X318/$V318*90,"")</f>
        <v>0.33707865168539325</v>
      </c>
      <c r="AT318" s="2">
        <f>IFERROR(Y318/$V318*90,"")</f>
        <v>0</v>
      </c>
      <c r="AU318" s="2">
        <f>IF(AP318="",INDEX(BV$4:BV$7,MATCH(O318,$BU$4:$BU$7,0)),AP318)</f>
        <v>0.33707865168539325</v>
      </c>
      <c r="AV318" s="2">
        <f>IF(AQ318="",INDEX(BW$4:BW$7,MATCH($O318,$BU$4:$BU$7,0)),AQ318)</f>
        <v>0</v>
      </c>
      <c r="AW318" s="2">
        <f>IF(AR318="",INDEX(BX$4:BX$7,MATCH($O318,$BU$4:$BU$7,0)),AR318)</f>
        <v>0.33707865168539325</v>
      </c>
      <c r="AX318" s="2">
        <f>IF(AS318="",INDEX(BY$4:BY$7,MATCH($O318,$BU$4:$BU$7,0)),AS318)</f>
        <v>0.33707865168539325</v>
      </c>
      <c r="AY318" s="2">
        <f>IF(AT318="",INDEX(BZ$4:BZ$7,MATCH($O318,$BU$4:$BU$7,0)),AT318)</f>
        <v>0</v>
      </c>
      <c r="AZ318" s="2">
        <f>AU318*0.5+AK318*0.5</f>
        <v>0.28079207309544391</v>
      </c>
      <c r="BA318" s="2">
        <f>AV318*0.5+AJ318*0.5</f>
        <v>8.0631868131868137E-2</v>
      </c>
      <c r="BB318" s="2">
        <f>AX318*0.5+AI318*0.5</f>
        <v>0.16853932584269662</v>
      </c>
      <c r="BC318">
        <f>IF(I318="expected",1,0)</f>
        <v>0</v>
      </c>
      <c r="BD318" s="74">
        <f>IF(BC318=1,AZ318/SUMIFS(AZ$3:AZ$622,$BC$3:$BC$622,1,$G$3:$G$622,$G318),0)</f>
        <v>0</v>
      </c>
      <c r="BE318" s="74">
        <f>IF(BC318=1,BA318/SUMIFS(BA$3:BA$622,$BC$3:$BC$622,1,$G$3:$G$622,$G318),0)</f>
        <v>0</v>
      </c>
      <c r="BF318" s="74">
        <f>IF(BC318=1,AW318/SUMIFS(AW$3:AW$622,$BC$3:$BC$622,1,$G$3:$G$622,$G318),0)</f>
        <v>0</v>
      </c>
      <c r="BG318" s="2">
        <f>BB318</f>
        <v>0.16853932584269662</v>
      </c>
      <c r="BH318" s="2">
        <f>AY318</f>
        <v>0</v>
      </c>
      <c r="BI318" s="2">
        <f>MIN(BI$1,BD318)</f>
        <v>0</v>
      </c>
      <c r="BJ318" s="2">
        <f>MIN(BJ$1,BE318)</f>
        <v>0</v>
      </c>
      <c r="BK318" s="2">
        <f>MIN(BK$1,BF318)</f>
        <v>0</v>
      </c>
      <c r="BL318" s="2">
        <f>BG318</f>
        <v>0.16853932584269662</v>
      </c>
      <c r="BM318" s="2">
        <f>MIN($BM$1,BH318)</f>
        <v>0</v>
      </c>
      <c r="BN318" s="2">
        <f>BI318/SUMIFS(BI$3:BI$622,$BC$3:$BC$622,1,$G$3:$G$622,$G318)</f>
        <v>0</v>
      </c>
      <c r="BO318" s="2">
        <f>BJ318/SUMIFS(BJ$3:BJ$622,$BC$3:$BC$622,1,$G$3:$G$622,$G318)</f>
        <v>0</v>
      </c>
      <c r="BP318" s="2">
        <f>BK318/SUMIFS(BK$3:BK$622,$BC$3:$BC$622,1,$G$3:$G$622,$G318)</f>
        <v>0</v>
      </c>
      <c r="BQ318" s="2">
        <f>BL318</f>
        <v>0.16853932584269662</v>
      </c>
      <c r="BR318" s="2">
        <f>BM318</f>
        <v>0</v>
      </c>
    </row>
    <row r="319" spans="1:70" x14ac:dyDescent="0.3">
      <c r="A319" s="93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>(12-$AF319)/12*INDEX(BV$9:BV$12,MATCH($AB319,$BU$9:$BU$12,0))+$AF319/12*AG319</f>
        <v>0.10750915750915752</v>
      </c>
      <c r="AK319" s="85">
        <f>(12-$AF319)/12*INDEX(BW$9:BW$12,MATCH($AB319,$BU$9:$BU$12,0))+$AF319/12*AH319</f>
        <v>0.58300366300366302</v>
      </c>
      <c r="AL319" s="85">
        <f>(12-$AF319)/12*INDEX(BX$9:BX$12,MATCH($AB319,$BU$9:$BU$12,0))+$AF319/12*AI319</f>
        <v>0.15424908424908423</v>
      </c>
      <c r="AM319" s="85">
        <f>IF($BC319=1,AJ319/SUMIFS(AJ$3:AJ$622,$BC$3:$BC$622,1,$G$3:$G$622,$G319),0)</f>
        <v>0</v>
      </c>
      <c r="AN319" s="85">
        <f>IF($BC319=1,AK319/SUMIFS(AK$3:AK$622,$BC$3:$BC$622,1,$G$3:$G$622,$G319),0)</f>
        <v>0</v>
      </c>
      <c r="AO319" s="85">
        <f>IF($BC319=1,AL319/SUMIFS(AL$3:AL$622,$BC$3:$BC$622,1,$G$3:$G$622,$G319),0)</f>
        <v>0</v>
      </c>
      <c r="AP319" s="2">
        <f>IFERROR(R319/$V319*90,"")</f>
        <v>0</v>
      </c>
      <c r="AQ319" s="2">
        <f>IFERROR(S319/$V319*90,"")</f>
        <v>0.24390243902439024</v>
      </c>
      <c r="AR319" s="2">
        <f>IFERROR(W319/$V319*90,"")</f>
        <v>0.24390243902439024</v>
      </c>
      <c r="AS319" s="2">
        <f>IFERROR(X319/$V319*90,"")</f>
        <v>0</v>
      </c>
      <c r="AT319" s="2">
        <f>IFERROR(Y319/$V319*90,"")</f>
        <v>0</v>
      </c>
      <c r="AU319" s="2">
        <f>IF(AP319="",INDEX(BV$4:BV$7,MATCH(O319,$BU$4:$BU$7,0)),AP319)</f>
        <v>0</v>
      </c>
      <c r="AV319" s="2">
        <f>IF(AQ319="",INDEX(BW$4:BW$7,MATCH($O319,$BU$4:$BU$7,0)),AQ319)</f>
        <v>0.24390243902439024</v>
      </c>
      <c r="AW319" s="2">
        <f>IF(AR319="",INDEX(BX$4:BX$7,MATCH($O319,$BU$4:$BU$7,0)),AR319)</f>
        <v>0.24390243902439024</v>
      </c>
      <c r="AX319" s="2">
        <f>IF(AS319="",INDEX(BY$4:BY$7,MATCH($O319,$BU$4:$BU$7,0)),AS319)</f>
        <v>0</v>
      </c>
      <c r="AY319" s="2">
        <f>IF(AT319="",INDEX(BZ$4:BZ$7,MATCH($O319,$BU$4:$BU$7,0)),AT319)</f>
        <v>0</v>
      </c>
      <c r="AZ319" s="2">
        <f>AU319*0.5+AK319*0.5</f>
        <v>0.29150183150183151</v>
      </c>
      <c r="BA319" s="2">
        <f>AV319*0.5+AJ319*0.5</f>
        <v>0.17570579826677388</v>
      </c>
      <c r="BB319" s="2">
        <f>AX319*0.5+AI319*0.5</f>
        <v>0</v>
      </c>
      <c r="BC319">
        <f>IF(I319="expected",1,0)</f>
        <v>0</v>
      </c>
      <c r="BD319" s="74">
        <f>IF(BC319=1,AZ319/SUMIFS(AZ$3:AZ$622,$BC$3:$BC$622,1,$G$3:$G$622,$G319),0)</f>
        <v>0</v>
      </c>
      <c r="BE319" s="74">
        <f>IF(BC319=1,BA319/SUMIFS(BA$3:BA$622,$BC$3:$BC$622,1,$G$3:$G$622,$G319),0)</f>
        <v>0</v>
      </c>
      <c r="BF319" s="74">
        <f>IF(BC319=1,AW319/SUMIFS(AW$3:AW$622,$BC$3:$BC$622,1,$G$3:$G$622,$G319),0)</f>
        <v>0</v>
      </c>
      <c r="BG319" s="2">
        <f>BB319</f>
        <v>0</v>
      </c>
      <c r="BH319" s="2">
        <f>AY319</f>
        <v>0</v>
      </c>
      <c r="BI319" s="2">
        <f>MIN(BI$1,BD319)</f>
        <v>0</v>
      </c>
      <c r="BJ319" s="2">
        <f>MIN(BJ$1,BE319)</f>
        <v>0</v>
      </c>
      <c r="BK319" s="2">
        <f>MIN(BK$1,BF319)</f>
        <v>0</v>
      </c>
      <c r="BL319" s="2">
        <f>BG319</f>
        <v>0</v>
      </c>
      <c r="BM319" s="2">
        <f>MIN($BM$1,BH319)</f>
        <v>0</v>
      </c>
      <c r="BN319" s="2">
        <f>BI319/SUMIFS(BI$3:BI$622,$BC$3:$BC$622,1,$G$3:$G$622,$G319)</f>
        <v>0</v>
      </c>
      <c r="BO319" s="2">
        <f>BJ319/SUMIFS(BJ$3:BJ$622,$BC$3:$BC$622,1,$G$3:$G$622,$G319)</f>
        <v>0</v>
      </c>
      <c r="BP319" s="2">
        <f>BK319/SUMIFS(BK$3:BK$622,$BC$3:$BC$622,1,$G$3:$G$622,$G319)</f>
        <v>0</v>
      </c>
      <c r="BQ319" s="2">
        <f>BL319</f>
        <v>0</v>
      </c>
      <c r="BR319" s="2">
        <f>BM319</f>
        <v>0</v>
      </c>
    </row>
    <row r="320" spans="1:70" x14ac:dyDescent="0.3">
      <c r="A320" s="93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>(12-$AF320)/12*INDEX(BV$9:BV$12,MATCH($AB320,$BU$9:$BU$12,0))+$AF320/12*AG320</f>
        <v>0.14782509157509158</v>
      </c>
      <c r="AK320" s="85">
        <f>(12-$AF320)/12*INDEX(BW$9:BW$12,MATCH($AB320,$BU$9:$BU$12,0))+$AF320/12*AH320</f>
        <v>0.20579670329670333</v>
      </c>
      <c r="AL320" s="85">
        <f>(12-$AF320)/12*INDEX(BX$9:BX$12,MATCH($AB320,$BU$9:$BU$12,0))+$AF320/12*AI320</f>
        <v>0.21209249084249085</v>
      </c>
      <c r="AM320" s="85">
        <f>IF($BC320=1,AJ320/SUMIFS(AJ$3:AJ$622,$BC$3:$BC$622,1,$G$3:$G$622,$G320),0)</f>
        <v>0</v>
      </c>
      <c r="AN320" s="85">
        <f>IF($BC320=1,AK320/SUMIFS(AK$3:AK$622,$BC$3:$BC$622,1,$G$3:$G$622,$G320),0)</f>
        <v>0</v>
      </c>
      <c r="AO320" s="85">
        <f>IF($BC320=1,AL320/SUMIFS(AL$3:AL$622,$BC$3:$BC$622,1,$G$3:$G$622,$G320),0)</f>
        <v>0</v>
      </c>
      <c r="AP320" s="2">
        <f>IFERROR(R320/$V320*90,"")</f>
        <v>0.33333333333333337</v>
      </c>
      <c r="AQ320" s="2">
        <f>IFERROR(S320/$V320*90,"")</f>
        <v>4.7619047619047623E-2</v>
      </c>
      <c r="AR320" s="2">
        <f>IFERROR(W320/$V320*90,"")</f>
        <v>0.71428571428571419</v>
      </c>
      <c r="AS320" s="2">
        <f>IFERROR(X320/$V320*90,"")</f>
        <v>0</v>
      </c>
      <c r="AT320" s="2">
        <f>IFERROR(Y320/$V320*90,"")</f>
        <v>0</v>
      </c>
      <c r="AU320" s="2">
        <f>IF(AP320="",INDEX(BV$4:BV$7,MATCH(O320,$BU$4:$BU$7,0)),AP320)</f>
        <v>0.33333333333333337</v>
      </c>
      <c r="AV320" s="2">
        <f>IF(AQ320="",INDEX(BW$4:BW$7,MATCH($O320,$BU$4:$BU$7,0)),AQ320)</f>
        <v>4.7619047619047623E-2</v>
      </c>
      <c r="AW320" s="2">
        <f>IF(AR320="",INDEX(BX$4:BX$7,MATCH($O320,$BU$4:$BU$7,0)),AR320)</f>
        <v>0.71428571428571419</v>
      </c>
      <c r="AX320" s="2">
        <f>IF(AS320="",INDEX(BY$4:BY$7,MATCH($O320,$BU$4:$BU$7,0)),AS320)</f>
        <v>0</v>
      </c>
      <c r="AY320" s="2">
        <f>IF(AT320="",INDEX(BZ$4:BZ$7,MATCH($O320,$BU$4:$BU$7,0)),AT320)</f>
        <v>0</v>
      </c>
      <c r="AZ320" s="2">
        <f>AU320*0.5+AK320*0.5</f>
        <v>0.26956501831501833</v>
      </c>
      <c r="BA320" s="2">
        <f>AV320*0.5+AJ320*0.5</f>
        <v>9.7722069597069597E-2</v>
      </c>
      <c r="BB320" s="2">
        <f>AX320*0.5+AI320*0.5</f>
        <v>0</v>
      </c>
      <c r="BC320">
        <f>IF(I320="expected",1,0)</f>
        <v>0</v>
      </c>
      <c r="BD320" s="74">
        <f>IF(BC320=1,AZ320/SUMIFS(AZ$3:AZ$622,$BC$3:$BC$622,1,$G$3:$G$622,$G320),0)</f>
        <v>0</v>
      </c>
      <c r="BE320" s="74">
        <f>IF(BC320=1,BA320/SUMIFS(BA$3:BA$622,$BC$3:$BC$622,1,$G$3:$G$622,$G320),0)</f>
        <v>0</v>
      </c>
      <c r="BF320" s="74">
        <f>IF(BC320=1,AW320/SUMIFS(AW$3:AW$622,$BC$3:$BC$622,1,$G$3:$G$622,$G320),0)</f>
        <v>0</v>
      </c>
      <c r="BG320" s="2">
        <f>BB320</f>
        <v>0</v>
      </c>
      <c r="BH320" s="2">
        <f>AY320</f>
        <v>0</v>
      </c>
      <c r="BI320" s="2">
        <f>MIN(BI$1,BD320)</f>
        <v>0</v>
      </c>
      <c r="BJ320" s="2">
        <f>MIN(BJ$1,BE320)</f>
        <v>0</v>
      </c>
      <c r="BK320" s="2">
        <f>MIN(BK$1,BF320)</f>
        <v>0</v>
      </c>
      <c r="BL320" s="2">
        <f>BG320</f>
        <v>0</v>
      </c>
      <c r="BM320" s="2">
        <f>MIN($BM$1,BH320)</f>
        <v>0</v>
      </c>
      <c r="BN320" s="2">
        <f>BI320/SUMIFS(BI$3:BI$622,$BC$3:$BC$622,1,$G$3:$G$622,$G320)</f>
        <v>0</v>
      </c>
      <c r="BO320" s="2">
        <f>BJ320/SUMIFS(BJ$3:BJ$622,$BC$3:$BC$622,1,$G$3:$G$622,$G320)</f>
        <v>0</v>
      </c>
      <c r="BP320" s="2">
        <f>BK320/SUMIFS(BK$3:BK$622,$BC$3:$BC$622,1,$G$3:$G$622,$G320)</f>
        <v>0</v>
      </c>
      <c r="BQ320" s="2">
        <f>BL320</f>
        <v>0</v>
      </c>
      <c r="BR320" s="2">
        <f>BM320</f>
        <v>0</v>
      </c>
    </row>
    <row r="321" spans="1:70" x14ac:dyDescent="0.3">
      <c r="A321" s="93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>(12-$AF321)/12*INDEX(BV$9:BV$12,MATCH($AB321,$BU$9:$BU$12,0))+$AF321/12*AG321</f>
        <v>0.27687728937728939</v>
      </c>
      <c r="AK321" s="85">
        <f>(12-$AF321)/12*INDEX(BW$9:BW$12,MATCH($AB321,$BU$9:$BU$12,0))+$AF321/12*AH321</f>
        <v>3.7417582417582418E-2</v>
      </c>
      <c r="AL321" s="85">
        <f>(12-$AF321)/12*INDEX(BX$9:BX$12,MATCH($AB321,$BU$9:$BU$12,0))+$AF321/12*AI321</f>
        <v>3.8562271062271058E-2</v>
      </c>
      <c r="AM321" s="85">
        <f>IF($BC321=1,AJ321/SUMIFS(AJ$3:AJ$622,$BC$3:$BC$622,1,$G$3:$G$622,$G321),0)</f>
        <v>0.25936455340475023</v>
      </c>
      <c r="AN321" s="85">
        <f>IF($BC321=1,AK321/SUMIFS(AK$3:AK$622,$BC$3:$BC$622,1,$G$3:$G$622,$G321),0)</f>
        <v>1.8803729822432606E-2</v>
      </c>
      <c r="AO321" s="85">
        <f>IF($BC321=1,AL321/SUMIFS(AL$3:AL$622,$BC$3:$BC$622,1,$G$3:$G$622,$G321),0)</f>
        <v>2.2916414149546174E-2</v>
      </c>
      <c r="AP321" s="2">
        <f>IFERROR(R321/$V321*90,"")</f>
        <v>0.43541364296081281</v>
      </c>
      <c r="AQ321" s="2">
        <f>IFERROR(S321/$V321*90,"")</f>
        <v>0.17416545718432511</v>
      </c>
      <c r="AR321" s="2">
        <f>IFERROR(W321/$V321*90,"")</f>
        <v>0.91436865021770675</v>
      </c>
      <c r="AS321" s="2">
        <f>IFERROR(X321/$V321*90,"")</f>
        <v>0.13062409288824384</v>
      </c>
      <c r="AT321" s="2">
        <f>IFERROR(Y321/$V321*90,"")</f>
        <v>0</v>
      </c>
      <c r="AU321" s="2">
        <f>IF(AP321="",INDEX(BV$4:BV$7,MATCH(O321,$BU$4:$BU$7,0)),AP321)</f>
        <v>0.43541364296081281</v>
      </c>
      <c r="AV321" s="2">
        <f>IF(AQ321="",INDEX(BW$4:BW$7,MATCH($O321,$BU$4:$BU$7,0)),AQ321)</f>
        <v>0.17416545718432511</v>
      </c>
      <c r="AW321" s="2">
        <f>IF(AR321="",INDEX(BX$4:BX$7,MATCH($O321,$BU$4:$BU$7,0)),AR321)</f>
        <v>0.91436865021770675</v>
      </c>
      <c r="AX321" s="2">
        <f>IF(AS321="",INDEX(BY$4:BY$7,MATCH($O321,$BU$4:$BU$7,0)),AS321)</f>
        <v>0.13062409288824384</v>
      </c>
      <c r="AY321" s="2">
        <f>IF(AT321="",INDEX(BZ$4:BZ$7,MATCH($O321,$BU$4:$BU$7,0)),AT321)</f>
        <v>0</v>
      </c>
      <c r="AZ321" s="2">
        <f>AU321*0.5+AK321*0.5</f>
        <v>0.23641561268919761</v>
      </c>
      <c r="BA321" s="2">
        <f>AV321*0.5+AJ321*0.5</f>
        <v>0.22552137328080724</v>
      </c>
      <c r="BB321" s="2">
        <f>AX321*0.5+AI321*0.5</f>
        <v>6.5312046444121918E-2</v>
      </c>
      <c r="BC321">
        <f>IF(I321="expected",1,0)</f>
        <v>1</v>
      </c>
      <c r="BD321" s="74">
        <f>IF(BC321=1,AZ321/SUMIFS(AZ$3:AZ$622,$BC$3:$BC$622,1,$G$3:$G$622,$G321),0)</f>
        <v>0.13253901735271689</v>
      </c>
      <c r="BE321" s="74">
        <f>IF(BC321=1,BA321/SUMIFS(BA$3:BA$622,$BC$3:$BC$622,1,$G$3:$G$622,$G321),0)</f>
        <v>0.34231554898886768</v>
      </c>
      <c r="BF321" s="74">
        <f>IF(BC321=1,AW321/SUMIFS(AW$3:AW$622,$BC$3:$BC$622,1,$G$3:$G$622,$G321),0)</f>
        <v>0.21052010385944983</v>
      </c>
      <c r="BG321" s="2">
        <f>BB321</f>
        <v>6.5312046444121918E-2</v>
      </c>
      <c r="BH321" s="2">
        <f>AY321</f>
        <v>0</v>
      </c>
      <c r="BI321" s="2">
        <f>MIN(BI$1,BD321)</f>
        <v>0.13253901735271689</v>
      </c>
      <c r="BJ321" s="2">
        <f>MIN(BJ$1,BE321)</f>
        <v>0.3</v>
      </c>
      <c r="BK321" s="2">
        <f>MIN(BK$1,BF321)</f>
        <v>0.21052010385944983</v>
      </c>
      <c r="BL321" s="2">
        <f>BG321</f>
        <v>6.5312046444121918E-2</v>
      </c>
      <c r="BM321" s="2">
        <f>MIN($BM$1,BH321)</f>
        <v>0</v>
      </c>
      <c r="BN321" s="2">
        <f>BI321/SUMIFS(BI$3:BI$622,$BC$3:$BC$622,1,$G$3:$G$622,$G321)</f>
        <v>0.14611329411461191</v>
      </c>
      <c r="BO321" s="2">
        <f>BJ321/SUMIFS(BJ$3:BJ$622,$BC$3:$BC$622,1,$G$3:$G$622,$G321)</f>
        <v>0.31325558192289454</v>
      </c>
      <c r="BP321" s="2">
        <f>BK321/SUMIFS(BK$3:BK$622,$BC$3:$BC$622,1,$G$3:$G$622,$G321)</f>
        <v>0.2306594460705475</v>
      </c>
      <c r="BQ321" s="2">
        <f>BL321</f>
        <v>6.5312046444121918E-2</v>
      </c>
      <c r="BR321" s="2">
        <f>BM321</f>
        <v>0</v>
      </c>
    </row>
    <row r="322" spans="1:70" x14ac:dyDescent="0.3">
      <c r="A322" s="93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>(12-$AF322)/12*INDEX(BV$9:BV$12,MATCH($AB322,$BU$9:$BU$12,0))+$AF322/12*AG322</f>
        <v>3.3915094339622642E-2</v>
      </c>
      <c r="AK322" s="85">
        <f>(12-$AF322)/12*INDEX(BW$9:BW$12,MATCH($AB322,$BU$9:$BU$12,0))+$AF322/12*AH322</f>
        <v>0.9443396226415095</v>
      </c>
      <c r="AL322" s="85">
        <f>(12-$AF322)/12*INDEX(BX$9:BX$12,MATCH($AB322,$BU$9:$BU$12,0))+$AF322/12*AI322</f>
        <v>0.11268867924528303</v>
      </c>
      <c r="AM322" s="85">
        <f>IF($BC322=1,AJ322/SUMIFS(AJ$3:AJ$622,$BC$3:$BC$622,1,$G$3:$G$622,$G322),0)</f>
        <v>3.1769934315882944E-2</v>
      </c>
      <c r="AN322" s="85">
        <f>IF($BC322=1,AK322/SUMIFS(AK$3:AK$622,$BC$3:$BC$622,1,$G$3:$G$622,$G322),0)</f>
        <v>0.47456585854742156</v>
      </c>
      <c r="AO322" s="85">
        <f>IF($BC322=1,AL322/SUMIFS(AL$3:AL$622,$BC$3:$BC$622,1,$G$3:$G$622,$G322),0)</f>
        <v>6.6967540355186414E-2</v>
      </c>
      <c r="AP322" s="2" t="str">
        <f>IFERROR(R322/$V322*90,"")</f>
        <v/>
      </c>
      <c r="AQ322" s="2" t="str">
        <f>IFERROR(S322/$V322*90,"")</f>
        <v/>
      </c>
      <c r="AR322" s="2" t="str">
        <f>IFERROR(W322/$V322*90,"")</f>
        <v/>
      </c>
      <c r="AS322" s="2" t="str">
        <f>IFERROR(X322/$V322*90,"")</f>
        <v/>
      </c>
      <c r="AT322" s="2" t="str">
        <f>IFERROR(Y322/$V322*90,"")</f>
        <v/>
      </c>
      <c r="AU322" s="2">
        <f>IF(AP322="",INDEX(BV$4:BV$7,MATCH(O322,$BU$4:$BU$7,0)),AP322)</f>
        <v>0.24004149377593362</v>
      </c>
      <c r="AV322" s="2">
        <f>IF(AQ322="",INDEX(BW$4:BW$7,MATCH($O322,$BU$4:$BU$7,0)),AQ322)</f>
        <v>2.3303987571206625E-2</v>
      </c>
      <c r="AW322" s="2">
        <f>IF(AR322="",INDEX(BX$4:BX$7,MATCH($O322,$BU$4:$BU$7,0)),AR322)</f>
        <v>0.70970695970695963</v>
      </c>
      <c r="AX322" s="2">
        <f>IF(AS322="",INDEX(BY$4:BY$7,MATCH($O322,$BU$4:$BU$7,0)),AS322)</f>
        <v>0.12295081967213115</v>
      </c>
      <c r="AY322" s="2">
        <f>IF(AT322="",INDEX(BZ$4:BZ$7,MATCH($O322,$BU$4:$BU$7,0)),AT322)</f>
        <v>0</v>
      </c>
      <c r="AZ322" s="2">
        <f>AU322*0.5+AK322*0.5</f>
        <v>0.59219055820872157</v>
      </c>
      <c r="BA322" s="2">
        <f>AV322*0.5+AJ322*0.5</f>
        <v>2.8609540955414632E-2</v>
      </c>
      <c r="BB322" s="2">
        <f>AX322*0.5+AI322*0.5</f>
        <v>0.11147540983606558</v>
      </c>
      <c r="BC322">
        <f>IF(I322="expected",1,0)</f>
        <v>1</v>
      </c>
      <c r="BD322" s="74">
        <f>IF(BC322=1,AZ322/SUMIFS(AZ$3:AZ$622,$BC$3:$BC$622,1,$G$3:$G$622,$G322),0)</f>
        <v>0.33199311068226744</v>
      </c>
      <c r="BE322" s="74">
        <f>IF(BC322=1,BA322/SUMIFS(BA$3:BA$622,$BC$3:$BC$622,1,$G$3:$G$622,$G322),0)</f>
        <v>4.3425998059518377E-2</v>
      </c>
      <c r="BF322" s="74">
        <f>IF(BC322=1,AW322/SUMIFS(AW$3:AW$622,$BC$3:$BC$622,1,$G$3:$G$622,$G322),0)</f>
        <v>0.16339972158025137</v>
      </c>
      <c r="BG322" s="2">
        <f>BB322</f>
        <v>0.11147540983606558</v>
      </c>
      <c r="BH322" s="2">
        <f>AY322</f>
        <v>0</v>
      </c>
      <c r="BI322" s="2">
        <f>MIN(BI$1,BD322)</f>
        <v>0.3</v>
      </c>
      <c r="BJ322" s="2">
        <f>MIN(BJ$1,BE322)</f>
        <v>4.3425998059518377E-2</v>
      </c>
      <c r="BK322" s="2">
        <f>MIN(BK$1,BF322)</f>
        <v>0.16339972158025137</v>
      </c>
      <c r="BL322" s="2">
        <f>BG322</f>
        <v>0.11147540983606558</v>
      </c>
      <c r="BM322" s="2">
        <f>MIN($BM$1,BH322)</f>
        <v>0</v>
      </c>
      <c r="BN322" s="2">
        <f>BI322/SUMIFS(BI$3:BI$622,$BC$3:$BC$622,1,$G$3:$G$622,$G322)</f>
        <v>0.33072516387933693</v>
      </c>
      <c r="BO322" s="2">
        <f>BJ322/SUMIFS(BJ$3:BJ$622,$BC$3:$BC$622,1,$G$3:$G$622,$G322)</f>
        <v>4.5344787642389729E-2</v>
      </c>
      <c r="BP322" s="2">
        <f>BK322/SUMIFS(BK$3:BK$622,$BC$3:$BC$622,1,$G$3:$G$622,$G322)</f>
        <v>0.17903130663922409</v>
      </c>
      <c r="BQ322" s="2">
        <f>BL322</f>
        <v>0.11147540983606558</v>
      </c>
      <c r="BR322" s="2">
        <f>BM322</f>
        <v>0</v>
      </c>
    </row>
    <row r="323" spans="1:70" x14ac:dyDescent="0.3">
      <c r="A323" s="93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>(12-$AF323)/12*INDEX(BV$9:BV$12,MATCH($AB323,$BU$9:$BU$12,0))+$AF323/12*AG323</f>
        <v>0</v>
      </c>
      <c r="AK323" s="85">
        <f>(12-$AF323)/12*INDEX(BW$9:BW$12,MATCH($AB323,$BU$9:$BU$12,0))+$AF323/12*AH323</f>
        <v>0</v>
      </c>
      <c r="AL323" s="85">
        <f>(12-$AF323)/12*INDEX(BX$9:BX$12,MATCH($AB323,$BU$9:$BU$12,0))+$AF323/12*AI323</f>
        <v>0</v>
      </c>
      <c r="AM323" s="85">
        <f>IF($BC323=1,AJ323/SUMIFS(AJ$3:AJ$622,$BC$3:$BC$622,1,$G$3:$G$622,$G323),0)</f>
        <v>0</v>
      </c>
      <c r="AN323" s="85">
        <f>IF($BC323=1,AK323/SUMIFS(AK$3:AK$622,$BC$3:$BC$622,1,$G$3:$G$622,$G323),0)</f>
        <v>0</v>
      </c>
      <c r="AO323" s="85">
        <f>IF($BC323=1,AL323/SUMIFS(AL$3:AL$622,$BC$3:$BC$622,1,$G$3:$G$622,$G323),0)</f>
        <v>0</v>
      </c>
      <c r="AP323" s="2">
        <f>IFERROR(R323/$V323*90,"")</f>
        <v>0.10089686098654709</v>
      </c>
      <c r="AQ323" s="2">
        <f>IFERROR(S323/$V323*90,"")</f>
        <v>0</v>
      </c>
      <c r="AR323" s="2">
        <f>IFERROR(W323/$V323*90,"")</f>
        <v>0.10089686098654709</v>
      </c>
      <c r="AS323" s="2">
        <f>IFERROR(X323/$V323*90,"")</f>
        <v>0.10089686098654709</v>
      </c>
      <c r="AT323" s="2">
        <f>IFERROR(Y323/$V323*90,"")</f>
        <v>0</v>
      </c>
      <c r="AU323" s="2">
        <f>IF(AP323="",INDEX(BV$4:BV$7,MATCH(O323,$BU$4:$BU$7,0)),AP323)</f>
        <v>0.10089686098654709</v>
      </c>
      <c r="AV323" s="2">
        <f>IF(AQ323="",INDEX(BW$4:BW$7,MATCH($O323,$BU$4:$BU$7,0)),AQ323)</f>
        <v>0</v>
      </c>
      <c r="AW323" s="2">
        <f>IF(AR323="",INDEX(BX$4:BX$7,MATCH($O323,$BU$4:$BU$7,0)),AR323)</f>
        <v>0.10089686098654709</v>
      </c>
      <c r="AX323" s="2">
        <f>IF(AS323="",INDEX(BY$4:BY$7,MATCH($O323,$BU$4:$BU$7,0)),AS323)</f>
        <v>0.10089686098654709</v>
      </c>
      <c r="AY323" s="2">
        <f>IF(AT323="",INDEX(BZ$4:BZ$7,MATCH($O323,$BU$4:$BU$7,0)),AT323)</f>
        <v>0</v>
      </c>
      <c r="AZ323" s="2">
        <f>AU323*0.5+AK323*0.5</f>
        <v>5.0448430493273543E-2</v>
      </c>
      <c r="BA323" s="2">
        <f>AV323*0.5+AJ323*0.5</f>
        <v>0</v>
      </c>
      <c r="BB323" s="2">
        <f>AX323*0.5+AI323*0.5</f>
        <v>5.0448430493273543E-2</v>
      </c>
      <c r="BC323">
        <f>IF(I323="expected",1,0)</f>
        <v>0</v>
      </c>
      <c r="BD323" s="74">
        <f>IF(BC323=1,AZ323/SUMIFS(AZ$3:AZ$622,$BC$3:$BC$622,1,$G$3:$G$622,$G323),0)</f>
        <v>0</v>
      </c>
      <c r="BE323" s="74">
        <f>IF(BC323=1,BA323/SUMIFS(BA$3:BA$622,$BC$3:$BC$622,1,$G$3:$G$622,$G323),0)</f>
        <v>0</v>
      </c>
      <c r="BF323" s="74">
        <f>IF(BC323=1,AW323/SUMIFS(AW$3:AW$622,$BC$3:$BC$622,1,$G$3:$G$622,$G323),0)</f>
        <v>0</v>
      </c>
      <c r="BG323" s="2">
        <f>BB323</f>
        <v>5.0448430493273543E-2</v>
      </c>
      <c r="BH323" s="2">
        <f>AY323</f>
        <v>0</v>
      </c>
      <c r="BI323" s="2">
        <f>MIN(BI$1,BD323)</f>
        <v>0</v>
      </c>
      <c r="BJ323" s="2">
        <f>MIN(BJ$1,BE323)</f>
        <v>0</v>
      </c>
      <c r="BK323" s="2">
        <f>MIN(BK$1,BF323)</f>
        <v>0</v>
      </c>
      <c r="BL323" s="2">
        <f>BG323</f>
        <v>5.0448430493273543E-2</v>
      </c>
      <c r="BM323" s="2">
        <f>MIN($BM$1,BH323)</f>
        <v>0</v>
      </c>
      <c r="BN323" s="2">
        <f>BI323/SUMIFS(BI$3:BI$622,$BC$3:$BC$622,1,$G$3:$G$622,$G323)</f>
        <v>0</v>
      </c>
      <c r="BO323" s="2">
        <f>BJ323/SUMIFS(BJ$3:BJ$622,$BC$3:$BC$622,1,$G$3:$G$622,$G323)</f>
        <v>0</v>
      </c>
      <c r="BP323" s="2">
        <f>BK323/SUMIFS(BK$3:BK$622,$BC$3:$BC$622,1,$G$3:$G$622,$G323)</f>
        <v>0</v>
      </c>
      <c r="BQ323" s="2">
        <f>BL323</f>
        <v>5.0448430493273543E-2</v>
      </c>
      <c r="BR323" s="2">
        <f>BM323</f>
        <v>0</v>
      </c>
    </row>
    <row r="324" spans="1:70" x14ac:dyDescent="0.3">
      <c r="A324" s="93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>(12-$AF324)/12*INDEX(BV$9:BV$12,MATCH($AB324,$BU$9:$BU$12,0))+$AF324/12*AG324</f>
        <v>0</v>
      </c>
      <c r="AK324" s="85">
        <f>(12-$AF324)/12*INDEX(BW$9:BW$12,MATCH($AB324,$BU$9:$BU$12,0))+$AF324/12*AH324</f>
        <v>0</v>
      </c>
      <c r="AL324" s="85">
        <f>(12-$AF324)/12*INDEX(BX$9:BX$12,MATCH($AB324,$BU$9:$BU$12,0))+$AF324/12*AI324</f>
        <v>0</v>
      </c>
      <c r="AM324" s="85">
        <f>IF($BC324=1,AJ324/SUMIFS(AJ$3:AJ$622,$BC$3:$BC$622,1,$G$3:$G$622,$G324),0)</f>
        <v>0</v>
      </c>
      <c r="AN324" s="85">
        <f>IF($BC324=1,AK324/SUMIFS(AK$3:AK$622,$BC$3:$BC$622,1,$G$3:$G$622,$G324),0)</f>
        <v>0</v>
      </c>
      <c r="AO324" s="85">
        <f>IF($BC324=1,AL324/SUMIFS(AL$3:AL$622,$BC$3:$BC$622,1,$G$3:$G$622,$G324),0)</f>
        <v>0</v>
      </c>
      <c r="AP324" s="2" t="str">
        <f>IFERROR(R324/$V324*90,"")</f>
        <v/>
      </c>
      <c r="AQ324" s="2" t="str">
        <f>IFERROR(S324/$V324*90,"")</f>
        <v/>
      </c>
      <c r="AR324" s="2" t="str">
        <f>IFERROR(W324/$V324*90,"")</f>
        <v/>
      </c>
      <c r="AS324" s="2" t="str">
        <f>IFERROR(X324/$V324*90,"")</f>
        <v/>
      </c>
      <c r="AT324" s="2" t="str">
        <f>IFERROR(Y324/$V324*90,"")</f>
        <v/>
      </c>
      <c r="AU324" s="2">
        <f>IF(AP324="",INDEX(BV$4:BV$7,MATCH(O324,$BU$4:$BU$7,0)),AP324)</f>
        <v>0</v>
      </c>
      <c r="AV324" s="2">
        <f>IF(AQ324="",INDEX(BW$4:BW$7,MATCH($O324,$BU$4:$BU$7,0)),AQ324)</f>
        <v>0</v>
      </c>
      <c r="AW324" s="2">
        <f>IF(AR324="",INDEX(BX$4:BX$7,MATCH($O324,$BU$4:$BU$7,0)),AR324)</f>
        <v>0</v>
      </c>
      <c r="AX324" s="2">
        <f>IF(AS324="",INDEX(BY$4:BY$7,MATCH($O324,$BU$4:$BU$7,0)),AS324)</f>
        <v>1.3513513513513513E-2</v>
      </c>
      <c r="AY324" s="2">
        <f>IF(AT324="",INDEX(BZ$4:BZ$7,MATCH($O324,$BU$4:$BU$7,0)),AT324)</f>
        <v>0</v>
      </c>
      <c r="AZ324" s="2">
        <f>AU324*0.5+AK324*0.5</f>
        <v>0</v>
      </c>
      <c r="BA324" s="2">
        <f>AV324*0.5+AJ324*0.5</f>
        <v>0</v>
      </c>
      <c r="BB324" s="2">
        <f>AX324*0.5+AI324*0.5</f>
        <v>6.7567567567567563E-3</v>
      </c>
      <c r="BC324">
        <f>IF(I324="expected",1,0)</f>
        <v>0</v>
      </c>
      <c r="BD324" s="74">
        <f>IF(BC324=1,AZ324/SUMIFS(AZ$3:AZ$622,$BC$3:$BC$622,1,$G$3:$G$622,$G324),0)</f>
        <v>0</v>
      </c>
      <c r="BE324" s="74">
        <f>IF(BC324=1,BA324/SUMIFS(BA$3:BA$622,$BC$3:$BC$622,1,$G$3:$G$622,$G324),0)</f>
        <v>0</v>
      </c>
      <c r="BF324" s="74">
        <f>IF(BC324=1,AW324/SUMIFS(AW$3:AW$622,$BC$3:$BC$622,1,$G$3:$G$622,$G324),0)</f>
        <v>0</v>
      </c>
      <c r="BG324" s="2">
        <f>BB324</f>
        <v>6.7567567567567563E-3</v>
      </c>
      <c r="BH324" s="2">
        <f>AY324</f>
        <v>0</v>
      </c>
      <c r="BI324" s="2">
        <f>MIN(BI$1,BD324)</f>
        <v>0</v>
      </c>
      <c r="BJ324" s="2">
        <f>MIN(BJ$1,BE324)</f>
        <v>0</v>
      </c>
      <c r="BK324" s="2">
        <f>MIN(BK$1,BF324)</f>
        <v>0</v>
      </c>
      <c r="BL324" s="2">
        <f>BG324</f>
        <v>6.7567567567567563E-3</v>
      </c>
      <c r="BM324" s="2">
        <f>MIN($BM$1,BH324)</f>
        <v>0</v>
      </c>
      <c r="BN324" s="2">
        <f>BI324/SUMIFS(BI$3:BI$622,$BC$3:$BC$622,1,$G$3:$G$622,$G324)</f>
        <v>0</v>
      </c>
      <c r="BO324" s="2">
        <f>BJ324/SUMIFS(BJ$3:BJ$622,$BC$3:$BC$622,1,$G$3:$G$622,$G324)</f>
        <v>0</v>
      </c>
      <c r="BP324" s="2">
        <f>BK324/SUMIFS(BK$3:BK$622,$BC$3:$BC$622,1,$G$3:$G$622,$G324)</f>
        <v>0</v>
      </c>
      <c r="BQ324" s="2">
        <f>BL324</f>
        <v>6.7567567567567563E-3</v>
      </c>
      <c r="BR324" s="2">
        <f>BM324</f>
        <v>0</v>
      </c>
    </row>
    <row r="325" spans="1:70" x14ac:dyDescent="0.3">
      <c r="A325" s="93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>(12-$AF325)/12*INDEX(BV$9:BV$12,MATCH($AB325,$BU$9:$BU$12,0))+$AF325/12*AG325</f>
        <v>9.2999999999999999E-2</v>
      </c>
      <c r="AK325" s="85">
        <f>(12-$AF325)/12*INDEX(BW$9:BW$12,MATCH($AB325,$BU$9:$BU$12,0))+$AF325/12*AH325</f>
        <v>9.1235294117647081E-2</v>
      </c>
      <c r="AL325" s="85">
        <f>(12-$AF325)/12*INDEX(BX$9:BX$12,MATCH($AB325,$BU$9:$BU$12,0))+$AF325/12*AI325</f>
        <v>0.18782352941176461</v>
      </c>
      <c r="AM325" s="85">
        <f>IF($BC325=1,AJ325/SUMIFS(AJ$3:AJ$622,$BC$3:$BC$622,1,$G$3:$G$622,$G325),0)</f>
        <v>0</v>
      </c>
      <c r="AN325" s="85">
        <f>IF($BC325=1,AK325/SUMIFS(AK$3:AK$622,$BC$3:$BC$622,1,$G$3:$G$622,$G325),0)</f>
        <v>0</v>
      </c>
      <c r="AO325" s="85">
        <f>IF($BC325=1,AL325/SUMIFS(AL$3:AL$622,$BC$3:$BC$622,1,$G$3:$G$622,$G325),0)</f>
        <v>0</v>
      </c>
      <c r="AP325" s="2">
        <f>IFERROR(R325/$V325*90,"")</f>
        <v>0</v>
      </c>
      <c r="AQ325" s="2">
        <f>IFERROR(S325/$V325*90,"")</f>
        <v>0</v>
      </c>
      <c r="AR325" s="2">
        <f>IFERROR(W325/$V325*90,"")</f>
        <v>0.11378002528445007</v>
      </c>
      <c r="AS325" s="2">
        <f>IFERROR(X325/$V325*90,"")</f>
        <v>0.11378002528445007</v>
      </c>
      <c r="AT325" s="2">
        <f>IFERROR(Y325/$V325*90,"")</f>
        <v>0</v>
      </c>
      <c r="AU325" s="2">
        <f>IF(AP325="",INDEX(BV$4:BV$7,MATCH(O325,$BU$4:$BU$7,0)),AP325)</f>
        <v>0</v>
      </c>
      <c r="AV325" s="2">
        <f>IF(AQ325="",INDEX(BW$4:BW$7,MATCH($O325,$BU$4:$BU$7,0)),AQ325)</f>
        <v>0</v>
      </c>
      <c r="AW325" s="2">
        <f>IF(AR325="",INDEX(BX$4:BX$7,MATCH($O325,$BU$4:$BU$7,0)),AR325)</f>
        <v>0.11378002528445007</v>
      </c>
      <c r="AX325" s="2">
        <f>IF(AS325="",INDEX(BY$4:BY$7,MATCH($O325,$BU$4:$BU$7,0)),AS325)</f>
        <v>0.11378002528445007</v>
      </c>
      <c r="AY325" s="2">
        <f>IF(AT325="",INDEX(BZ$4:BZ$7,MATCH($O325,$BU$4:$BU$7,0)),AT325)</f>
        <v>0</v>
      </c>
      <c r="AZ325" s="2">
        <f>AU325*0.5+AK325*0.5</f>
        <v>4.5617647058823541E-2</v>
      </c>
      <c r="BA325" s="2">
        <f>AV325*0.5+AJ325*0.5</f>
        <v>4.65E-2</v>
      </c>
      <c r="BB325" s="2">
        <f>AX325*0.5+AI325*0.5</f>
        <v>5.6890012642225034E-2</v>
      </c>
      <c r="BC325">
        <f>IF(I325="expected",1,0)</f>
        <v>0</v>
      </c>
      <c r="BD325" s="74">
        <f>IF(BC325=1,AZ325/SUMIFS(AZ$3:AZ$622,$BC$3:$BC$622,1,$G$3:$G$622,$G325),0)</f>
        <v>0</v>
      </c>
      <c r="BE325" s="74">
        <f>IF(BC325=1,BA325/SUMIFS(BA$3:BA$622,$BC$3:$BC$622,1,$G$3:$G$622,$G325),0)</f>
        <v>0</v>
      </c>
      <c r="BF325" s="74">
        <f>IF(BC325=1,AW325/SUMIFS(AW$3:AW$622,$BC$3:$BC$622,1,$G$3:$G$622,$G325),0)</f>
        <v>0</v>
      </c>
      <c r="BG325" s="2">
        <f>BB325</f>
        <v>5.6890012642225034E-2</v>
      </c>
      <c r="BH325" s="2">
        <f>AY325</f>
        <v>0</v>
      </c>
      <c r="BI325" s="2">
        <f>MIN(BI$1,BD325)</f>
        <v>0</v>
      </c>
      <c r="BJ325" s="2">
        <f>MIN(BJ$1,BE325)</f>
        <v>0</v>
      </c>
      <c r="BK325" s="2">
        <f>MIN(BK$1,BF325)</f>
        <v>0</v>
      </c>
      <c r="BL325" s="2">
        <f>BG325</f>
        <v>5.6890012642225034E-2</v>
      </c>
      <c r="BM325" s="2">
        <f>MIN($BM$1,BH325)</f>
        <v>0</v>
      </c>
      <c r="BN325" s="2">
        <f>BI325/SUMIFS(BI$3:BI$622,$BC$3:$BC$622,1,$G$3:$G$622,$G325)</f>
        <v>0</v>
      </c>
      <c r="BO325" s="2">
        <f>BJ325/SUMIFS(BJ$3:BJ$622,$BC$3:$BC$622,1,$G$3:$G$622,$G325)</f>
        <v>0</v>
      </c>
      <c r="BP325" s="2">
        <f>BK325/SUMIFS(BK$3:BK$622,$BC$3:$BC$622,1,$G$3:$G$622,$G325)</f>
        <v>0</v>
      </c>
      <c r="BQ325" s="2">
        <f>BL325</f>
        <v>5.6890012642225034E-2</v>
      </c>
      <c r="BR325" s="2">
        <f>BM325</f>
        <v>0</v>
      </c>
    </row>
    <row r="326" spans="1:70" x14ac:dyDescent="0.3">
      <c r="A326" s="93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>(12-$AF326)/12*INDEX(BV$9:BV$12,MATCH($AB326,$BU$9:$BU$12,0))+$AF326/12*AG326</f>
        <v>0.12433333333333334</v>
      </c>
      <c r="AK326" s="85">
        <f>(12-$AF326)/12*INDEX(BW$9:BW$12,MATCH($AB326,$BU$9:$BU$12,0))+$AF326/12*AH326</f>
        <v>0.1237450980392157</v>
      </c>
      <c r="AL326" s="85">
        <f>(12-$AF326)/12*INDEX(BX$9:BX$12,MATCH($AB326,$BU$9:$BU$12,0))+$AF326/12*AI326</f>
        <v>0.15594117647058819</v>
      </c>
      <c r="AM326" s="85">
        <f>IF($BC326=1,AJ326/SUMIFS(AJ$3:AJ$622,$BC$3:$BC$622,1,$G$3:$G$622,$G326),0)</f>
        <v>7.5133121920293033E-2</v>
      </c>
      <c r="AN326" s="85">
        <f>IF($BC326=1,AK326/SUMIFS(AK$3:AK$622,$BC$3:$BC$622,1,$G$3:$G$622,$G326),0)</f>
        <v>5.0803418273335711E-2</v>
      </c>
      <c r="AO326" s="85">
        <f>IF($BC326=1,AL326/SUMIFS(AL$3:AL$622,$BC$3:$BC$622,1,$G$3:$G$622,$G326),0)</f>
        <v>7.5814169642668502E-2</v>
      </c>
      <c r="AP326" s="2">
        <f>IFERROR(R326/$V326*90,"")</f>
        <v>8.0428954423592491E-2</v>
      </c>
      <c r="AQ326" s="2">
        <f>IFERROR(S326/$V326*90,"")</f>
        <v>0</v>
      </c>
      <c r="AR326" s="2">
        <f>IFERROR(W326/$V326*90,"")</f>
        <v>0.16085790884718498</v>
      </c>
      <c r="AS326" s="2">
        <f>IFERROR(X326/$V326*90,"")</f>
        <v>0</v>
      </c>
      <c r="AT326" s="2">
        <f>IFERROR(Y326/$V326*90,"")</f>
        <v>0</v>
      </c>
      <c r="AU326" s="2">
        <f>IF(AP326="",INDEX(BV$4:BV$7,MATCH(O326,$BU$4:$BU$7,0)),AP326)</f>
        <v>8.0428954423592491E-2</v>
      </c>
      <c r="AV326" s="2">
        <f>IF(AQ326="",INDEX(BW$4:BW$7,MATCH($O326,$BU$4:$BU$7,0)),AQ326)</f>
        <v>0</v>
      </c>
      <c r="AW326" s="2">
        <f>IF(AR326="",INDEX(BX$4:BX$7,MATCH($O326,$BU$4:$BU$7,0)),AR326)</f>
        <v>0.16085790884718498</v>
      </c>
      <c r="AX326" s="2">
        <f>IF(AS326="",INDEX(BY$4:BY$7,MATCH($O326,$BU$4:$BU$7,0)),AS326)</f>
        <v>0</v>
      </c>
      <c r="AY326" s="2">
        <f>IF(AT326="",INDEX(BZ$4:BZ$7,MATCH($O326,$BU$4:$BU$7,0)),AT326)</f>
        <v>0</v>
      </c>
      <c r="AZ326" s="2">
        <f>AU326*0.5+AK326*0.5</f>
        <v>0.10208702623140409</v>
      </c>
      <c r="BA326" s="2">
        <f>AV326*0.5+AJ326*0.5</f>
        <v>6.2166666666666669E-2</v>
      </c>
      <c r="BB326" s="2">
        <f>AX326*0.5+AI326*0.5</f>
        <v>7.0000000000000007E-2</v>
      </c>
      <c r="BC326">
        <f>IF(I326="expected",1,0)</f>
        <v>1</v>
      </c>
      <c r="BD326" s="74">
        <f>IF(BC326=1,AZ326/SUMIFS(AZ$3:AZ$622,$BC$3:$BC$622,1,$G$3:$G$622,$G326),0)</f>
        <v>4.1738719604575515E-2</v>
      </c>
      <c r="BE326" s="74">
        <f>IF(BC326=1,BA326/SUMIFS(BA$3:BA$622,$BC$3:$BC$622,1,$G$3:$G$622,$G326),0)</f>
        <v>4.078406632479438E-2</v>
      </c>
      <c r="BF326" s="74">
        <f>IF(BC326=1,AW326/SUMIFS(AW$3:AW$622,$BC$3:$BC$622,1,$G$3:$G$622,$G326),0)</f>
        <v>2.94463475131964E-2</v>
      </c>
      <c r="BG326" s="2">
        <f>BB326</f>
        <v>7.0000000000000007E-2</v>
      </c>
      <c r="BH326" s="2">
        <f>AY326</f>
        <v>0</v>
      </c>
      <c r="BI326" s="2">
        <f>MIN(BI$1,BD326)</f>
        <v>4.1738719604575515E-2</v>
      </c>
      <c r="BJ326" s="2">
        <f>MIN(BJ$1,BE326)</f>
        <v>4.078406632479438E-2</v>
      </c>
      <c r="BK326" s="2">
        <f>MIN(BK$1,BF326)</f>
        <v>2.94463475131964E-2</v>
      </c>
      <c r="BL326" s="2">
        <f>BG326</f>
        <v>7.0000000000000007E-2</v>
      </c>
      <c r="BM326" s="2">
        <f>MIN($BM$1,BH326)</f>
        <v>0</v>
      </c>
      <c r="BN326" s="2">
        <f>BI326/SUMIFS(BI$3:BI$622,$BC$3:$BC$622,1,$G$3:$G$622,$G326)</f>
        <v>4.1738719604575508E-2</v>
      </c>
      <c r="BO326" s="2">
        <f>BJ326/SUMIFS(BJ$3:BJ$622,$BC$3:$BC$622,1,$G$3:$G$622,$G326)</f>
        <v>4.078406632479438E-2</v>
      </c>
      <c r="BP326" s="2">
        <f>BK326/SUMIFS(BK$3:BK$622,$BC$3:$BC$622,1,$G$3:$G$622,$G326)</f>
        <v>2.9581954462374913E-2</v>
      </c>
      <c r="BQ326" s="2">
        <f>BL326</f>
        <v>7.0000000000000007E-2</v>
      </c>
      <c r="BR326" s="2">
        <f>BM326</f>
        <v>0</v>
      </c>
    </row>
    <row r="327" spans="1:70" x14ac:dyDescent="0.3">
      <c r="A327" s="93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>(12-$AF327)/12*INDEX(BV$9:BV$12,MATCH($AB327,$BU$9:$BU$12,0))+$AF327/12*AG327</f>
        <v>8.0631868131868137E-2</v>
      </c>
      <c r="AK327" s="85">
        <f>(12-$AF327)/12*INDEX(BW$9:BW$12,MATCH($AB327,$BU$9:$BU$12,0))+$AF327/12*AH327</f>
        <v>0.11225274725274727</v>
      </c>
      <c r="AL327" s="85">
        <f>(12-$AF327)/12*INDEX(BX$9:BX$12,MATCH($AB327,$BU$9:$BU$12,0))+$AF327/12*AI327</f>
        <v>0.11568681318681319</v>
      </c>
      <c r="AM327" s="85">
        <f>IF($BC327=1,AJ327/SUMIFS(AJ$3:AJ$622,$BC$3:$BC$622,1,$G$3:$G$622,$G327),0)</f>
        <v>0</v>
      </c>
      <c r="AN327" s="85">
        <f>IF($BC327=1,AK327/SUMIFS(AK$3:AK$622,$BC$3:$BC$622,1,$G$3:$G$622,$G327),0)</f>
        <v>0</v>
      </c>
      <c r="AO327" s="85">
        <f>IF($BC327=1,AL327/SUMIFS(AL$3:AL$622,$BC$3:$BC$622,1,$G$3:$G$622,$G327),0)</f>
        <v>0</v>
      </c>
      <c r="AP327" s="2">
        <f>IFERROR(R327/$V327*90,"")</f>
        <v>0.34715525554484089</v>
      </c>
      <c r="AQ327" s="2">
        <f>IFERROR(S327/$V327*90,"")</f>
        <v>0</v>
      </c>
      <c r="AR327" s="2">
        <f>IFERROR(W327/$V327*90,"")</f>
        <v>0.60752169720347149</v>
      </c>
      <c r="AS327" s="2">
        <f>IFERROR(X327/$V327*90,"")</f>
        <v>0.17357762777242045</v>
      </c>
      <c r="AT327" s="2">
        <f>IFERROR(Y327/$V327*90,"")</f>
        <v>0</v>
      </c>
      <c r="AU327" s="2">
        <f>IF(AP327="",INDEX(BV$4:BV$7,MATCH(O327,$BU$4:$BU$7,0)),AP327)</f>
        <v>0.34715525554484089</v>
      </c>
      <c r="AV327" s="2">
        <f>IF(AQ327="",INDEX(BW$4:BW$7,MATCH($O327,$BU$4:$BU$7,0)),AQ327)</f>
        <v>0</v>
      </c>
      <c r="AW327" s="2">
        <f>IF(AR327="",INDEX(BX$4:BX$7,MATCH($O327,$BU$4:$BU$7,0)),AR327)</f>
        <v>0.60752169720347149</v>
      </c>
      <c r="AX327" s="2">
        <f>IF(AS327="",INDEX(BY$4:BY$7,MATCH($O327,$BU$4:$BU$7,0)),AS327)</f>
        <v>0.17357762777242045</v>
      </c>
      <c r="AY327" s="2">
        <f>IF(AT327="",INDEX(BZ$4:BZ$7,MATCH($O327,$BU$4:$BU$7,0)),AT327)</f>
        <v>0</v>
      </c>
      <c r="AZ327" s="2">
        <f>AU327*0.5+AK327*0.5</f>
        <v>0.22970400139879407</v>
      </c>
      <c r="BA327" s="2">
        <f>AV327*0.5+AJ327*0.5</f>
        <v>4.0315934065934068E-2</v>
      </c>
      <c r="BB327" s="2">
        <f>AX327*0.5+AI327*0.5</f>
        <v>8.6788813886210223E-2</v>
      </c>
      <c r="BC327">
        <f>IF(I327="expected",1,0)</f>
        <v>0</v>
      </c>
      <c r="BD327" s="74">
        <f>IF(BC327=1,AZ327/SUMIFS(AZ$3:AZ$622,$BC$3:$BC$622,1,$G$3:$G$622,$G327),0)</f>
        <v>0</v>
      </c>
      <c r="BE327" s="74">
        <f>IF(BC327=1,BA327/SUMIFS(BA$3:BA$622,$BC$3:$BC$622,1,$G$3:$G$622,$G327),0)</f>
        <v>0</v>
      </c>
      <c r="BF327" s="74">
        <f>IF(BC327=1,AW327/SUMIFS(AW$3:AW$622,$BC$3:$BC$622,1,$G$3:$G$622,$G327),0)</f>
        <v>0</v>
      </c>
      <c r="BG327" s="2">
        <f>BB327</f>
        <v>8.6788813886210223E-2</v>
      </c>
      <c r="BH327" s="2">
        <f>AY327</f>
        <v>0</v>
      </c>
      <c r="BI327" s="2">
        <f>MIN(BI$1,BD327)</f>
        <v>0</v>
      </c>
      <c r="BJ327" s="2">
        <f>MIN(BJ$1,BE327)</f>
        <v>0</v>
      </c>
      <c r="BK327" s="2">
        <f>MIN(BK$1,BF327)</f>
        <v>0</v>
      </c>
      <c r="BL327" s="2">
        <f>BG327</f>
        <v>8.6788813886210223E-2</v>
      </c>
      <c r="BM327" s="2">
        <f>MIN($BM$1,BH327)</f>
        <v>0</v>
      </c>
      <c r="BN327" s="2">
        <f>BI327/SUMIFS(BI$3:BI$622,$BC$3:$BC$622,1,$G$3:$G$622,$G327)</f>
        <v>0</v>
      </c>
      <c r="BO327" s="2">
        <f>BJ327/SUMIFS(BJ$3:BJ$622,$BC$3:$BC$622,1,$G$3:$G$622,$G327)</f>
        <v>0</v>
      </c>
      <c r="BP327" s="2">
        <f>BK327/SUMIFS(BK$3:BK$622,$BC$3:$BC$622,1,$G$3:$G$622,$G327)</f>
        <v>0</v>
      </c>
      <c r="BQ327" s="2">
        <f>BL327</f>
        <v>8.6788813886210223E-2</v>
      </c>
      <c r="BR327" s="2">
        <f>BM327</f>
        <v>0</v>
      </c>
    </row>
    <row r="328" spans="1:70" x14ac:dyDescent="0.3">
      <c r="A328" s="93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>(12-$AF328)/12*INDEX(BV$9:BV$12,MATCH($AB328,$BU$9:$BU$12,0))+$AF328/12*AG328</f>
        <v>0.10750915750915752</v>
      </c>
      <c r="AK328" s="85">
        <f>(12-$AF328)/12*INDEX(BW$9:BW$12,MATCH($AB328,$BU$9:$BU$12,0))+$AF328/12*AH328</f>
        <v>0.14967032967032967</v>
      </c>
      <c r="AL328" s="85">
        <f>(12-$AF328)/12*INDEX(BX$9:BX$12,MATCH($AB328,$BU$9:$BU$12,0))+$AF328/12*AI328</f>
        <v>0.15424908424908423</v>
      </c>
      <c r="AM328" s="85">
        <f>IF($BC328=1,AJ328/SUMIFS(AJ$3:AJ$622,$BC$3:$BC$622,1,$G$3:$G$622,$G328),0)</f>
        <v>0</v>
      </c>
      <c r="AN328" s="85">
        <f>IF($BC328=1,AK328/SUMIFS(AK$3:AK$622,$BC$3:$BC$622,1,$G$3:$G$622,$G328),0)</f>
        <v>0</v>
      </c>
      <c r="AO328" s="85">
        <f>IF($BC328=1,AL328/SUMIFS(AL$3:AL$622,$BC$3:$BC$622,1,$G$3:$G$622,$G328),0)</f>
        <v>0</v>
      </c>
      <c r="AP328" s="2">
        <f>IFERROR(R328/$V328*90,"")</f>
        <v>3.7267080745341616E-2</v>
      </c>
      <c r="AQ328" s="2">
        <f>IFERROR(S328/$V328*90,"")</f>
        <v>0.14906832298136646</v>
      </c>
      <c r="AR328" s="2">
        <f>IFERROR(W328/$V328*90,"")</f>
        <v>0.14906832298136646</v>
      </c>
      <c r="AS328" s="2">
        <f>IFERROR(X328/$V328*90,"")</f>
        <v>0.2608695652173913</v>
      </c>
      <c r="AT328" s="2">
        <f>IFERROR(Y328/$V328*90,"")</f>
        <v>0</v>
      </c>
      <c r="AU328" s="2">
        <f>IF(AP328="",INDEX(BV$4:BV$7,MATCH(O328,$BU$4:$BU$7,0)),AP328)</f>
        <v>3.7267080745341616E-2</v>
      </c>
      <c r="AV328" s="2">
        <f>IF(AQ328="",INDEX(BW$4:BW$7,MATCH($O328,$BU$4:$BU$7,0)),AQ328)</f>
        <v>0.14906832298136646</v>
      </c>
      <c r="AW328" s="2">
        <f>IF(AR328="",INDEX(BX$4:BX$7,MATCH($O328,$BU$4:$BU$7,0)),AR328)</f>
        <v>0.14906832298136646</v>
      </c>
      <c r="AX328" s="2">
        <f>IF(AS328="",INDEX(BY$4:BY$7,MATCH($O328,$BU$4:$BU$7,0)),AS328)</f>
        <v>0.2608695652173913</v>
      </c>
      <c r="AY328" s="2">
        <f>IF(AT328="",INDEX(BZ$4:BZ$7,MATCH($O328,$BU$4:$BU$7,0)),AT328)</f>
        <v>0</v>
      </c>
      <c r="AZ328" s="2">
        <f>AU328*0.5+AK328*0.5</f>
        <v>9.3468705207835651E-2</v>
      </c>
      <c r="BA328" s="2">
        <f>AV328*0.5+AJ328*0.5</f>
        <v>0.12828874024526199</v>
      </c>
      <c r="BB328" s="2">
        <f>AX328*0.5+AI328*0.5</f>
        <v>0.13043478260869565</v>
      </c>
      <c r="BC328">
        <f>IF(I328="expected",1,0)</f>
        <v>0</v>
      </c>
      <c r="BD328" s="74">
        <f>IF(BC328=1,AZ328/SUMIFS(AZ$3:AZ$622,$BC$3:$BC$622,1,$G$3:$G$622,$G328),0)</f>
        <v>0</v>
      </c>
      <c r="BE328" s="74">
        <f>IF(BC328=1,BA328/SUMIFS(BA$3:BA$622,$BC$3:$BC$622,1,$G$3:$G$622,$G328),0)</f>
        <v>0</v>
      </c>
      <c r="BF328" s="74">
        <f>IF(BC328=1,AW328/SUMIFS(AW$3:AW$622,$BC$3:$BC$622,1,$G$3:$G$622,$G328),0)</f>
        <v>0</v>
      </c>
      <c r="BG328" s="2">
        <f>BB328</f>
        <v>0.13043478260869565</v>
      </c>
      <c r="BH328" s="2">
        <f>AY328</f>
        <v>0</v>
      </c>
      <c r="BI328" s="2">
        <f>MIN(BI$1,BD328)</f>
        <v>0</v>
      </c>
      <c r="BJ328" s="2">
        <f>MIN(BJ$1,BE328)</f>
        <v>0</v>
      </c>
      <c r="BK328" s="2">
        <f>MIN(BK$1,BF328)</f>
        <v>0</v>
      </c>
      <c r="BL328" s="2">
        <f>BG328</f>
        <v>0.13043478260869565</v>
      </c>
      <c r="BM328" s="2">
        <f>MIN($BM$1,BH328)</f>
        <v>0</v>
      </c>
      <c r="BN328" s="2">
        <f>BI328/SUMIFS(BI$3:BI$622,$BC$3:$BC$622,1,$G$3:$G$622,$G328)</f>
        <v>0</v>
      </c>
      <c r="BO328" s="2">
        <f>BJ328/SUMIFS(BJ$3:BJ$622,$BC$3:$BC$622,1,$G$3:$G$622,$G328)</f>
        <v>0</v>
      </c>
      <c r="BP328" s="2">
        <f>BK328/SUMIFS(BK$3:BK$622,$BC$3:$BC$622,1,$G$3:$G$622,$G328)</f>
        <v>0</v>
      </c>
      <c r="BQ328" s="2">
        <f>BL328</f>
        <v>0.13043478260869565</v>
      </c>
      <c r="BR328" s="2">
        <f>BM328</f>
        <v>0</v>
      </c>
    </row>
    <row r="329" spans="1:70" x14ac:dyDescent="0.3">
      <c r="A329" s="93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>(12-$AF329)/12*INDEX(BV$9:BV$12,MATCH($AB329,$BU$9:$BU$12,0))+$AF329/12*AG329</f>
        <v>0</v>
      </c>
      <c r="AK329" s="85">
        <f>(12-$AF329)/12*INDEX(BW$9:BW$12,MATCH($AB329,$BU$9:$BU$12,0))+$AF329/12*AH329</f>
        <v>0</v>
      </c>
      <c r="AL329" s="85">
        <f>(12-$AF329)/12*INDEX(BX$9:BX$12,MATCH($AB329,$BU$9:$BU$12,0))+$AF329/12*AI329</f>
        <v>0</v>
      </c>
      <c r="AM329" s="85">
        <f>IF($BC329=1,AJ329/SUMIFS(AJ$3:AJ$622,$BC$3:$BC$622,1,$G$3:$G$622,$G329),0)</f>
        <v>0</v>
      </c>
      <c r="AN329" s="85">
        <f>IF($BC329=1,AK329/SUMIFS(AK$3:AK$622,$BC$3:$BC$622,1,$G$3:$G$622,$G329),0)</f>
        <v>0</v>
      </c>
      <c r="AO329" s="85">
        <f>IF($BC329=1,AL329/SUMIFS(AL$3:AL$622,$BC$3:$BC$622,1,$G$3:$G$622,$G329),0)</f>
        <v>0</v>
      </c>
      <c r="AP329" s="2">
        <f>IFERROR(R329/$V329*90,"")</f>
        <v>0</v>
      </c>
      <c r="AQ329" s="2">
        <f>IFERROR(S329/$V329*90,"")</f>
        <v>0</v>
      </c>
      <c r="AR329" s="2">
        <f>IFERROR(W329/$V329*90,"")</f>
        <v>0</v>
      </c>
      <c r="AS329" s="2">
        <f>IFERROR(X329/$V329*90,"")</f>
        <v>0</v>
      </c>
      <c r="AT329" s="2">
        <f>IFERROR(Y329/$V329*90,"")</f>
        <v>0</v>
      </c>
      <c r="AU329" s="2">
        <f>IF(AP329="",INDEX(BV$4:BV$7,MATCH(O329,$BU$4:$BU$7,0)),AP329)</f>
        <v>0</v>
      </c>
      <c r="AV329" s="2">
        <f>IF(AQ329="",INDEX(BW$4:BW$7,MATCH($O329,$BU$4:$BU$7,0)),AQ329)</f>
        <v>0</v>
      </c>
      <c r="AW329" s="2">
        <f>IF(AR329="",INDEX(BX$4:BX$7,MATCH($O329,$BU$4:$BU$7,0)),AR329)</f>
        <v>0</v>
      </c>
      <c r="AX329" s="2">
        <f>IF(AS329="",INDEX(BY$4:BY$7,MATCH($O329,$BU$4:$BU$7,0)),AS329)</f>
        <v>0</v>
      </c>
      <c r="AY329" s="2">
        <f>IF(AT329="",INDEX(BZ$4:BZ$7,MATCH($O329,$BU$4:$BU$7,0)),AT329)</f>
        <v>0</v>
      </c>
      <c r="AZ329" s="2">
        <f>AU329*0.5+AK329*0.5</f>
        <v>0</v>
      </c>
      <c r="BA329" s="2">
        <f>AV329*0.5+AJ329*0.5</f>
        <v>0</v>
      </c>
      <c r="BB329" s="2">
        <f>AX329*0.5+AI329*0.5</f>
        <v>0</v>
      </c>
      <c r="BC329">
        <f>IF(I329="expected",1,0)</f>
        <v>1</v>
      </c>
      <c r="BD329" s="74">
        <f>IF(BC329=1,AZ329/SUMIFS(AZ$3:AZ$622,$BC$3:$BC$622,1,$G$3:$G$622,$G329),0)</f>
        <v>0</v>
      </c>
      <c r="BE329" s="74">
        <f>IF(BC329=1,BA329/SUMIFS(BA$3:BA$622,$BC$3:$BC$622,1,$G$3:$G$622,$G329),0)</f>
        <v>0</v>
      </c>
      <c r="BF329" s="74">
        <f>IF(BC329=1,AW329/SUMIFS(AW$3:AW$622,$BC$3:$BC$622,1,$G$3:$G$622,$G329),0)</f>
        <v>0</v>
      </c>
      <c r="BG329" s="2">
        <f>BB329</f>
        <v>0</v>
      </c>
      <c r="BH329" s="2">
        <f>AY329</f>
        <v>0</v>
      </c>
      <c r="BI329" s="2">
        <f>MIN(BI$1,BD329)</f>
        <v>0</v>
      </c>
      <c r="BJ329" s="2">
        <f>MIN(BJ$1,BE329)</f>
        <v>0</v>
      </c>
      <c r="BK329" s="2">
        <f>MIN(BK$1,BF329)</f>
        <v>0</v>
      </c>
      <c r="BL329" s="2">
        <f>BG329</f>
        <v>0</v>
      </c>
      <c r="BM329" s="2">
        <f>MIN($BM$1,BH329)</f>
        <v>0</v>
      </c>
      <c r="BN329" s="2">
        <f>BI329/SUMIFS(BI$3:BI$622,$BC$3:$BC$622,1,$G$3:$G$622,$G329)</f>
        <v>0</v>
      </c>
      <c r="BO329" s="2">
        <f>BJ329/SUMIFS(BJ$3:BJ$622,$BC$3:$BC$622,1,$G$3:$G$622,$G329)</f>
        <v>0</v>
      </c>
      <c r="BP329" s="2">
        <f>BK329/SUMIFS(BK$3:BK$622,$BC$3:$BC$622,1,$G$3:$G$622,$G329)</f>
        <v>0</v>
      </c>
      <c r="BQ329" s="2">
        <f>BL329</f>
        <v>0</v>
      </c>
      <c r="BR329" s="2">
        <f>BM329</f>
        <v>0</v>
      </c>
    </row>
    <row r="330" spans="1:70" x14ac:dyDescent="0.3">
      <c r="A330" s="93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>(12-$AF330)/12*INDEX(BV$9:BV$12,MATCH($AB330,$BU$9:$BU$12,0))+$AF330/12*AG330</f>
        <v>0</v>
      </c>
      <c r="AK330" s="85">
        <f>(12-$AF330)/12*INDEX(BW$9:BW$12,MATCH($AB330,$BU$9:$BU$12,0))+$AF330/12*AH330</f>
        <v>0</v>
      </c>
      <c r="AL330" s="85">
        <f>(12-$AF330)/12*INDEX(BX$9:BX$12,MATCH($AB330,$BU$9:$BU$12,0))+$AF330/12*AI330</f>
        <v>0</v>
      </c>
      <c r="AM330" s="85">
        <f>IF($BC330=1,AJ330/SUMIFS(AJ$3:AJ$622,$BC$3:$BC$622,1,$G$3:$G$622,$G330),0)</f>
        <v>0</v>
      </c>
      <c r="AN330" s="85">
        <f>IF($BC330=1,AK330/SUMIFS(AK$3:AK$622,$BC$3:$BC$622,1,$G$3:$G$622,$G330),0)</f>
        <v>0</v>
      </c>
      <c r="AO330" s="85">
        <f>IF($BC330=1,AL330/SUMIFS(AL$3:AL$622,$BC$3:$BC$622,1,$G$3:$G$622,$G330),0)</f>
        <v>0</v>
      </c>
      <c r="AP330" s="2">
        <f>IFERROR(R330/$V330*90,"")</f>
        <v>0</v>
      </c>
      <c r="AQ330" s="2">
        <f>IFERROR(S330/$V330*90,"")</f>
        <v>0</v>
      </c>
      <c r="AR330" s="2">
        <f>IFERROR(W330/$V330*90,"")</f>
        <v>0</v>
      </c>
      <c r="AS330" s="2">
        <f>IFERROR(X330/$V330*90,"")</f>
        <v>3.125E-2</v>
      </c>
      <c r="AT330" s="2">
        <f>IFERROR(Y330/$V330*90,"")</f>
        <v>0</v>
      </c>
      <c r="AU330" s="2">
        <f>IF(AP330="",INDEX(BV$4:BV$7,MATCH(O330,$BU$4:$BU$7,0)),AP330)</f>
        <v>0</v>
      </c>
      <c r="AV330" s="2">
        <f>IF(AQ330="",INDEX(BW$4:BW$7,MATCH($O330,$BU$4:$BU$7,0)),AQ330)</f>
        <v>0</v>
      </c>
      <c r="AW330" s="2">
        <f>IF(AR330="",INDEX(BX$4:BX$7,MATCH($O330,$BU$4:$BU$7,0)),AR330)</f>
        <v>0</v>
      </c>
      <c r="AX330" s="2">
        <f>IF(AS330="",INDEX(BY$4:BY$7,MATCH($O330,$BU$4:$BU$7,0)),AS330)</f>
        <v>3.125E-2</v>
      </c>
      <c r="AY330" s="2">
        <f>IF(AT330="",INDEX(BZ$4:BZ$7,MATCH($O330,$BU$4:$BU$7,0)),AT330)</f>
        <v>0</v>
      </c>
      <c r="AZ330" s="2">
        <f>AU330*0.5+AK330*0.5</f>
        <v>0</v>
      </c>
      <c r="BA330" s="2">
        <f>AV330*0.5+AJ330*0.5</f>
        <v>0</v>
      </c>
      <c r="BB330" s="2">
        <f>AX330*0.5+AI330*0.5</f>
        <v>1.5625E-2</v>
      </c>
      <c r="BC330">
        <f>IF(I330="expected",1,0)</f>
        <v>0</v>
      </c>
      <c r="BD330" s="74">
        <f>IF(BC330=1,AZ330/SUMIFS(AZ$3:AZ$622,$BC$3:$BC$622,1,$G$3:$G$622,$G330),0)</f>
        <v>0</v>
      </c>
      <c r="BE330" s="74">
        <f>IF(BC330=1,BA330/SUMIFS(BA$3:BA$622,$BC$3:$BC$622,1,$G$3:$G$622,$G330),0)</f>
        <v>0</v>
      </c>
      <c r="BF330" s="74">
        <f>IF(BC330=1,AW330/SUMIFS(AW$3:AW$622,$BC$3:$BC$622,1,$G$3:$G$622,$G330),0)</f>
        <v>0</v>
      </c>
      <c r="BG330" s="2">
        <f>BB330</f>
        <v>1.5625E-2</v>
      </c>
      <c r="BH330" s="2">
        <f>AY330</f>
        <v>0</v>
      </c>
      <c r="BI330" s="2">
        <f>MIN(BI$1,BD330)</f>
        <v>0</v>
      </c>
      <c r="BJ330" s="2">
        <f>MIN(BJ$1,BE330)</f>
        <v>0</v>
      </c>
      <c r="BK330" s="2">
        <f>MIN(BK$1,BF330)</f>
        <v>0</v>
      </c>
      <c r="BL330" s="2">
        <f>BG330</f>
        <v>1.5625E-2</v>
      </c>
      <c r="BM330" s="2">
        <f>MIN($BM$1,BH330)</f>
        <v>0</v>
      </c>
      <c r="BN330" s="2">
        <f>BI330/SUMIFS(BI$3:BI$622,$BC$3:$BC$622,1,$G$3:$G$622,$G330)</f>
        <v>0</v>
      </c>
      <c r="BO330" s="2">
        <f>BJ330/SUMIFS(BJ$3:BJ$622,$BC$3:$BC$622,1,$G$3:$G$622,$G330)</f>
        <v>0</v>
      </c>
      <c r="BP330" s="2">
        <f>BK330/SUMIFS(BK$3:BK$622,$BC$3:$BC$622,1,$G$3:$G$622,$G330)</f>
        <v>0</v>
      </c>
      <c r="BQ330" s="2">
        <f>BL330</f>
        <v>1.5625E-2</v>
      </c>
      <c r="BR330" s="2">
        <f>BM330</f>
        <v>0</v>
      </c>
    </row>
    <row r="331" spans="1:70" x14ac:dyDescent="0.3">
      <c r="A331" s="93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>(12-$AF331)/12*INDEX(BV$9:BV$12,MATCH($AB331,$BU$9:$BU$12,0))+$AF331/12*AG331</f>
        <v>0</v>
      </c>
      <c r="AK331" s="85">
        <f>(12-$AF331)/12*INDEX(BW$9:BW$12,MATCH($AB331,$BU$9:$BU$12,0))+$AF331/12*AH331</f>
        <v>0</v>
      </c>
      <c r="AL331" s="85">
        <f>(12-$AF331)/12*INDEX(BX$9:BX$12,MATCH($AB331,$BU$9:$BU$12,0))+$AF331/12*AI331</f>
        <v>8.3333333333333329E-2</v>
      </c>
      <c r="AM331" s="85">
        <f>IF($BC331=1,AJ331/SUMIFS(AJ$3:AJ$622,$BC$3:$BC$622,1,$G$3:$G$622,$G331),0)</f>
        <v>0</v>
      </c>
      <c r="AN331" s="85">
        <f>IF($BC331=1,AK331/SUMIFS(AK$3:AK$622,$BC$3:$BC$622,1,$G$3:$G$622,$G331),0)</f>
        <v>0</v>
      </c>
      <c r="AO331" s="85">
        <f>IF($BC331=1,AL331/SUMIFS(AL$3:AL$622,$BC$3:$BC$622,1,$G$3:$G$622,$G331),0)</f>
        <v>0</v>
      </c>
      <c r="AP331" s="2" t="str">
        <f>IFERROR(R331/$V331*90,"")</f>
        <v/>
      </c>
      <c r="AQ331" s="2" t="str">
        <f>IFERROR(S331/$V331*90,"")</f>
        <v/>
      </c>
      <c r="AR331" s="2" t="str">
        <f>IFERROR(W331/$V331*90,"")</f>
        <v/>
      </c>
      <c r="AS331" s="2" t="str">
        <f>IFERROR(X331/$V331*90,"")</f>
        <v/>
      </c>
      <c r="AT331" s="2" t="str">
        <f>IFERROR(Y331/$V331*90,"")</f>
        <v/>
      </c>
      <c r="AU331" s="2">
        <f>IF(AP331="",INDEX(BV$4:BV$7,MATCH(O331,$BU$4:$BU$7,0)),AP331)</f>
        <v>0</v>
      </c>
      <c r="AV331" s="2">
        <f>IF(AQ331="",INDEX(BW$4:BW$7,MATCH($O331,$BU$4:$BU$7,0)),AQ331)</f>
        <v>0</v>
      </c>
      <c r="AW331" s="2">
        <f>IF(AR331="",INDEX(BX$4:BX$7,MATCH($O331,$BU$4:$BU$7,0)),AR331)</f>
        <v>0</v>
      </c>
      <c r="AX331" s="2">
        <f>IF(AS331="",INDEX(BY$4:BY$7,MATCH($O331,$BU$4:$BU$7,0)),AS331)</f>
        <v>1.3513513513513513E-2</v>
      </c>
      <c r="AY331" s="2">
        <f>IF(AT331="",INDEX(BZ$4:BZ$7,MATCH($O331,$BU$4:$BU$7,0)),AT331)</f>
        <v>0</v>
      </c>
      <c r="AZ331" s="2">
        <f>AU331*0.5+AK331*0.5</f>
        <v>0</v>
      </c>
      <c r="BA331" s="2">
        <f>AV331*0.5+AJ331*0.5</f>
        <v>0</v>
      </c>
      <c r="BB331" s="2">
        <f>AX331*0.5+AI331*0.5</f>
        <v>0.25675675675675674</v>
      </c>
      <c r="BC331">
        <f>IF(I331="expected",1,0)</f>
        <v>0</v>
      </c>
      <c r="BD331" s="74">
        <f>IF(BC331=1,AZ331/SUMIFS(AZ$3:AZ$622,$BC$3:$BC$622,1,$G$3:$G$622,$G331),0)</f>
        <v>0</v>
      </c>
      <c r="BE331" s="74">
        <f>IF(BC331=1,BA331/SUMIFS(BA$3:BA$622,$BC$3:$BC$622,1,$G$3:$G$622,$G331),0)</f>
        <v>0</v>
      </c>
      <c r="BF331" s="74">
        <f>IF(BC331=1,AW331/SUMIFS(AW$3:AW$622,$BC$3:$BC$622,1,$G$3:$G$622,$G331),0)</f>
        <v>0</v>
      </c>
      <c r="BG331" s="2">
        <f>BB331</f>
        <v>0.25675675675675674</v>
      </c>
      <c r="BH331" s="2">
        <f>AY331</f>
        <v>0</v>
      </c>
      <c r="BI331" s="2">
        <f>MIN(BI$1,BD331)</f>
        <v>0</v>
      </c>
      <c r="BJ331" s="2">
        <f>MIN(BJ$1,BE331)</f>
        <v>0</v>
      </c>
      <c r="BK331" s="2">
        <f>MIN(BK$1,BF331)</f>
        <v>0</v>
      </c>
      <c r="BL331" s="2">
        <f>BG331</f>
        <v>0.25675675675675674</v>
      </c>
      <c r="BM331" s="2">
        <f>MIN($BM$1,BH331)</f>
        <v>0</v>
      </c>
      <c r="BN331" s="2">
        <f>BI331/SUMIFS(BI$3:BI$622,$BC$3:$BC$622,1,$G$3:$G$622,$G331)</f>
        <v>0</v>
      </c>
      <c r="BO331" s="2">
        <f>BJ331/SUMIFS(BJ$3:BJ$622,$BC$3:$BC$622,1,$G$3:$G$622,$G331)</f>
        <v>0</v>
      </c>
      <c r="BP331" s="2">
        <f>BK331/SUMIFS(BK$3:BK$622,$BC$3:$BC$622,1,$G$3:$G$622,$G331)</f>
        <v>0</v>
      </c>
      <c r="BQ331" s="2">
        <f>BL331</f>
        <v>0.25675675675675674</v>
      </c>
      <c r="BR331" s="2">
        <f>BM331</f>
        <v>0</v>
      </c>
    </row>
    <row r="332" spans="1:70" x14ac:dyDescent="0.3">
      <c r="A332" s="93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>(12-$AF332)/12*INDEX(BV$9:BV$12,MATCH($AB332,$BU$9:$BU$12,0))+$AF332/12*AG332</f>
        <v>0</v>
      </c>
      <c r="AK332" s="85">
        <f>(12-$AF332)/12*INDEX(BW$9:BW$12,MATCH($AB332,$BU$9:$BU$12,0))+$AF332/12*AH332</f>
        <v>8.3333333333333343E-2</v>
      </c>
      <c r="AL332" s="85">
        <f>(12-$AF332)/12*INDEX(BX$9:BX$12,MATCH($AB332,$BU$9:$BU$12,0))+$AF332/12*AI332</f>
        <v>0</v>
      </c>
      <c r="AM332" s="85">
        <f>IF($BC332=1,AJ332/SUMIFS(AJ$3:AJ$622,$BC$3:$BC$622,1,$G$3:$G$622,$G332),0)</f>
        <v>0</v>
      </c>
      <c r="AN332" s="85">
        <f>IF($BC332=1,AK332/SUMIFS(AK$3:AK$622,$BC$3:$BC$622,1,$G$3:$G$622,$G332),0)</f>
        <v>4.4315331426451506E-2</v>
      </c>
      <c r="AO332" s="85">
        <f>IF($BC332=1,AL332/SUMIFS(AL$3:AL$622,$BC$3:$BC$622,1,$G$3:$G$622,$G332),0)</f>
        <v>0</v>
      </c>
      <c r="AP332" s="2" t="str">
        <f>IFERROR(R332/$V332*90,"")</f>
        <v/>
      </c>
      <c r="AQ332" s="2" t="str">
        <f>IFERROR(S332/$V332*90,"")</f>
        <v/>
      </c>
      <c r="AR332" s="2" t="str">
        <f>IFERROR(W332/$V332*90,"")</f>
        <v/>
      </c>
      <c r="AS332" s="2" t="str">
        <f>IFERROR(X332/$V332*90,"")</f>
        <v/>
      </c>
      <c r="AT332" s="2" t="str">
        <f>IFERROR(Y332/$V332*90,"")</f>
        <v/>
      </c>
      <c r="AU332" s="2">
        <f>IF(AP332="",INDEX(BV$4:BV$7,MATCH(O332,$BU$4:$BU$7,0)),AP332)</f>
        <v>0</v>
      </c>
      <c r="AV332" s="2">
        <f>IF(AQ332="",INDEX(BW$4:BW$7,MATCH($O332,$BU$4:$BU$7,0)),AQ332)</f>
        <v>0</v>
      </c>
      <c r="AW332" s="2">
        <f>IF(AR332="",INDEX(BX$4:BX$7,MATCH($O332,$BU$4:$BU$7,0)),AR332)</f>
        <v>0</v>
      </c>
      <c r="AX332" s="2">
        <f>IF(AS332="",INDEX(BY$4:BY$7,MATCH($O332,$BU$4:$BU$7,0)),AS332)</f>
        <v>1.3513513513513513E-2</v>
      </c>
      <c r="AY332" s="2">
        <f>IF(AT332="",INDEX(BZ$4:BZ$7,MATCH($O332,$BU$4:$BU$7,0)),AT332)</f>
        <v>0</v>
      </c>
      <c r="AZ332" s="2">
        <f>AU332*0.5+AK332*0.5</f>
        <v>4.1666666666666671E-2</v>
      </c>
      <c r="BA332" s="2">
        <f>AV332*0.5+AJ332*0.5</f>
        <v>0</v>
      </c>
      <c r="BB332" s="2">
        <f>AX332*0.5+AI332*0.5</f>
        <v>6.7567567567567563E-3</v>
      </c>
      <c r="BC332">
        <f>IF(I332="expected",1,0)</f>
        <v>1</v>
      </c>
      <c r="BD332" s="74">
        <f>IF(BC332=1,AZ332/SUMIFS(AZ$3:AZ$622,$BC$3:$BC$622,1,$G$3:$G$622,$G332),0)</f>
        <v>3.0419838255036313E-2</v>
      </c>
      <c r="BE332" s="74">
        <f>IF(BC332=1,BA332/SUMIFS(BA$3:BA$622,$BC$3:$BC$622,1,$G$3:$G$622,$G332),0)</f>
        <v>0</v>
      </c>
      <c r="BF332" s="74">
        <f>IF(BC332=1,AW332/SUMIFS(AW$3:AW$622,$BC$3:$BC$622,1,$G$3:$G$622,$G332),0)</f>
        <v>0</v>
      </c>
      <c r="BG332" s="2">
        <f>BB332</f>
        <v>6.7567567567567563E-3</v>
      </c>
      <c r="BH332" s="2">
        <f>AY332</f>
        <v>0</v>
      </c>
      <c r="BI332" s="2">
        <f>MIN(BI$1,BD332)</f>
        <v>3.0419838255036313E-2</v>
      </c>
      <c r="BJ332" s="2">
        <f>MIN(BJ$1,BE332)</f>
        <v>0</v>
      </c>
      <c r="BK332" s="2">
        <f>MIN(BK$1,BF332)</f>
        <v>0</v>
      </c>
      <c r="BL332" s="2">
        <f>BG332</f>
        <v>6.7567567567567563E-3</v>
      </c>
      <c r="BM332" s="2">
        <f>MIN($BM$1,BH332)</f>
        <v>0</v>
      </c>
      <c r="BN332" s="2">
        <f>BI332/SUMIFS(BI$3:BI$622,$BC$3:$BC$622,1,$G$3:$G$622,$G332)</f>
        <v>3.0779595028774698E-2</v>
      </c>
      <c r="BO332" s="2">
        <f>BJ332/SUMIFS(BJ$3:BJ$622,$BC$3:$BC$622,1,$G$3:$G$622,$G332)</f>
        <v>0</v>
      </c>
      <c r="BP332" s="2">
        <f>BK332/SUMIFS(BK$3:BK$622,$BC$3:$BC$622,1,$G$3:$G$622,$G332)</f>
        <v>0</v>
      </c>
      <c r="BQ332" s="2">
        <f>BL332</f>
        <v>6.7567567567567563E-3</v>
      </c>
      <c r="BR332" s="2">
        <f>BM332</f>
        <v>0</v>
      </c>
    </row>
    <row r="333" spans="1:70" x14ac:dyDescent="0.3">
      <c r="A333" s="93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>(12-$AF333)/12*INDEX(BV$9:BV$12,MATCH($AB333,$BU$9:$BU$12,0))+$AF333/12*AG333</f>
        <v>4.65E-2</v>
      </c>
      <c r="AK333" s="85">
        <f>(12-$AF333)/12*INDEX(BW$9:BW$12,MATCH($AB333,$BU$9:$BU$12,0))+$AF333/12*AH333</f>
        <v>4.5617647058823541E-2</v>
      </c>
      <c r="AL333" s="85">
        <f>(12-$AF333)/12*INDEX(BX$9:BX$12,MATCH($AB333,$BU$9:$BU$12,0))+$AF333/12*AI333</f>
        <v>0.61891176470588238</v>
      </c>
      <c r="AM333" s="85">
        <f>IF($BC333=1,AJ333/SUMIFS(AJ$3:AJ$622,$BC$3:$BC$622,1,$G$3:$G$622,$G333),0)</f>
        <v>0</v>
      </c>
      <c r="AN333" s="85">
        <f>IF($BC333=1,AK333/SUMIFS(AK$3:AK$622,$BC$3:$BC$622,1,$G$3:$G$622,$G333),0)</f>
        <v>0</v>
      </c>
      <c r="AO333" s="85">
        <f>IF($BC333=1,AL333/SUMIFS(AL$3:AL$622,$BC$3:$BC$622,1,$G$3:$G$622,$G333),0)</f>
        <v>0</v>
      </c>
      <c r="AP333" s="2">
        <f>IFERROR(R333/$V333*90,"")</f>
        <v>0.193756727664155</v>
      </c>
      <c r="AQ333" s="2">
        <f>IFERROR(S333/$V333*90,"")</f>
        <v>9.6878363832077499E-2</v>
      </c>
      <c r="AR333" s="2">
        <f>IFERROR(W333/$V333*90,"")</f>
        <v>0.67814854682454251</v>
      </c>
      <c r="AS333" s="2">
        <f>IFERROR(X333/$V333*90,"")</f>
        <v>0</v>
      </c>
      <c r="AT333" s="2">
        <f>IFERROR(Y333/$V333*90,"")</f>
        <v>0</v>
      </c>
      <c r="AU333" s="2">
        <f>IF(AP333="",INDEX(BV$4:BV$7,MATCH(O333,$BU$4:$BU$7,0)),AP333)</f>
        <v>0.193756727664155</v>
      </c>
      <c r="AV333" s="2">
        <f>IF(AQ333="",INDEX(BW$4:BW$7,MATCH($O333,$BU$4:$BU$7,0)),AQ333)</f>
        <v>9.6878363832077499E-2</v>
      </c>
      <c r="AW333" s="2">
        <f>IF(AR333="",INDEX(BX$4:BX$7,MATCH($O333,$BU$4:$BU$7,0)),AR333)</f>
        <v>0.67814854682454251</v>
      </c>
      <c r="AX333" s="2">
        <f>IF(AS333="",INDEX(BY$4:BY$7,MATCH($O333,$BU$4:$BU$7,0)),AS333)</f>
        <v>0</v>
      </c>
      <c r="AY333" s="2">
        <f>IF(AT333="",INDEX(BZ$4:BZ$7,MATCH($O333,$BU$4:$BU$7,0)),AT333)</f>
        <v>0</v>
      </c>
      <c r="AZ333" s="2">
        <f>AU333*0.5+AK333*0.5</f>
        <v>0.11968718736148927</v>
      </c>
      <c r="BA333" s="2">
        <f>AV333*0.5+AJ333*0.5</f>
        <v>7.1689181916038749E-2</v>
      </c>
      <c r="BB333" s="2">
        <f>AX333*0.5+AI333*0.5</f>
        <v>0.52500000000000002</v>
      </c>
      <c r="BC333">
        <f>IF(I333="expected",1,0)</f>
        <v>0</v>
      </c>
      <c r="BD333" s="74">
        <f>IF(BC333=1,AZ333/SUMIFS(AZ$3:AZ$622,$BC$3:$BC$622,1,$G$3:$G$622,$G333),0)</f>
        <v>0</v>
      </c>
      <c r="BE333" s="74">
        <f>IF(BC333=1,BA333/SUMIFS(BA$3:BA$622,$BC$3:$BC$622,1,$G$3:$G$622,$G333),0)</f>
        <v>0</v>
      </c>
      <c r="BF333" s="74">
        <f>IF(BC333=1,AW333/SUMIFS(AW$3:AW$622,$BC$3:$BC$622,1,$G$3:$G$622,$G333),0)</f>
        <v>0</v>
      </c>
      <c r="BG333" s="2">
        <f>BB333</f>
        <v>0.52500000000000002</v>
      </c>
      <c r="BH333" s="2">
        <f>AY333</f>
        <v>0</v>
      </c>
      <c r="BI333" s="2">
        <f>MIN(BI$1,BD333)</f>
        <v>0</v>
      </c>
      <c r="BJ333" s="2">
        <f>MIN(BJ$1,BE333)</f>
        <v>0</v>
      </c>
      <c r="BK333" s="2">
        <f>MIN(BK$1,BF333)</f>
        <v>0</v>
      </c>
      <c r="BL333" s="2">
        <f>BG333</f>
        <v>0.52500000000000002</v>
      </c>
      <c r="BM333" s="2">
        <f>MIN($BM$1,BH333)</f>
        <v>0</v>
      </c>
      <c r="BN333" s="2">
        <f>BI333/SUMIFS(BI$3:BI$622,$BC$3:$BC$622,1,$G$3:$G$622,$G333)</f>
        <v>0</v>
      </c>
      <c r="BO333" s="2">
        <f>BJ333/SUMIFS(BJ$3:BJ$622,$BC$3:$BC$622,1,$G$3:$G$622,$G333)</f>
        <v>0</v>
      </c>
      <c r="BP333" s="2">
        <f>BK333/SUMIFS(BK$3:BK$622,$BC$3:$BC$622,1,$G$3:$G$622,$G333)</f>
        <v>0</v>
      </c>
      <c r="BQ333" s="2">
        <f>BL333</f>
        <v>0.52500000000000002</v>
      </c>
      <c r="BR333" s="2">
        <f>BM333</f>
        <v>0</v>
      </c>
    </row>
    <row r="334" spans="1:70" x14ac:dyDescent="0.3">
      <c r="A334" s="93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>(12-$AF334)/12*INDEX(BV$9:BV$12,MATCH($AB334,$BU$9:$BU$12,0))+$AF334/12*AG334</f>
        <v>7.7499999999999999E-2</v>
      </c>
      <c r="AK334" s="85">
        <f>(12-$AF334)/12*INDEX(BW$9:BW$12,MATCH($AB334,$BU$9:$BU$12,0))+$AF334/12*AH334</f>
        <v>7.6029411764705901E-2</v>
      </c>
      <c r="AL334" s="85">
        <f>(12-$AF334)/12*INDEX(BX$9:BX$12,MATCH($AB334,$BU$9:$BU$12,0))+$AF334/12*AI334</f>
        <v>0.15651960784313718</v>
      </c>
      <c r="AM334" s="85">
        <f>IF($BC334=1,AJ334/SUMIFS(AJ$3:AJ$622,$BC$3:$BC$622,1,$G$3:$G$622,$G334),0)</f>
        <v>0</v>
      </c>
      <c r="AN334" s="85">
        <f>IF($BC334=1,AK334/SUMIFS(AK$3:AK$622,$BC$3:$BC$622,1,$G$3:$G$622,$G334),0)</f>
        <v>0</v>
      </c>
      <c r="AO334" s="85">
        <f>IF($BC334=1,AL334/SUMIFS(AL$3:AL$622,$BC$3:$BC$622,1,$G$3:$G$622,$G334),0)</f>
        <v>0</v>
      </c>
      <c r="AP334" s="2">
        <f>IFERROR(R334/$V334*90,"")</f>
        <v>0</v>
      </c>
      <c r="AQ334" s="2">
        <f>IFERROR(S334/$V334*90,"")</f>
        <v>0</v>
      </c>
      <c r="AR334" s="2">
        <f>IFERROR(W334/$V334*90,"")</f>
        <v>0</v>
      </c>
      <c r="AS334" s="2">
        <f>IFERROR(X334/$V334*90,"")</f>
        <v>0</v>
      </c>
      <c r="AT334" s="2">
        <f>IFERROR(Y334/$V334*90,"")</f>
        <v>0</v>
      </c>
      <c r="AU334" s="2">
        <f>IF(AP334="",INDEX(BV$4:BV$7,MATCH(O334,$BU$4:$BU$7,0)),AP334)</f>
        <v>0</v>
      </c>
      <c r="AV334" s="2">
        <f>IF(AQ334="",INDEX(BW$4:BW$7,MATCH($O334,$BU$4:$BU$7,0)),AQ334)</f>
        <v>0</v>
      </c>
      <c r="AW334" s="2">
        <f>IF(AR334="",INDEX(BX$4:BX$7,MATCH($O334,$BU$4:$BU$7,0)),AR334)</f>
        <v>0</v>
      </c>
      <c r="AX334" s="2">
        <f>IF(AS334="",INDEX(BY$4:BY$7,MATCH($O334,$BU$4:$BU$7,0)),AS334)</f>
        <v>0</v>
      </c>
      <c r="AY334" s="2">
        <f>IF(AT334="",INDEX(BZ$4:BZ$7,MATCH($O334,$BU$4:$BU$7,0)),AT334)</f>
        <v>0</v>
      </c>
      <c r="AZ334" s="2">
        <f>AU334*0.5+AK334*0.5</f>
        <v>3.801470588235295E-2</v>
      </c>
      <c r="BA334" s="2">
        <f>AV334*0.5+AJ334*0.5</f>
        <v>3.875E-2</v>
      </c>
      <c r="BB334" s="2">
        <f>AX334*0.5+AI334*0.5</f>
        <v>0</v>
      </c>
      <c r="BC334">
        <f>IF(I334="expected",1,0)</f>
        <v>0</v>
      </c>
      <c r="BD334" s="74">
        <f>IF(BC334=1,AZ334/SUMIFS(AZ$3:AZ$622,$BC$3:$BC$622,1,$G$3:$G$622,$G334),0)</f>
        <v>0</v>
      </c>
      <c r="BE334" s="74">
        <f>IF(BC334=1,BA334/SUMIFS(BA$3:BA$622,$BC$3:$BC$622,1,$G$3:$G$622,$G334),0)</f>
        <v>0</v>
      </c>
      <c r="BF334" s="74">
        <f>IF(BC334=1,AW334/SUMIFS(AW$3:AW$622,$BC$3:$BC$622,1,$G$3:$G$622,$G334),0)</f>
        <v>0</v>
      </c>
      <c r="BG334" s="2">
        <f>BB334</f>
        <v>0</v>
      </c>
      <c r="BH334" s="2">
        <f>AY334</f>
        <v>0</v>
      </c>
      <c r="BI334" s="2">
        <f>MIN(BI$1,BD334)</f>
        <v>0</v>
      </c>
      <c r="BJ334" s="2">
        <f>MIN(BJ$1,BE334)</f>
        <v>0</v>
      </c>
      <c r="BK334" s="2">
        <f>MIN(BK$1,BF334)</f>
        <v>0</v>
      </c>
      <c r="BL334" s="2">
        <f>BG334</f>
        <v>0</v>
      </c>
      <c r="BM334" s="2">
        <f>MIN($BM$1,BH334)</f>
        <v>0</v>
      </c>
      <c r="BN334" s="2">
        <f>BI334/SUMIFS(BI$3:BI$622,$BC$3:$BC$622,1,$G$3:$G$622,$G334)</f>
        <v>0</v>
      </c>
      <c r="BO334" s="2">
        <f>BJ334/SUMIFS(BJ$3:BJ$622,$BC$3:$BC$622,1,$G$3:$G$622,$G334)</f>
        <v>0</v>
      </c>
      <c r="BP334" s="2">
        <f>BK334/SUMIFS(BK$3:BK$622,$BC$3:$BC$622,1,$G$3:$G$622,$G334)</f>
        <v>0</v>
      </c>
      <c r="BQ334" s="2">
        <f>BL334</f>
        <v>0</v>
      </c>
      <c r="BR334" s="2">
        <f>BM334</f>
        <v>0</v>
      </c>
    </row>
    <row r="335" spans="1:70" x14ac:dyDescent="0.3">
      <c r="A335" s="93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>(12-$AF335)/12*INDEX(BV$9:BV$12,MATCH($AB335,$BU$9:$BU$12,0))+$AF335/12*AG335</f>
        <v>0.24149999999999999</v>
      </c>
      <c r="AK335" s="85">
        <f>(12-$AF335)/12*INDEX(BW$9:BW$12,MATCH($AB335,$BU$9:$BU$12,0))+$AF335/12*AH335</f>
        <v>4.5617647058823541E-2</v>
      </c>
      <c r="AL335" s="85">
        <f>(12-$AF335)/12*INDEX(BX$9:BX$12,MATCH($AB335,$BU$9:$BU$12,0))+$AF335/12*AI335</f>
        <v>0.19391176470588231</v>
      </c>
      <c r="AM335" s="85">
        <f>IF($BC335=1,AJ335/SUMIFS(AJ$3:AJ$622,$BC$3:$BC$622,1,$G$3:$G$622,$G335),0)</f>
        <v>0.15669861279044542</v>
      </c>
      <c r="AN335" s="85">
        <f>IF($BC335=1,AK335/SUMIFS(AK$3:AK$622,$BC$3:$BC$622,1,$G$3:$G$622,$G335),0)</f>
        <v>2.4258733779679867E-2</v>
      </c>
      <c r="AO335" s="85">
        <f>IF($BC335=1,AL335/SUMIFS(AL$3:AL$622,$BC$3:$BC$622,1,$G$3:$G$622,$G335),0)</f>
        <v>9.5027745130867522E-2</v>
      </c>
      <c r="AP335" s="2">
        <f>IFERROR(R335/$V335*90,"")</f>
        <v>0</v>
      </c>
      <c r="AQ335" s="2">
        <f>IFERROR(S335/$V335*90,"")</f>
        <v>0.23255813953488372</v>
      </c>
      <c r="AR335" s="2">
        <f>IFERROR(W335/$V335*90,"")</f>
        <v>0.46511627906976744</v>
      </c>
      <c r="AS335" s="2">
        <f>IFERROR(X335/$V335*90,"")</f>
        <v>0</v>
      </c>
      <c r="AT335" s="2">
        <f>IFERROR(Y335/$V335*90,"")</f>
        <v>0</v>
      </c>
      <c r="AU335" s="2">
        <f>IF(AP335="",INDEX(BV$4:BV$7,MATCH(O335,$BU$4:$BU$7,0)),AP335)</f>
        <v>0</v>
      </c>
      <c r="AV335" s="2">
        <f>IF(AQ335="",INDEX(BW$4:BW$7,MATCH($O335,$BU$4:$BU$7,0)),AQ335)</f>
        <v>0.23255813953488372</v>
      </c>
      <c r="AW335" s="2">
        <f>IF(AR335="",INDEX(BX$4:BX$7,MATCH($O335,$BU$4:$BU$7,0)),AR335)</f>
        <v>0.46511627906976744</v>
      </c>
      <c r="AX335" s="2">
        <f>IF(AS335="",INDEX(BY$4:BY$7,MATCH($O335,$BU$4:$BU$7,0)),AS335)</f>
        <v>0</v>
      </c>
      <c r="AY335" s="2">
        <f>IF(AT335="",INDEX(BZ$4:BZ$7,MATCH($O335,$BU$4:$BU$7,0)),AT335)</f>
        <v>0</v>
      </c>
      <c r="AZ335" s="2">
        <f>AU335*0.5+AK335*0.5</f>
        <v>2.280882352941177E-2</v>
      </c>
      <c r="BA335" s="2">
        <f>AV335*0.5+AJ335*0.5</f>
        <v>0.23702906976744187</v>
      </c>
      <c r="BB335" s="2">
        <f>AX335*0.5+AI335*0.5</f>
        <v>0.1</v>
      </c>
      <c r="BC335">
        <f>IF(I335="expected",1,0)</f>
        <v>1</v>
      </c>
      <c r="BD335" s="74">
        <f>IF(BC335=1,AZ335/SUMIFS(AZ$3:AZ$622,$BC$3:$BC$622,1,$G$3:$G$622,$G335),0)</f>
        <v>1.665217734125694E-2</v>
      </c>
      <c r="BE335" s="74">
        <f>IF(BC335=1,BA335/SUMIFS(BA$3:BA$622,$BC$3:$BC$622,1,$G$3:$G$622,$G335),0)</f>
        <v>0.16407138326945372</v>
      </c>
      <c r="BF335" s="74">
        <f>IF(BC335=1,AW335/SUMIFS(AW$3:AW$622,$BC$3:$BC$622,1,$G$3:$G$622,$G335),0)</f>
        <v>0.11264133875471723</v>
      </c>
      <c r="BG335" s="2">
        <f>BB335</f>
        <v>0.1</v>
      </c>
      <c r="BH335" s="2">
        <f>AY335</f>
        <v>0</v>
      </c>
      <c r="BI335" s="2">
        <f>MIN(BI$1,BD335)</f>
        <v>1.665217734125694E-2</v>
      </c>
      <c r="BJ335" s="2">
        <f>MIN(BJ$1,BE335)</f>
        <v>0.16407138326945372</v>
      </c>
      <c r="BK335" s="2">
        <f>MIN(BK$1,BF335)</f>
        <v>0.11264133875471723</v>
      </c>
      <c r="BL335" s="2">
        <f>BG335</f>
        <v>0.1</v>
      </c>
      <c r="BM335" s="2">
        <f>MIN($BM$1,BH335)</f>
        <v>0</v>
      </c>
      <c r="BN335" s="2">
        <f>BI335/SUMIFS(BI$3:BI$622,$BC$3:$BC$622,1,$G$3:$G$622,$G335)</f>
        <v>1.6849112431633964E-2</v>
      </c>
      <c r="BO335" s="2">
        <f>BJ335/SUMIFS(BJ$3:BJ$622,$BC$3:$BC$622,1,$G$3:$G$622,$G335)</f>
        <v>0.164878460558712</v>
      </c>
      <c r="BP335" s="2">
        <f>BK335/SUMIFS(BK$3:BK$622,$BC$3:$BC$622,1,$G$3:$G$622,$G335)</f>
        <v>0.11264133875471724</v>
      </c>
      <c r="BQ335" s="2">
        <f>BL335</f>
        <v>0.1</v>
      </c>
      <c r="BR335" s="2">
        <f>BM335</f>
        <v>0</v>
      </c>
    </row>
    <row r="336" spans="1:70" x14ac:dyDescent="0.3">
      <c r="A336" s="93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>(12-$AF336)/12*INDEX(BV$9:BV$12,MATCH($AB336,$BU$9:$BU$12,0))+$AF336/12*AG336</f>
        <v>3.875E-2</v>
      </c>
      <c r="AK336" s="85">
        <f>(12-$AF336)/12*INDEX(BW$9:BW$12,MATCH($AB336,$BU$9:$BU$12,0))+$AF336/12*AH336</f>
        <v>3.801470588235295E-2</v>
      </c>
      <c r="AL336" s="85">
        <f>(12-$AF336)/12*INDEX(BX$9:BX$12,MATCH($AB336,$BU$9:$BU$12,0))+$AF336/12*AI336</f>
        <v>7.8259803921568588E-2</v>
      </c>
      <c r="AM336" s="85">
        <f>IF($BC336=1,AJ336/SUMIFS(AJ$3:AJ$622,$BC$3:$BC$622,1,$G$3:$G$622,$G336),0)</f>
        <v>2.5143152155816813E-2</v>
      </c>
      <c r="AN336" s="85">
        <f>IF($BC336=1,AK336/SUMIFS(AK$3:AK$622,$BC$3:$BC$622,1,$G$3:$G$622,$G336),0)</f>
        <v>2.0215611483066557E-2</v>
      </c>
      <c r="AO336" s="85">
        <f>IF($BC336=1,AL336/SUMIFS(AL$3:AL$622,$BC$3:$BC$622,1,$G$3:$G$622,$G336),0)</f>
        <v>3.8351735452103228E-2</v>
      </c>
      <c r="AP336" s="2">
        <f>IFERROR(R336/$V336*90,"")</f>
        <v>0.16513761467889909</v>
      </c>
      <c r="AQ336" s="2">
        <f>IFERROR(S336/$V336*90,"")</f>
        <v>8.2568807339449546E-2</v>
      </c>
      <c r="AR336" s="2">
        <f>IFERROR(W336/$V336*90,"")</f>
        <v>0.33027522935779818</v>
      </c>
      <c r="AS336" s="2">
        <f>IFERROR(X336/$V336*90,"")</f>
        <v>0</v>
      </c>
      <c r="AT336" s="2">
        <f>IFERROR(Y336/$V336*90,"")</f>
        <v>0</v>
      </c>
      <c r="AU336" s="2">
        <f>IF(AP336="",INDEX(BV$4:BV$7,MATCH(O336,$BU$4:$BU$7,0)),AP336)</f>
        <v>0.16513761467889909</v>
      </c>
      <c r="AV336" s="2">
        <f>IF(AQ336="",INDEX(BW$4:BW$7,MATCH($O336,$BU$4:$BU$7,0)),AQ336)</f>
        <v>8.2568807339449546E-2</v>
      </c>
      <c r="AW336" s="2">
        <f>IF(AR336="",INDEX(BX$4:BX$7,MATCH($O336,$BU$4:$BU$7,0)),AR336)</f>
        <v>0.33027522935779818</v>
      </c>
      <c r="AX336" s="2">
        <f>IF(AS336="",INDEX(BY$4:BY$7,MATCH($O336,$BU$4:$BU$7,0)),AS336)</f>
        <v>0</v>
      </c>
      <c r="AY336" s="2">
        <f>IF(AT336="",INDEX(BZ$4:BZ$7,MATCH($O336,$BU$4:$BU$7,0)),AT336)</f>
        <v>0</v>
      </c>
      <c r="AZ336" s="2">
        <f>AU336*0.5+AK336*0.5</f>
        <v>0.10157616028062602</v>
      </c>
      <c r="BA336" s="2">
        <f>AV336*0.5+AJ336*0.5</f>
        <v>6.0659403669724776E-2</v>
      </c>
      <c r="BB336" s="2">
        <f>AX336*0.5+AI336*0.5</f>
        <v>0</v>
      </c>
      <c r="BC336">
        <f>IF(I336="expected",1,0)</f>
        <v>1</v>
      </c>
      <c r="BD336" s="74">
        <f>IF(BC336=1,AZ336/SUMIFS(AZ$3:AZ$622,$BC$3:$BC$622,1,$G$3:$G$622,$G336),0)</f>
        <v>7.4158328791302894E-2</v>
      </c>
      <c r="BE336" s="74">
        <f>IF(BC336=1,BA336/SUMIFS(BA$3:BA$622,$BC$3:$BC$622,1,$G$3:$G$622,$G336),0)</f>
        <v>4.1988403693085694E-2</v>
      </c>
      <c r="BF336" s="74">
        <f>IF(BC336=1,AW336/SUMIFS(AW$3:AW$622,$BC$3:$BC$622,1,$G$3:$G$622,$G336),0)</f>
        <v>7.99856845836249E-2</v>
      </c>
      <c r="BG336" s="2">
        <f>BB336</f>
        <v>0</v>
      </c>
      <c r="BH336" s="2">
        <f>AY336</f>
        <v>0</v>
      </c>
      <c r="BI336" s="2">
        <f>MIN(BI$1,BD336)</f>
        <v>7.4158328791302894E-2</v>
      </c>
      <c r="BJ336" s="2">
        <f>MIN(BJ$1,BE336)</f>
        <v>4.1988403693085694E-2</v>
      </c>
      <c r="BK336" s="2">
        <f>MIN(BK$1,BF336)</f>
        <v>7.99856845836249E-2</v>
      </c>
      <c r="BL336" s="2">
        <f>BG336</f>
        <v>0</v>
      </c>
      <c r="BM336" s="2">
        <f>MIN($BM$1,BH336)</f>
        <v>0</v>
      </c>
      <c r="BN336" s="2">
        <f>BI336/SUMIFS(BI$3:BI$622,$BC$3:$BC$622,1,$G$3:$G$622,$G336)</f>
        <v>7.5035353872373881E-2</v>
      </c>
      <c r="BO336" s="2">
        <f>BJ336/SUMIFS(BJ$3:BJ$622,$BC$3:$BC$622,1,$G$3:$G$622,$G336)</f>
        <v>4.219494724966219E-2</v>
      </c>
      <c r="BP336" s="2">
        <f>BK336/SUMIFS(BK$3:BK$622,$BC$3:$BC$622,1,$G$3:$G$622,$G336)</f>
        <v>7.9985684583624914E-2</v>
      </c>
      <c r="BQ336" s="2">
        <f>BL336</f>
        <v>0</v>
      </c>
      <c r="BR336" s="2">
        <f>BM336</f>
        <v>0</v>
      </c>
    </row>
    <row r="337" spans="1:70" x14ac:dyDescent="0.3">
      <c r="A337" s="93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>(12-$AF337)/12*INDEX(BV$9:BV$12,MATCH($AB337,$BU$9:$BU$12,0))+$AF337/12*AG337</f>
        <v>0.12041666666666667</v>
      </c>
      <c r="AK337" s="85">
        <f>(12-$AF337)/12*INDEX(BW$9:BW$12,MATCH($AB337,$BU$9:$BU$12,0))+$AF337/12*AH337</f>
        <v>3.801470588235295E-2</v>
      </c>
      <c r="AL337" s="85">
        <f>(12-$AF337)/12*INDEX(BX$9:BX$12,MATCH($AB337,$BU$9:$BU$12,0))+$AF337/12*AI337</f>
        <v>0.24742647058823525</v>
      </c>
      <c r="AM337" s="85">
        <f>IF($BC337=1,AJ337/SUMIFS(AJ$3:AJ$622,$BC$3:$BC$622,1,$G$3:$G$622,$G337),0)</f>
        <v>7.8133021215387732E-2</v>
      </c>
      <c r="AN337" s="85">
        <f>IF($BC337=1,AK337/SUMIFS(AK$3:AK$622,$BC$3:$BC$622,1,$G$3:$G$622,$G337),0)</f>
        <v>2.0215611483066557E-2</v>
      </c>
      <c r="AO337" s="85">
        <f>IF($BC337=1,AL337/SUMIFS(AL$3:AL$622,$BC$3:$BC$622,1,$G$3:$G$622,$G337),0)</f>
        <v>0.12125298133071789</v>
      </c>
      <c r="AP337" s="2" t="str">
        <f>IFERROR(R337/$V337*90,"")</f>
        <v/>
      </c>
      <c r="AQ337" s="2" t="str">
        <f>IFERROR(S337/$V337*90,"")</f>
        <v/>
      </c>
      <c r="AR337" s="2" t="str">
        <f>IFERROR(W337/$V337*90,"")</f>
        <v/>
      </c>
      <c r="AS337" s="2" t="str">
        <f>IFERROR(X337/$V337*90,"")</f>
        <v/>
      </c>
      <c r="AT337" s="2" t="str">
        <f>IFERROR(Y337/$V337*90,"")</f>
        <v/>
      </c>
      <c r="AU337" s="2">
        <f>IF(AP337="",INDEX(BV$4:BV$7,MATCH(O337,$BU$4:$BU$7,0)),AP337)</f>
        <v>0</v>
      </c>
      <c r="AV337" s="2">
        <f>IF(AQ337="",INDEX(BW$4:BW$7,MATCH($O337,$BU$4:$BU$7,0)),AQ337)</f>
        <v>0</v>
      </c>
      <c r="AW337" s="2">
        <f>IF(AR337="",INDEX(BX$4:BX$7,MATCH($O337,$BU$4:$BU$7,0)),AR337)</f>
        <v>9.024064171122996E-2</v>
      </c>
      <c r="AX337" s="2">
        <f>IF(AS337="",INDEX(BY$4:BY$7,MATCH($O337,$BU$4:$BU$7,0)),AS337)</f>
        <v>0.1265377855887522</v>
      </c>
      <c r="AY337" s="2">
        <f>IF(AT337="",INDEX(BZ$4:BZ$7,MATCH($O337,$BU$4:$BU$7,0)),AT337)</f>
        <v>0</v>
      </c>
      <c r="AZ337" s="2">
        <f>AU337*0.5+AK337*0.5</f>
        <v>1.9007352941176475E-2</v>
      </c>
      <c r="BA337" s="2">
        <f>AV337*0.5+AJ337*0.5</f>
        <v>6.0208333333333336E-2</v>
      </c>
      <c r="BB337" s="2">
        <f>AX337*0.5+AI337*0.5</f>
        <v>0.2082688927943761</v>
      </c>
      <c r="BC337">
        <f>IF(I337="expected",1,0)</f>
        <v>1</v>
      </c>
      <c r="BD337" s="74">
        <f>IF(BC337=1,AZ337/SUMIFS(AZ$3:AZ$622,$BC$3:$BC$622,1,$G$3:$G$622,$G337),0)</f>
        <v>1.3876814451047449E-2</v>
      </c>
      <c r="BE337" s="74">
        <f>IF(BC337=1,BA337/SUMIFS(BA$3:BA$622,$BC$3:$BC$622,1,$G$3:$G$622,$G337),0)</f>
        <v>4.167617307041914E-2</v>
      </c>
      <c r="BF337" s="74">
        <f>IF(BC337=1,AW337/SUMIFS(AW$3:AW$622,$BC$3:$BC$622,1,$G$3:$G$622,$G337),0)</f>
        <v>2.18543773887411E-2</v>
      </c>
      <c r="BG337" s="2">
        <f>BB337</f>
        <v>0.2082688927943761</v>
      </c>
      <c r="BH337" s="2">
        <f>AY337</f>
        <v>0</v>
      </c>
      <c r="BI337" s="2">
        <f>MIN(BI$1,BD337)</f>
        <v>1.3876814451047449E-2</v>
      </c>
      <c r="BJ337" s="2">
        <f>MIN(BJ$1,BE337)</f>
        <v>4.167617307041914E-2</v>
      </c>
      <c r="BK337" s="2">
        <f>MIN(BK$1,BF337)</f>
        <v>2.18543773887411E-2</v>
      </c>
      <c r="BL337" s="2">
        <f>BG337</f>
        <v>0.2082688927943761</v>
      </c>
      <c r="BM337" s="2">
        <f>MIN($BM$1,BH337)</f>
        <v>0</v>
      </c>
      <c r="BN337" s="2">
        <f>BI337/SUMIFS(BI$3:BI$622,$BC$3:$BC$622,1,$G$3:$G$622,$G337)</f>
        <v>1.4040927026361637E-2</v>
      </c>
      <c r="BO337" s="2">
        <f>BJ337/SUMIFS(BJ$3:BJ$622,$BC$3:$BC$622,1,$G$3:$G$622,$G337)</f>
        <v>4.1881180745237681E-2</v>
      </c>
      <c r="BP337" s="2">
        <f>BK337/SUMIFS(BK$3:BK$622,$BC$3:$BC$622,1,$G$3:$G$622,$G337)</f>
        <v>2.1854377388741103E-2</v>
      </c>
      <c r="BQ337" s="2">
        <f>BL337</f>
        <v>0.2082688927943761</v>
      </c>
      <c r="BR337" s="2">
        <f>BM337</f>
        <v>0</v>
      </c>
    </row>
    <row r="338" spans="1:70" x14ac:dyDescent="0.3">
      <c r="A338" s="93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>(12-$AF338)/12*INDEX(BV$9:BV$12,MATCH($AB338,$BU$9:$BU$12,0))+$AF338/12*AG338</f>
        <v>3.1E-2</v>
      </c>
      <c r="AK338" s="85">
        <f>(12-$AF338)/12*INDEX(BW$9:BW$12,MATCH($AB338,$BU$9:$BU$12,0))+$AF338/12*AH338</f>
        <v>3.041176470588236E-2</v>
      </c>
      <c r="AL338" s="85">
        <f>(12-$AF338)/12*INDEX(BX$9:BX$12,MATCH($AB338,$BU$9:$BU$12,0))+$AF338/12*AI338</f>
        <v>0.14927450980392154</v>
      </c>
      <c r="AM338" s="85">
        <f>IF($BC338=1,AJ338/SUMIFS(AJ$3:AJ$622,$BC$3:$BC$622,1,$G$3:$G$622,$G338),0)</f>
        <v>2.0114521724653452E-2</v>
      </c>
      <c r="AN338" s="85">
        <f>IF($BC338=1,AK338/SUMIFS(AK$3:AK$622,$BC$3:$BC$622,1,$G$3:$G$622,$G338),0)</f>
        <v>1.6172489186453243E-2</v>
      </c>
      <c r="AO338" s="85">
        <f>IF($BC338=1,AL338/SUMIFS(AL$3:AL$622,$BC$3:$BC$622,1,$G$3:$G$622,$G338),0)</f>
        <v>7.3152962604913746E-2</v>
      </c>
      <c r="AP338" s="2">
        <f>IFERROR(R338/$V338*90,"")</f>
        <v>8.8932806324110672E-2</v>
      </c>
      <c r="AQ338" s="2">
        <f>IFERROR(S338/$V338*90,"")</f>
        <v>2.964426877470356E-2</v>
      </c>
      <c r="AR338" s="2">
        <f>IFERROR(W338/$V338*90,"")</f>
        <v>0.29644268774703558</v>
      </c>
      <c r="AS338" s="2">
        <f>IFERROR(X338/$V338*90,"")</f>
        <v>0.2075098814229249</v>
      </c>
      <c r="AT338" s="2">
        <f>IFERROR(Y338/$V338*90,"")</f>
        <v>2.964426877470356E-2</v>
      </c>
      <c r="AU338" s="2">
        <f>IF(AP338="",INDEX(BV$4:BV$7,MATCH(O338,$BU$4:$BU$7,0)),AP338)</f>
        <v>8.8932806324110672E-2</v>
      </c>
      <c r="AV338" s="2">
        <f>IF(AQ338="",INDEX(BW$4:BW$7,MATCH($O338,$BU$4:$BU$7,0)),AQ338)</f>
        <v>2.964426877470356E-2</v>
      </c>
      <c r="AW338" s="2">
        <f>IF(AR338="",INDEX(BX$4:BX$7,MATCH($O338,$BU$4:$BU$7,0)),AR338)</f>
        <v>0.29644268774703558</v>
      </c>
      <c r="AX338" s="2">
        <f>IF(AS338="",INDEX(BY$4:BY$7,MATCH($O338,$BU$4:$BU$7,0)),AS338)</f>
        <v>0.2075098814229249</v>
      </c>
      <c r="AY338" s="2">
        <f>IF(AT338="",INDEX(BZ$4:BZ$7,MATCH($O338,$BU$4:$BU$7,0)),AT338)</f>
        <v>2.964426877470356E-2</v>
      </c>
      <c r="AZ338" s="2">
        <f>AU338*0.5+AK338*0.5</f>
        <v>5.9672285514996516E-2</v>
      </c>
      <c r="BA338" s="2">
        <f>AV338*0.5+AJ338*0.5</f>
        <v>3.032213438735178E-2</v>
      </c>
      <c r="BB338" s="2">
        <f>AX338*0.5+AI338*0.5</f>
        <v>0.16875494071146246</v>
      </c>
      <c r="BC338">
        <f>IF(I338="expected",1,0)</f>
        <v>1</v>
      </c>
      <c r="BD338" s="74">
        <f>IF(BC338=1,AZ338/SUMIFS(AZ$3:AZ$622,$BC$3:$BC$622,1,$G$3:$G$622,$G338),0)</f>
        <v>4.3565310568188964E-2</v>
      </c>
      <c r="BE338" s="74">
        <f>IF(BC338=1,BA338/SUMIFS(BA$3:BA$622,$BC$3:$BC$622,1,$G$3:$G$622,$G338),0)</f>
        <v>2.0988963663808115E-2</v>
      </c>
      <c r="BF338" s="74">
        <f>IF(BC338=1,AW338/SUMIFS(AW$3:AW$622,$BC$3:$BC$622,1,$G$3:$G$622,$G338),0)</f>
        <v>7.1792157605526305E-2</v>
      </c>
      <c r="BG338" s="2">
        <f>BB338</f>
        <v>0.16875494071146246</v>
      </c>
      <c r="BH338" s="2">
        <f>AY338</f>
        <v>2.964426877470356E-2</v>
      </c>
      <c r="BI338" s="2">
        <f>MIN(BI$1,BD338)</f>
        <v>4.3565310568188964E-2</v>
      </c>
      <c r="BJ338" s="2">
        <f>MIN(BJ$1,BE338)</f>
        <v>2.0988963663808115E-2</v>
      </c>
      <c r="BK338" s="2">
        <f>MIN(BK$1,BF338)</f>
        <v>7.1792157605526305E-2</v>
      </c>
      <c r="BL338" s="2">
        <f>BG338</f>
        <v>0.16875494071146246</v>
      </c>
      <c r="BM338" s="2">
        <f>MIN($BM$1,BH338)</f>
        <v>2.964426877470356E-2</v>
      </c>
      <c r="BN338" s="2">
        <f>BI338/SUMIFS(BI$3:BI$622,$BC$3:$BC$622,1,$G$3:$G$622,$G338)</f>
        <v>4.4080530782232265E-2</v>
      </c>
      <c r="BO338" s="2">
        <f>BJ338/SUMIFS(BJ$3:BJ$622,$BC$3:$BC$622,1,$G$3:$G$622,$G338)</f>
        <v>2.1092209675151283E-2</v>
      </c>
      <c r="BP338" s="2">
        <f>BK338/SUMIFS(BK$3:BK$622,$BC$3:$BC$622,1,$G$3:$G$622,$G338)</f>
        <v>7.1792157605526319E-2</v>
      </c>
      <c r="BQ338" s="2">
        <f>BL338</f>
        <v>0.16875494071146246</v>
      </c>
      <c r="BR338" s="2">
        <f>BM338</f>
        <v>2.964426877470356E-2</v>
      </c>
    </row>
    <row r="339" spans="1:70" x14ac:dyDescent="0.3">
      <c r="A339" s="93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>(12-$AF339)/12*INDEX(BV$9:BV$12,MATCH($AB339,$BU$9:$BU$12,0))+$AF339/12*AG339</f>
        <v>0.13438644688644691</v>
      </c>
      <c r="AK339" s="85">
        <f>(12-$AF339)/12*INDEX(BW$9:BW$12,MATCH($AB339,$BU$9:$BU$12,0))+$AF339/12*AH339</f>
        <v>0.18708791208791212</v>
      </c>
      <c r="AL339" s="85">
        <f>(12-$AF339)/12*INDEX(BX$9:BX$12,MATCH($AB339,$BU$9:$BU$12,0))+$AF339/12*AI339</f>
        <v>0.19281135531135532</v>
      </c>
      <c r="AM339" s="85">
        <f>IF($BC339=1,AJ339/SUMIFS(AJ$3:AJ$622,$BC$3:$BC$622,1,$G$3:$G$622,$G339),0)</f>
        <v>0</v>
      </c>
      <c r="AN339" s="85">
        <f>IF($BC339=1,AK339/SUMIFS(AK$3:AK$622,$BC$3:$BC$622,1,$G$3:$G$622,$G339),0)</f>
        <v>0</v>
      </c>
      <c r="AO339" s="85">
        <f>IF($BC339=1,AL339/SUMIFS(AL$3:AL$622,$BC$3:$BC$622,1,$G$3:$G$622,$G339),0)</f>
        <v>0</v>
      </c>
      <c r="AP339" s="2" t="str">
        <f>IFERROR(R339/$V339*90,"")</f>
        <v/>
      </c>
      <c r="AQ339" s="2" t="str">
        <f>IFERROR(S339/$V339*90,"")</f>
        <v/>
      </c>
      <c r="AR339" s="2" t="str">
        <f>IFERROR(W339/$V339*90,"")</f>
        <v/>
      </c>
      <c r="AS339" s="2" t="str">
        <f>IFERROR(X339/$V339*90,"")</f>
        <v/>
      </c>
      <c r="AT339" s="2" t="str">
        <f>IFERROR(Y339/$V339*90,"")</f>
        <v/>
      </c>
      <c r="AU339" s="2">
        <f>IF(AP339="",INDEX(BV$4:BV$7,MATCH(O339,$BU$4:$BU$7,0)),AP339)</f>
        <v>3.6000000000000004E-2</v>
      </c>
      <c r="AV339" s="2">
        <f>IF(AQ339="",INDEX(BW$4:BW$7,MATCH($O339,$BU$4:$BU$7,0)),AQ339)</f>
        <v>2.6323486399532026E-2</v>
      </c>
      <c r="AW339" s="2">
        <f>IF(AR339="",INDEX(BX$4:BX$7,MATCH($O339,$BU$4:$BU$7,0)),AR339)</f>
        <v>0.24423337856173674</v>
      </c>
      <c r="AX339" s="2">
        <f>IF(AS339="",INDEX(BY$4:BY$7,MATCH($O339,$BU$4:$BU$7,0)),AS339)</f>
        <v>0.14245014245014245</v>
      </c>
      <c r="AY339" s="2">
        <f>IF(AT339="",INDEX(BZ$4:BZ$7,MATCH($O339,$BU$4:$BU$7,0)),AT339)</f>
        <v>0</v>
      </c>
      <c r="AZ339" s="2">
        <f>AU339*0.5+AK339*0.5</f>
        <v>0.11154395604395606</v>
      </c>
      <c r="BA339" s="2">
        <f>AV339*0.5+AJ339*0.5</f>
        <v>8.0354966642989467E-2</v>
      </c>
      <c r="BB339" s="2">
        <f>AX339*0.5+AI339*0.5</f>
        <v>7.1225071225071226E-2</v>
      </c>
      <c r="BC339">
        <f>IF(I339="expected",1,0)</f>
        <v>0</v>
      </c>
      <c r="BD339" s="74">
        <f>IF(BC339=1,AZ339/SUMIFS(AZ$3:AZ$622,$BC$3:$BC$622,1,$G$3:$G$622,$G339),0)</f>
        <v>0</v>
      </c>
      <c r="BE339" s="74">
        <f>IF(BC339=1,BA339/SUMIFS(BA$3:BA$622,$BC$3:$BC$622,1,$G$3:$G$622,$G339),0)</f>
        <v>0</v>
      </c>
      <c r="BF339" s="74">
        <f>IF(BC339=1,AW339/SUMIFS(AW$3:AW$622,$BC$3:$BC$622,1,$G$3:$G$622,$G339),0)</f>
        <v>0</v>
      </c>
      <c r="BG339" s="2">
        <f>BB339</f>
        <v>7.1225071225071226E-2</v>
      </c>
      <c r="BH339" s="2">
        <f>AY339</f>
        <v>0</v>
      </c>
      <c r="BI339" s="2">
        <f>MIN(BI$1,BD339)</f>
        <v>0</v>
      </c>
      <c r="BJ339" s="2">
        <f>MIN(BJ$1,BE339)</f>
        <v>0</v>
      </c>
      <c r="BK339" s="2">
        <f>MIN(BK$1,BF339)</f>
        <v>0</v>
      </c>
      <c r="BL339" s="2">
        <f>BG339</f>
        <v>7.1225071225071226E-2</v>
      </c>
      <c r="BM339" s="2">
        <f>MIN($BM$1,BH339)</f>
        <v>0</v>
      </c>
      <c r="BN339" s="2">
        <f>BI339/SUMIFS(BI$3:BI$622,$BC$3:$BC$622,1,$G$3:$G$622,$G339)</f>
        <v>0</v>
      </c>
      <c r="BO339" s="2">
        <f>BJ339/SUMIFS(BJ$3:BJ$622,$BC$3:$BC$622,1,$G$3:$G$622,$G339)</f>
        <v>0</v>
      </c>
      <c r="BP339" s="2">
        <f>BK339/SUMIFS(BK$3:BK$622,$BC$3:$BC$622,1,$G$3:$G$622,$G339)</f>
        <v>0</v>
      </c>
      <c r="BQ339" s="2">
        <f>BL339</f>
        <v>7.1225071225071226E-2</v>
      </c>
      <c r="BR339" s="2">
        <f>BM339</f>
        <v>0</v>
      </c>
    </row>
    <row r="340" spans="1:70" x14ac:dyDescent="0.3">
      <c r="A340" s="93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>(12-$AF340)/12*INDEX(BV$9:BV$12,MATCH($AB340,$BU$9:$BU$12,0))+$AF340/12*AG340</f>
        <v>0.13438644688644691</v>
      </c>
      <c r="AK340" s="85">
        <f>(12-$AF340)/12*INDEX(BW$9:BW$12,MATCH($AB340,$BU$9:$BU$12,0))+$AF340/12*AH340</f>
        <v>0.18708791208791212</v>
      </c>
      <c r="AL340" s="85">
        <f>(12-$AF340)/12*INDEX(BX$9:BX$12,MATCH($AB340,$BU$9:$BU$12,0))+$AF340/12*AI340</f>
        <v>0.19281135531135532</v>
      </c>
      <c r="AM340" s="85">
        <f>IF($BC340=1,AJ340/SUMIFS(AJ$3:AJ$622,$BC$3:$BC$622,1,$G$3:$G$622,$G340),0)</f>
        <v>0</v>
      </c>
      <c r="AN340" s="85">
        <f>IF($BC340=1,AK340/SUMIFS(AK$3:AK$622,$BC$3:$BC$622,1,$G$3:$G$622,$G340),0)</f>
        <v>0</v>
      </c>
      <c r="AO340" s="85">
        <f>IF($BC340=1,AL340/SUMIFS(AL$3:AL$622,$BC$3:$BC$622,1,$G$3:$G$622,$G340),0)</f>
        <v>0</v>
      </c>
      <c r="AP340" s="2" t="str">
        <f>IFERROR(R340/$V340*90,"")</f>
        <v/>
      </c>
      <c r="AQ340" s="2" t="str">
        <f>IFERROR(S340/$V340*90,"")</f>
        <v/>
      </c>
      <c r="AR340" s="2" t="str">
        <f>IFERROR(W340/$V340*90,"")</f>
        <v/>
      </c>
      <c r="AS340" s="2" t="str">
        <f>IFERROR(X340/$V340*90,"")</f>
        <v/>
      </c>
      <c r="AT340" s="2" t="str">
        <f>IFERROR(Y340/$V340*90,"")</f>
        <v/>
      </c>
      <c r="AU340" s="2">
        <f>IF(AP340="",INDEX(BV$4:BV$7,MATCH(O340,$BU$4:$BU$7,0)),AP340)</f>
        <v>3.6000000000000004E-2</v>
      </c>
      <c r="AV340" s="2">
        <f>IF(AQ340="",INDEX(BW$4:BW$7,MATCH($O340,$BU$4:$BU$7,0)),AQ340)</f>
        <v>2.6323486399532026E-2</v>
      </c>
      <c r="AW340" s="2">
        <f>IF(AR340="",INDEX(BX$4:BX$7,MATCH($O340,$BU$4:$BU$7,0)),AR340)</f>
        <v>0.24423337856173674</v>
      </c>
      <c r="AX340" s="2">
        <f>IF(AS340="",INDEX(BY$4:BY$7,MATCH($O340,$BU$4:$BU$7,0)),AS340)</f>
        <v>0.14245014245014245</v>
      </c>
      <c r="AY340" s="2">
        <f>IF(AT340="",INDEX(BZ$4:BZ$7,MATCH($O340,$BU$4:$BU$7,0)),AT340)</f>
        <v>0</v>
      </c>
      <c r="AZ340" s="2">
        <f>AU340*0.5+AK340*0.5</f>
        <v>0.11154395604395606</v>
      </c>
      <c r="BA340" s="2">
        <f>AV340*0.5+AJ340*0.5</f>
        <v>8.0354966642989467E-2</v>
      </c>
      <c r="BB340" s="2">
        <f>AX340*0.5+AI340*0.5</f>
        <v>7.1225071225071226E-2</v>
      </c>
      <c r="BC340">
        <f>IF(I340="expected",1,0)</f>
        <v>0</v>
      </c>
      <c r="BD340" s="74">
        <f>IF(BC340=1,AZ340/SUMIFS(AZ$3:AZ$622,$BC$3:$BC$622,1,$G$3:$G$622,$G340),0)</f>
        <v>0</v>
      </c>
      <c r="BE340" s="74">
        <f>IF(BC340=1,BA340/SUMIFS(BA$3:BA$622,$BC$3:$BC$622,1,$G$3:$G$622,$G340),0)</f>
        <v>0</v>
      </c>
      <c r="BF340" s="74">
        <f>IF(BC340=1,AW340/SUMIFS(AW$3:AW$622,$BC$3:$BC$622,1,$G$3:$G$622,$G340),0)</f>
        <v>0</v>
      </c>
      <c r="BG340" s="2">
        <f>BB340</f>
        <v>7.1225071225071226E-2</v>
      </c>
      <c r="BH340" s="2">
        <f>AY340</f>
        <v>0</v>
      </c>
      <c r="BI340" s="2">
        <f>MIN(BI$1,BD340)</f>
        <v>0</v>
      </c>
      <c r="BJ340" s="2">
        <f>MIN(BJ$1,BE340)</f>
        <v>0</v>
      </c>
      <c r="BK340" s="2">
        <f>MIN(BK$1,BF340)</f>
        <v>0</v>
      </c>
      <c r="BL340" s="2">
        <f>BG340</f>
        <v>7.1225071225071226E-2</v>
      </c>
      <c r="BM340" s="2">
        <f>MIN($BM$1,BH340)</f>
        <v>0</v>
      </c>
      <c r="BN340" s="2">
        <f>BI340/SUMIFS(BI$3:BI$622,$BC$3:$BC$622,1,$G$3:$G$622,$G340)</f>
        <v>0</v>
      </c>
      <c r="BO340" s="2">
        <f>BJ340/SUMIFS(BJ$3:BJ$622,$BC$3:$BC$622,1,$G$3:$G$622,$G340)</f>
        <v>0</v>
      </c>
      <c r="BP340" s="2">
        <f>BK340/SUMIFS(BK$3:BK$622,$BC$3:$BC$622,1,$G$3:$G$622,$G340)</f>
        <v>0</v>
      </c>
      <c r="BQ340" s="2">
        <f>BL340</f>
        <v>7.1225071225071226E-2</v>
      </c>
      <c r="BR340" s="2">
        <f>BM340</f>
        <v>0</v>
      </c>
    </row>
    <row r="341" spans="1:70" x14ac:dyDescent="0.3">
      <c r="A341" s="93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>(12-$AF341)/12*INDEX(BV$9:BV$12,MATCH($AB341,$BU$9:$BU$12,0))+$AF341/12*AG341</f>
        <v>0.27563186813186813</v>
      </c>
      <c r="AK341" s="85">
        <f>(12-$AF341)/12*INDEX(BW$9:BW$12,MATCH($AB341,$BU$9:$BU$12,0))+$AF341/12*AH341</f>
        <v>0.11225274725274727</v>
      </c>
      <c r="AL341" s="85">
        <f>(12-$AF341)/12*INDEX(BX$9:BX$12,MATCH($AB341,$BU$9:$BU$12,0))+$AF341/12*AI341</f>
        <v>0.21568681318681321</v>
      </c>
      <c r="AM341" s="85">
        <f>IF($BC341=1,AJ341/SUMIFS(AJ$3:AJ$622,$BC$3:$BC$622,1,$G$3:$G$622,$G341),0)</f>
        <v>0.17884526450146054</v>
      </c>
      <c r="AN341" s="85">
        <f>IF($BC341=1,AK341/SUMIFS(AK$3:AK$622,$BC$3:$BC$622,1,$G$3:$G$622,$G341),0)</f>
        <v>5.9694212376422258E-2</v>
      </c>
      <c r="AO341" s="85">
        <f>IF($BC341=1,AL341/SUMIFS(AL$3:AL$622,$BC$3:$BC$622,1,$G$3:$G$622,$G341),0)</f>
        <v>0.10569875191788076</v>
      </c>
      <c r="AP341" s="2">
        <f>IFERROR(R341/$V341*90,"")</f>
        <v>0</v>
      </c>
      <c r="AQ341" s="2">
        <f>IFERROR(S341/$V341*90,"")</f>
        <v>0</v>
      </c>
      <c r="AR341" s="2">
        <f>IFERROR(W341/$V341*90,"")</f>
        <v>0.24423337856173674</v>
      </c>
      <c r="AS341" s="2">
        <f>IFERROR(X341/$V341*90,"")</f>
        <v>0</v>
      </c>
      <c r="AT341" s="2">
        <f>IFERROR(Y341/$V341*90,"")</f>
        <v>0</v>
      </c>
      <c r="AU341" s="2">
        <f>IF(AP341="",INDEX(BV$4:BV$7,MATCH(O341,$BU$4:$BU$7,0)),AP341)</f>
        <v>0</v>
      </c>
      <c r="AV341" s="2">
        <f>IF(AQ341="",INDEX(BW$4:BW$7,MATCH($O341,$BU$4:$BU$7,0)),AQ341)</f>
        <v>0</v>
      </c>
      <c r="AW341" s="2">
        <f>IF(AR341="",INDEX(BX$4:BX$7,MATCH($O341,$BU$4:$BU$7,0)),AR341)</f>
        <v>0.24423337856173674</v>
      </c>
      <c r="AX341" s="2">
        <f>IF(AS341="",INDEX(BY$4:BY$7,MATCH($O341,$BU$4:$BU$7,0)),AS341)</f>
        <v>0</v>
      </c>
      <c r="AY341" s="2">
        <f>IF(AT341="",INDEX(BZ$4:BZ$7,MATCH($O341,$BU$4:$BU$7,0)),AT341)</f>
        <v>0</v>
      </c>
      <c r="AZ341" s="2">
        <f>AU341*0.5+AK341*0.5</f>
        <v>5.6126373626373634E-2</v>
      </c>
      <c r="BA341" s="2">
        <f>AV341*0.5+AJ341*0.5</f>
        <v>0.13781593406593406</v>
      </c>
      <c r="BB341" s="2">
        <f>AX341*0.5+AI341*0.5</f>
        <v>0.1</v>
      </c>
      <c r="BC341">
        <f>IF(I341="expected",1,0)</f>
        <v>1</v>
      </c>
      <c r="BD341" s="74">
        <f>IF(BC341=1,AZ341/SUMIFS(AZ$3:AZ$622,$BC$3:$BC$622,1,$G$3:$G$622,$G341),0)</f>
        <v>4.097652498134452E-2</v>
      </c>
      <c r="BE341" s="74">
        <f>IF(BC341=1,BA341/SUMIFS(BA$3:BA$622,$BC$3:$BC$622,1,$G$3:$G$622,$G341),0)</f>
        <v>9.5396108844180053E-2</v>
      </c>
      <c r="BF341" s="74">
        <f>IF(BC341=1,AW341/SUMIFS(AW$3:AW$622,$BC$3:$BC$622,1,$G$3:$G$622,$G341),0)</f>
        <v>5.9148165669030618E-2</v>
      </c>
      <c r="BG341" s="2">
        <f>BB341</f>
        <v>0.1</v>
      </c>
      <c r="BH341" s="2">
        <f>AY341</f>
        <v>0</v>
      </c>
      <c r="BI341" s="2">
        <f>MIN(BI$1,BD341)</f>
        <v>4.097652498134452E-2</v>
      </c>
      <c r="BJ341" s="2">
        <f>MIN(BJ$1,BE341)</f>
        <v>9.5396108844180053E-2</v>
      </c>
      <c r="BK341" s="2">
        <f>MIN(BK$1,BF341)</f>
        <v>5.9148165669030618E-2</v>
      </c>
      <c r="BL341" s="2">
        <f>BG341</f>
        <v>0.1</v>
      </c>
      <c r="BM341" s="2">
        <f>MIN($BM$1,BH341)</f>
        <v>0</v>
      </c>
      <c r="BN341" s="2">
        <f>BI341/SUMIFS(BI$3:BI$622,$BC$3:$BC$622,1,$G$3:$G$622,$G341)</f>
        <v>4.1461129215683547E-2</v>
      </c>
      <c r="BO341" s="2">
        <f>BJ341/SUMIFS(BJ$3:BJ$622,$BC$3:$BC$622,1,$G$3:$G$622,$G341)</f>
        <v>9.5865368207985774E-2</v>
      </c>
      <c r="BP341" s="2">
        <f>BK341/SUMIFS(BK$3:BK$622,$BC$3:$BC$622,1,$G$3:$G$622,$G341)</f>
        <v>5.9148165669030625E-2</v>
      </c>
      <c r="BQ341" s="2">
        <f>BL341</f>
        <v>0.1</v>
      </c>
      <c r="BR341" s="2">
        <f>BM341</f>
        <v>0</v>
      </c>
    </row>
    <row r="342" spans="1:70" x14ac:dyDescent="0.3">
      <c r="A342" s="93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>(12-$AF342)/12*INDEX(BV$9:BV$12,MATCH($AB342,$BU$9:$BU$12,0))+$AF342/12*AG342</f>
        <v>8.0631868131868137E-2</v>
      </c>
      <c r="AK342" s="85">
        <f>(12-$AF342)/12*INDEX(BW$9:BW$12,MATCH($AB342,$BU$9:$BU$12,0))+$AF342/12*AH342</f>
        <v>0.11225274725274727</v>
      </c>
      <c r="AL342" s="85">
        <f>(12-$AF342)/12*INDEX(BX$9:BX$12,MATCH($AB342,$BU$9:$BU$12,0))+$AF342/12*AI342</f>
        <v>0.48568681318681317</v>
      </c>
      <c r="AM342" s="85">
        <f>IF($BC342=1,AJ342/SUMIFS(AJ$3:AJ$622,$BC$3:$BC$622,1,$G$3:$G$622,$G342),0)</f>
        <v>5.2318434297995285E-2</v>
      </c>
      <c r="AN342" s="85">
        <f>IF($BC342=1,AK342/SUMIFS(AK$3:AK$622,$BC$3:$BC$622,1,$G$3:$G$622,$G342),0)</f>
        <v>5.9694212376422258E-2</v>
      </c>
      <c r="AO342" s="85">
        <f>IF($BC342=1,AL342/SUMIFS(AL$3:AL$622,$BC$3:$BC$622,1,$G$3:$G$622,$G342),0)</f>
        <v>0.2380140409064086</v>
      </c>
      <c r="AP342" s="2" t="str">
        <f>IFERROR(R342/$V342*90,"")</f>
        <v/>
      </c>
      <c r="AQ342" s="2" t="str">
        <f>IFERROR(S342/$V342*90,"")</f>
        <v/>
      </c>
      <c r="AR342" s="2" t="str">
        <f>IFERROR(W342/$V342*90,"")</f>
        <v/>
      </c>
      <c r="AS342" s="2" t="str">
        <f>IFERROR(X342/$V342*90,"")</f>
        <v/>
      </c>
      <c r="AT342" s="2" t="str">
        <f>IFERROR(Y342/$V342*90,"")</f>
        <v/>
      </c>
      <c r="AU342" s="2">
        <f>IF(AP342="",INDEX(BV$4:BV$7,MATCH(O342,$BU$4:$BU$7,0)),AP342)</f>
        <v>3.6000000000000004E-2</v>
      </c>
      <c r="AV342" s="2">
        <f>IF(AQ342="",INDEX(BW$4:BW$7,MATCH($O342,$BU$4:$BU$7,0)),AQ342)</f>
        <v>2.6323486399532026E-2</v>
      </c>
      <c r="AW342" s="2">
        <f>IF(AR342="",INDEX(BX$4:BX$7,MATCH($O342,$BU$4:$BU$7,0)),AR342)</f>
        <v>0.24423337856173674</v>
      </c>
      <c r="AX342" s="2">
        <f>IF(AS342="",INDEX(BY$4:BY$7,MATCH($O342,$BU$4:$BU$7,0)),AS342)</f>
        <v>0.14245014245014245</v>
      </c>
      <c r="AY342" s="2">
        <f>IF(AT342="",INDEX(BZ$4:BZ$7,MATCH($O342,$BU$4:$BU$7,0)),AT342)</f>
        <v>0</v>
      </c>
      <c r="AZ342" s="2">
        <f>AU342*0.5+AK342*0.5</f>
        <v>7.4126373626373643E-2</v>
      </c>
      <c r="BA342" s="2">
        <f>AV342*0.5+AJ342*0.5</f>
        <v>5.3477677265700081E-2</v>
      </c>
      <c r="BB342" s="2">
        <f>AX342*0.5+AI342*0.5</f>
        <v>0.44122507122507121</v>
      </c>
      <c r="BC342">
        <f>IF(I342="expected",1,0)</f>
        <v>1</v>
      </c>
      <c r="BD342" s="74">
        <f>IF(BC342=1,AZ342/SUMIFS(AZ$3:AZ$622,$BC$3:$BC$622,1,$G$3:$G$622,$G342),0)</f>
        <v>5.4117895107520214E-2</v>
      </c>
      <c r="BE342" s="74">
        <f>IF(BC342=1,BA342/SUMIFS(BA$3:BA$622,$BC$3:$BC$622,1,$G$3:$G$622,$G342),0)</f>
        <v>3.7017216882424951E-2</v>
      </c>
      <c r="BF342" s="74">
        <f>IF(BC342=1,AW342/SUMIFS(AW$3:AW$622,$BC$3:$BC$622,1,$G$3:$G$622,$G342),0)</f>
        <v>5.9148165669030618E-2</v>
      </c>
      <c r="BG342" s="2">
        <f>BB342</f>
        <v>0.44122507122507121</v>
      </c>
      <c r="BH342" s="2">
        <f>AY342</f>
        <v>0</v>
      </c>
      <c r="BI342" s="2">
        <f>MIN(BI$1,BD342)</f>
        <v>5.4117895107520214E-2</v>
      </c>
      <c r="BJ342" s="2">
        <f>MIN(BJ$1,BE342)</f>
        <v>3.7017216882424951E-2</v>
      </c>
      <c r="BK342" s="2">
        <f>MIN(BK$1,BF342)</f>
        <v>5.9148165669030618E-2</v>
      </c>
      <c r="BL342" s="2">
        <f>BG342</f>
        <v>0.44122507122507121</v>
      </c>
      <c r="BM342" s="2">
        <f>MIN($BM$1,BH342)</f>
        <v>0</v>
      </c>
      <c r="BN342" s="2">
        <f>BI342/SUMIFS(BI$3:BI$622,$BC$3:$BC$622,1,$G$3:$G$622,$G342)</f>
        <v>5.4757914268114223E-2</v>
      </c>
      <c r="BO342" s="2">
        <f>BJ342/SUMIFS(BJ$3:BJ$622,$BC$3:$BC$622,1,$G$3:$G$622,$G342)</f>
        <v>3.7199306863395544E-2</v>
      </c>
      <c r="BP342" s="2">
        <f>BK342/SUMIFS(BK$3:BK$622,$BC$3:$BC$622,1,$G$3:$G$622,$G342)</f>
        <v>5.9148165669030625E-2</v>
      </c>
      <c r="BQ342" s="2">
        <f>BL342</f>
        <v>0.44122507122507121</v>
      </c>
      <c r="BR342" s="2">
        <f>BM342</f>
        <v>0</v>
      </c>
    </row>
    <row r="343" spans="1:70" x14ac:dyDescent="0.3">
      <c r="A343" s="93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>(12-$AF343)/12*INDEX(BV$9:BV$12,MATCH($AB343,$BU$9:$BU$12,0))+$AF343/12*AG343</f>
        <v>0</v>
      </c>
      <c r="AK343" s="85">
        <f>(12-$AF343)/12*INDEX(BW$9:BW$12,MATCH($AB343,$BU$9:$BU$12,0))+$AF343/12*AH343</f>
        <v>0</v>
      </c>
      <c r="AL343" s="85">
        <f>(12-$AF343)/12*INDEX(BX$9:BX$12,MATCH($AB343,$BU$9:$BU$12,0))+$AF343/12*AI343</f>
        <v>0</v>
      </c>
      <c r="AM343" s="85">
        <f>IF($BC343=1,AJ343/SUMIFS(AJ$3:AJ$622,$BC$3:$BC$622,1,$G$3:$G$622,$G343),0)</f>
        <v>0</v>
      </c>
      <c r="AN343" s="85">
        <f>IF($BC343=1,AK343/SUMIFS(AK$3:AK$622,$BC$3:$BC$622,1,$G$3:$G$622,$G343),0)</f>
        <v>0</v>
      </c>
      <c r="AO343" s="85">
        <f>IF($BC343=1,AL343/SUMIFS(AL$3:AL$622,$BC$3:$BC$622,1,$G$3:$G$622,$G343),0)</f>
        <v>0</v>
      </c>
      <c r="AP343" s="2" t="str">
        <f>IFERROR(R343/$V343*90,"")</f>
        <v/>
      </c>
      <c r="AQ343" s="2" t="str">
        <f>IFERROR(S343/$V343*90,"")</f>
        <v/>
      </c>
      <c r="AR343" s="2" t="str">
        <f>IFERROR(W343/$V343*90,"")</f>
        <v/>
      </c>
      <c r="AS343" s="2" t="str">
        <f>IFERROR(X343/$V343*90,"")</f>
        <v/>
      </c>
      <c r="AT343" s="2" t="str">
        <f>IFERROR(Y343/$V343*90,"")</f>
        <v/>
      </c>
      <c r="AU343" s="2">
        <f>IF(AP343="",INDEX(BV$4:BV$7,MATCH(O343,$BU$4:$BU$7,0)),AP343)</f>
        <v>0</v>
      </c>
      <c r="AV343" s="2">
        <f>IF(AQ343="",INDEX(BW$4:BW$7,MATCH($O343,$BU$4:$BU$7,0)),AQ343)</f>
        <v>0</v>
      </c>
      <c r="AW343" s="2">
        <f>IF(AR343="",INDEX(BX$4:BX$7,MATCH($O343,$BU$4:$BU$7,0)),AR343)</f>
        <v>0</v>
      </c>
      <c r="AX343" s="2">
        <f>IF(AS343="",INDEX(BY$4:BY$7,MATCH($O343,$BU$4:$BU$7,0)),AS343)</f>
        <v>1.3513513513513513E-2</v>
      </c>
      <c r="AY343" s="2">
        <f>IF(AT343="",INDEX(BZ$4:BZ$7,MATCH($O343,$BU$4:$BU$7,0)),AT343)</f>
        <v>0</v>
      </c>
      <c r="AZ343" s="2">
        <f>AU343*0.5+AK343*0.5</f>
        <v>0</v>
      </c>
      <c r="BA343" s="2">
        <f>AV343*0.5+AJ343*0.5</f>
        <v>0</v>
      </c>
      <c r="BB343" s="2">
        <f>AX343*0.5+AI343*0.5</f>
        <v>6.7567567567567563E-3</v>
      </c>
      <c r="BC343">
        <f>IF(I343="expected",1,0)</f>
        <v>1</v>
      </c>
      <c r="BD343" s="74">
        <f>IF(BC343=1,AZ343/SUMIFS(AZ$3:AZ$622,$BC$3:$BC$622,1,$G$3:$G$622,$G343),0)</f>
        <v>0</v>
      </c>
      <c r="BE343" s="74">
        <f>IF(BC343=1,BA343/SUMIFS(BA$3:BA$622,$BC$3:$BC$622,1,$G$3:$G$622,$G343),0)</f>
        <v>0</v>
      </c>
      <c r="BF343" s="74">
        <f>IF(BC343=1,AW343/SUMIFS(AW$3:AW$622,$BC$3:$BC$622,1,$G$3:$G$622,$G343),0)</f>
        <v>0</v>
      </c>
      <c r="BG343" s="2">
        <f>BB343</f>
        <v>6.7567567567567563E-3</v>
      </c>
      <c r="BH343" s="2">
        <f>AY343</f>
        <v>0</v>
      </c>
      <c r="BI343" s="2">
        <f>MIN(BI$1,BD343)</f>
        <v>0</v>
      </c>
      <c r="BJ343" s="2">
        <f>MIN(BJ$1,BE343)</f>
        <v>0</v>
      </c>
      <c r="BK343" s="2">
        <f>MIN(BK$1,BF343)</f>
        <v>0</v>
      </c>
      <c r="BL343" s="2">
        <f>BG343</f>
        <v>6.7567567567567563E-3</v>
      </c>
      <c r="BM343" s="2">
        <f>MIN($BM$1,BH343)</f>
        <v>0</v>
      </c>
      <c r="BN343" s="2">
        <f>BI343/SUMIFS(BI$3:BI$622,$BC$3:$BC$622,1,$G$3:$G$622,$G343)</f>
        <v>0</v>
      </c>
      <c r="BO343" s="2">
        <f>BJ343/SUMIFS(BJ$3:BJ$622,$BC$3:$BC$622,1,$G$3:$G$622,$G343)</f>
        <v>0</v>
      </c>
      <c r="BP343" s="2">
        <f>BK343/SUMIFS(BK$3:BK$622,$BC$3:$BC$622,1,$G$3:$G$622,$G343)</f>
        <v>0</v>
      </c>
      <c r="BQ343" s="2">
        <f>BL343</f>
        <v>6.7567567567567563E-3</v>
      </c>
      <c r="BR343" s="2">
        <f>BM343</f>
        <v>0</v>
      </c>
    </row>
    <row r="344" spans="1:70" x14ac:dyDescent="0.3">
      <c r="A344" s="93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>(12-$AF344)/12*INDEX(BV$9:BV$12,MATCH($AB344,$BU$9:$BU$12,0))+$AF344/12*AG344</f>
        <v>3.875E-2</v>
      </c>
      <c r="AK344" s="85">
        <f>(12-$AF344)/12*INDEX(BW$9:BW$12,MATCH($AB344,$BU$9:$BU$12,0))+$AF344/12*AH344</f>
        <v>3.801470588235295E-2</v>
      </c>
      <c r="AL344" s="85">
        <f>(12-$AF344)/12*INDEX(BX$9:BX$12,MATCH($AB344,$BU$9:$BU$12,0))+$AF344/12*AI344</f>
        <v>0.15409313725490192</v>
      </c>
      <c r="AM344" s="85">
        <f>IF($BC344=1,AJ344/SUMIFS(AJ$3:AJ$622,$BC$3:$BC$622,1,$G$3:$G$622,$G344),0)</f>
        <v>3.4739994640050051E-2</v>
      </c>
      <c r="AN344" s="85">
        <f>IF($BC344=1,AK344/SUMIFS(AK$3:AK$622,$BC$3:$BC$622,1,$G$3:$G$622,$G344),0)</f>
        <v>1.6355841899221447E-2</v>
      </c>
      <c r="AO344" s="85">
        <f>IF($BC344=1,AL344/SUMIFS(AL$3:AL$622,$BC$3:$BC$622,1,$G$3:$G$622,$G344),0)</f>
        <v>7.4568416460333353E-2</v>
      </c>
      <c r="AP344" s="2">
        <f>IFERROR(R344/$V344*90,"")</f>
        <v>5.3795576808129103E-2</v>
      </c>
      <c r="AQ344" s="2">
        <f>IFERROR(S344/$V344*90,"")</f>
        <v>0</v>
      </c>
      <c r="AR344" s="2">
        <f>IFERROR(W344/$V344*90,"")</f>
        <v>5.3795576808129103E-2</v>
      </c>
      <c r="AS344" s="2">
        <f>IFERROR(X344/$V344*90,"")</f>
        <v>0.21518230723251641</v>
      </c>
      <c r="AT344" s="2">
        <f>IFERROR(Y344/$V344*90,"")</f>
        <v>0</v>
      </c>
      <c r="AU344" s="2">
        <f>IF(AP344="",INDEX(BV$4:BV$7,MATCH(O344,$BU$4:$BU$7,0)),AP344)</f>
        <v>5.3795576808129103E-2</v>
      </c>
      <c r="AV344" s="2">
        <f>IF(AQ344="",INDEX(BW$4:BW$7,MATCH($O344,$BU$4:$BU$7,0)),AQ344)</f>
        <v>0</v>
      </c>
      <c r="AW344" s="2">
        <f>IF(AR344="",INDEX(BX$4:BX$7,MATCH($O344,$BU$4:$BU$7,0)),AR344)</f>
        <v>5.3795576808129103E-2</v>
      </c>
      <c r="AX344" s="2">
        <f>IF(AS344="",INDEX(BY$4:BY$7,MATCH($O344,$BU$4:$BU$7,0)),AS344)</f>
        <v>0.21518230723251641</v>
      </c>
      <c r="AY344" s="2">
        <f>IF(AT344="",INDEX(BZ$4:BZ$7,MATCH($O344,$BU$4:$BU$7,0)),AT344)</f>
        <v>0</v>
      </c>
      <c r="AZ344" s="2">
        <f>AU344*0.5+AK344*0.5</f>
        <v>4.5905141345241027E-2</v>
      </c>
      <c r="BA344" s="2">
        <f>AV344*0.5+AJ344*0.5</f>
        <v>1.9375E-2</v>
      </c>
      <c r="BB344" s="2">
        <f>AX344*0.5+AI344*0.5</f>
        <v>0.17259115361625821</v>
      </c>
      <c r="BC344">
        <f>IF(I344="expected",1,0)</f>
        <v>1</v>
      </c>
      <c r="BD344" s="74">
        <f>IF(BC344=1,AZ344/SUMIFS(AZ$3:AZ$622,$BC$3:$BC$622,1,$G$3:$G$622,$G344),0)</f>
        <v>3.0269566786889336E-2</v>
      </c>
      <c r="BE344" s="74">
        <f>IF(BC344=1,BA344/SUMIFS(BA$3:BA$622,$BC$3:$BC$622,1,$G$3:$G$622,$G344),0)</f>
        <v>1.9515501117905346E-2</v>
      </c>
      <c r="BF344" s="74">
        <f>IF(BC344=1,AW344/SUMIFS(AW$3:AW$622,$BC$3:$BC$622,1,$G$3:$G$622,$G344),0)</f>
        <v>1.8538012495792643E-2</v>
      </c>
      <c r="BG344" s="2">
        <f>BB344</f>
        <v>0.17259115361625821</v>
      </c>
      <c r="BH344" s="2">
        <f>AY344</f>
        <v>0</v>
      </c>
      <c r="BI344" s="2">
        <f>MIN(BI$1,BD344)</f>
        <v>3.0269566786889336E-2</v>
      </c>
      <c r="BJ344" s="2">
        <f>MIN(BJ$1,BE344)</f>
        <v>1.9515501117905346E-2</v>
      </c>
      <c r="BK344" s="2">
        <f>MIN(BK$1,BF344)</f>
        <v>1.8538012495792643E-2</v>
      </c>
      <c r="BL344" s="2">
        <f>BG344</f>
        <v>0.17259115361625821</v>
      </c>
      <c r="BM344" s="2">
        <f>MIN($BM$1,BH344)</f>
        <v>0</v>
      </c>
      <c r="BN344" s="2">
        <f>BI344/SUMIFS(BI$3:BI$622,$BC$3:$BC$622,1,$G$3:$G$622,$G344)</f>
        <v>3.026956678688934E-2</v>
      </c>
      <c r="BO344" s="2">
        <f>BJ344/SUMIFS(BJ$3:BJ$622,$BC$3:$BC$622,1,$G$3:$G$622,$G344)</f>
        <v>1.9515501117905343E-2</v>
      </c>
      <c r="BP344" s="2">
        <f>BK344/SUMIFS(BK$3:BK$622,$BC$3:$BC$622,1,$G$3:$G$622,$G344)</f>
        <v>1.9714675035665409E-2</v>
      </c>
      <c r="BQ344" s="2">
        <f>BL344</f>
        <v>0.17259115361625821</v>
      </c>
      <c r="BR344" s="2">
        <f>BM344</f>
        <v>0</v>
      </c>
    </row>
    <row r="345" spans="1:70" x14ac:dyDescent="0.3">
      <c r="A345" s="93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>(12-$AF345)/12*INDEX(BV$9:BV$12,MATCH($AB345,$BU$9:$BU$12,0))+$AF345/12*AG345</f>
        <v>0.13438644688644691</v>
      </c>
      <c r="AK345" s="85">
        <f>(12-$AF345)/12*INDEX(BW$9:BW$12,MATCH($AB345,$BU$9:$BU$12,0))+$AF345/12*AH345</f>
        <v>0.18708791208791212</v>
      </c>
      <c r="AL345" s="85">
        <f>(12-$AF345)/12*INDEX(BX$9:BX$12,MATCH($AB345,$BU$9:$BU$12,0))+$AF345/12*AI345</f>
        <v>0.36114468864468863</v>
      </c>
      <c r="AM345" s="85">
        <f>IF($BC345=1,AJ345/SUMIFS(AJ$3:AJ$622,$BC$3:$BC$622,1,$G$3:$G$622,$G345),0)</f>
        <v>0</v>
      </c>
      <c r="AN345" s="85">
        <f>IF($BC345=1,AK345/SUMIFS(AK$3:AK$622,$BC$3:$BC$622,1,$G$3:$G$622,$G345),0)</f>
        <v>0</v>
      </c>
      <c r="AO345" s="85">
        <f>IF($BC345=1,AL345/SUMIFS(AL$3:AL$622,$BC$3:$BC$622,1,$G$3:$G$622,$G345),0)</f>
        <v>0</v>
      </c>
      <c r="AP345" s="2">
        <f>IFERROR(R345/$V345*90,"")</f>
        <v>0</v>
      </c>
      <c r="AQ345" s="2">
        <f>IFERROR(S345/$V345*90,"")</f>
        <v>6.9848661233993012E-2</v>
      </c>
      <c r="AR345" s="2">
        <f>IFERROR(W345/$V345*90,"")</f>
        <v>0.17462165308498254</v>
      </c>
      <c r="AS345" s="2">
        <f>IFERROR(X345/$V345*90,"")</f>
        <v>0.13969732246798602</v>
      </c>
      <c r="AT345" s="2">
        <f>IFERROR(Y345/$V345*90,"")</f>
        <v>0</v>
      </c>
      <c r="AU345" s="2">
        <f>IF(AP345="",INDEX(BV$4:BV$7,MATCH(O345,$BU$4:$BU$7,0)),AP345)</f>
        <v>0</v>
      </c>
      <c r="AV345" s="2">
        <f>IF(AQ345="",INDEX(BW$4:BW$7,MATCH($O345,$BU$4:$BU$7,0)),AQ345)</f>
        <v>6.9848661233993012E-2</v>
      </c>
      <c r="AW345" s="2">
        <f>IF(AR345="",INDEX(BX$4:BX$7,MATCH($O345,$BU$4:$BU$7,0)),AR345)</f>
        <v>0.17462165308498254</v>
      </c>
      <c r="AX345" s="2">
        <f>IF(AS345="",INDEX(BY$4:BY$7,MATCH($O345,$BU$4:$BU$7,0)),AS345)</f>
        <v>0.13969732246798602</v>
      </c>
      <c r="AY345" s="2">
        <f>IF(AT345="",INDEX(BZ$4:BZ$7,MATCH($O345,$BU$4:$BU$7,0)),AT345)</f>
        <v>0</v>
      </c>
      <c r="AZ345" s="2">
        <f>AU345*0.5+AK345*0.5</f>
        <v>9.3543956043956059E-2</v>
      </c>
      <c r="BA345" s="2">
        <f>AV345*0.5+AJ345*0.5</f>
        <v>0.10211755406021997</v>
      </c>
      <c r="BB345" s="2">
        <f>AX345*0.5+AI345*0.5</f>
        <v>0.57484866123399303</v>
      </c>
      <c r="BC345">
        <f>IF(I345="expected",1,0)</f>
        <v>0</v>
      </c>
      <c r="BD345" s="74">
        <f>IF(BC345=1,AZ345/SUMIFS(AZ$3:AZ$622,$BC$3:$BC$622,1,$G$3:$G$622,$G345),0)</f>
        <v>0</v>
      </c>
      <c r="BE345" s="74">
        <f>IF(BC345=1,BA345/SUMIFS(BA$3:BA$622,$BC$3:$BC$622,1,$G$3:$G$622,$G345),0)</f>
        <v>0</v>
      </c>
      <c r="BF345" s="74">
        <f>IF(BC345=1,AW345/SUMIFS(AW$3:AW$622,$BC$3:$BC$622,1,$G$3:$G$622,$G345),0)</f>
        <v>0</v>
      </c>
      <c r="BG345" s="2">
        <f>BB345</f>
        <v>0.57484866123399303</v>
      </c>
      <c r="BH345" s="2">
        <f>AY345</f>
        <v>0</v>
      </c>
      <c r="BI345" s="2">
        <f>MIN(BI$1,BD345)</f>
        <v>0</v>
      </c>
      <c r="BJ345" s="2">
        <f>MIN(BJ$1,BE345)</f>
        <v>0</v>
      </c>
      <c r="BK345" s="2">
        <f>MIN(BK$1,BF345)</f>
        <v>0</v>
      </c>
      <c r="BL345" s="2">
        <f>BG345</f>
        <v>0.57484866123399303</v>
      </c>
      <c r="BM345" s="2">
        <f>MIN($BM$1,BH345)</f>
        <v>0</v>
      </c>
      <c r="BN345" s="2">
        <f>BI345/SUMIFS(BI$3:BI$622,$BC$3:$BC$622,1,$G$3:$G$622,$G345)</f>
        <v>0</v>
      </c>
      <c r="BO345" s="2">
        <f>BJ345/SUMIFS(BJ$3:BJ$622,$BC$3:$BC$622,1,$G$3:$G$622,$G345)</f>
        <v>0</v>
      </c>
      <c r="BP345" s="2">
        <f>BK345/SUMIFS(BK$3:BK$622,$BC$3:$BC$622,1,$G$3:$G$622,$G345)</f>
        <v>0</v>
      </c>
      <c r="BQ345" s="2">
        <f>BL345</f>
        <v>0.57484866123399303</v>
      </c>
      <c r="BR345" s="2">
        <f>BM345</f>
        <v>0</v>
      </c>
    </row>
    <row r="346" spans="1:70" x14ac:dyDescent="0.3">
      <c r="A346" s="93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>(12-$AF346)/12*INDEX(BV$9:BV$12,MATCH($AB346,$BU$9:$BU$12,0))+$AF346/12*AG346</f>
        <v>0.21174528301886794</v>
      </c>
      <c r="AK346" s="85">
        <f>(12-$AF346)/12*INDEX(BW$9:BW$12,MATCH($AB346,$BU$9:$BU$12,0))+$AF346/12*AH346</f>
        <v>0.28301886792452818</v>
      </c>
      <c r="AL346" s="85">
        <f>(12-$AF346)/12*INDEX(BX$9:BX$12,MATCH($AB346,$BU$9:$BU$12,0))+$AF346/12*AI346</f>
        <v>0.19806603773584908</v>
      </c>
      <c r="AM346" s="85">
        <f>IF($BC346=1,AJ346/SUMIFS(AJ$3:AJ$622,$BC$3:$BC$622,1,$G$3:$G$622,$G346),0)</f>
        <v>0.18983303218403494</v>
      </c>
      <c r="AN346" s="85">
        <f>IF($BC346=1,AK346/SUMIFS(AK$3:AK$622,$BC$3:$BC$622,1,$G$3:$G$622,$G346),0)</f>
        <v>0.12176897731619915</v>
      </c>
      <c r="AO346" s="85">
        <f>IF($BC346=1,AL346/SUMIFS(AL$3:AL$622,$BC$3:$BC$622,1,$G$3:$G$622,$G346),0)</f>
        <v>9.5847687000512785E-2</v>
      </c>
      <c r="AP346" s="2">
        <f>IFERROR(R346/$V346*90,"")</f>
        <v>0</v>
      </c>
      <c r="AQ346" s="2">
        <f>IFERROR(S346/$V346*90,"")</f>
        <v>0.19459459459459461</v>
      </c>
      <c r="AR346" s="2">
        <f>IFERROR(W346/$V346*90,"")</f>
        <v>0.58378378378378371</v>
      </c>
      <c r="AS346" s="2">
        <f>IFERROR(X346/$V346*90,"")</f>
        <v>0</v>
      </c>
      <c r="AT346" s="2">
        <f>IFERROR(Y346/$V346*90,"")</f>
        <v>9.7297297297297303E-2</v>
      </c>
      <c r="AU346" s="2">
        <f>IF(AP346="",INDEX(BV$4:BV$7,MATCH(O346,$BU$4:$BU$7,0)),AP346)</f>
        <v>0</v>
      </c>
      <c r="AV346" s="2">
        <f>IF(AQ346="",INDEX(BW$4:BW$7,MATCH($O346,$BU$4:$BU$7,0)),AQ346)</f>
        <v>0.19459459459459461</v>
      </c>
      <c r="AW346" s="2">
        <f>IF(AR346="",INDEX(BX$4:BX$7,MATCH($O346,$BU$4:$BU$7,0)),AR346)</f>
        <v>0.58378378378378371</v>
      </c>
      <c r="AX346" s="2">
        <f>IF(AS346="",INDEX(BY$4:BY$7,MATCH($O346,$BU$4:$BU$7,0)),AS346)</f>
        <v>0</v>
      </c>
      <c r="AY346" s="2">
        <f>IF(AT346="",INDEX(BZ$4:BZ$7,MATCH($O346,$BU$4:$BU$7,0)),AT346)</f>
        <v>9.7297297297297303E-2</v>
      </c>
      <c r="AZ346" s="2">
        <f>AU346*0.5+AK346*0.5</f>
        <v>0.14150943396226409</v>
      </c>
      <c r="BA346" s="2">
        <f>AV346*0.5+AJ346*0.5</f>
        <v>0.20316993880673129</v>
      </c>
      <c r="BB346" s="2">
        <f>AX346*0.5+AI346*0.5</f>
        <v>0.11</v>
      </c>
      <c r="BC346">
        <f>IF(I346="expected",1,0)</f>
        <v>1</v>
      </c>
      <c r="BD346" s="74">
        <f>IF(BC346=1,AZ346/SUMIFS(AZ$3:AZ$622,$BC$3:$BC$622,1,$G$3:$G$622,$G346),0)</f>
        <v>9.331044708219205E-2</v>
      </c>
      <c r="BE346" s="74">
        <f>IF(BC346=1,BA346/SUMIFS(BA$3:BA$622,$BC$3:$BC$622,1,$G$3:$G$622,$G346),0)</f>
        <v>0.2046432602790981</v>
      </c>
      <c r="BF346" s="74">
        <f>IF(BC346=1,AW346/SUMIFS(AW$3:AW$622,$BC$3:$BC$622,1,$G$3:$G$622,$G346),0)</f>
        <v>0.20117250749488275</v>
      </c>
      <c r="BG346" s="2">
        <f>BB346</f>
        <v>0.11</v>
      </c>
      <c r="BH346" s="2">
        <f>AY346</f>
        <v>9.7297297297297303E-2</v>
      </c>
      <c r="BI346" s="2">
        <f>MIN(BI$1,BD346)</f>
        <v>9.331044708219205E-2</v>
      </c>
      <c r="BJ346" s="2">
        <f>MIN(BJ$1,BE346)</f>
        <v>0.2046432602790981</v>
      </c>
      <c r="BK346" s="2">
        <f>MIN(BK$1,BF346)</f>
        <v>0.20117250749488275</v>
      </c>
      <c r="BL346" s="2">
        <f>BG346</f>
        <v>0.11</v>
      </c>
      <c r="BM346" s="2">
        <f>MIN($BM$1,BH346)</f>
        <v>0.06</v>
      </c>
      <c r="BN346" s="2">
        <f>BI346/SUMIFS(BI$3:BI$622,$BC$3:$BC$622,1,$G$3:$G$622,$G346)</f>
        <v>9.3310447082192063E-2</v>
      </c>
      <c r="BO346" s="2">
        <f>BJ346/SUMIFS(BJ$3:BJ$622,$BC$3:$BC$622,1,$G$3:$G$622,$G346)</f>
        <v>0.20464326027909804</v>
      </c>
      <c r="BP346" s="2">
        <f>BK346/SUMIFS(BK$3:BK$622,$BC$3:$BC$622,1,$G$3:$G$622,$G346)</f>
        <v>0.21394152217082094</v>
      </c>
      <c r="BQ346" s="2">
        <f>BL346</f>
        <v>0.11</v>
      </c>
      <c r="BR346" s="2">
        <f>BM346</f>
        <v>0.06</v>
      </c>
    </row>
    <row r="347" spans="1:70" x14ac:dyDescent="0.3">
      <c r="A347" s="93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>(12-$AF347)/12*INDEX(BV$9:BV$12,MATCH($AB347,$BU$9:$BU$12,0))+$AF347/12*AG347</f>
        <v>4.0315934065934068E-2</v>
      </c>
      <c r="AK347" s="85">
        <f>(12-$AF347)/12*INDEX(BW$9:BW$12,MATCH($AB347,$BU$9:$BU$12,0))+$AF347/12*AH347</f>
        <v>5.6126373626373634E-2</v>
      </c>
      <c r="AL347" s="85">
        <f>(12-$AF347)/12*INDEX(BX$9:BX$12,MATCH($AB347,$BU$9:$BU$12,0))+$AF347/12*AI347</f>
        <v>0.51534340659340661</v>
      </c>
      <c r="AM347" s="85">
        <f>IF($BC347=1,AJ347/SUMIFS(AJ$3:AJ$622,$BC$3:$BC$622,1,$G$3:$G$622,$G347),0)</f>
        <v>3.6143879570558993E-2</v>
      </c>
      <c r="AN347" s="85">
        <f>IF($BC347=1,AK347/SUMIFS(AK$3:AK$622,$BC$3:$BC$622,1,$G$3:$G$622,$G347),0)</f>
        <v>2.4148393946558124E-2</v>
      </c>
      <c r="AO347" s="85">
        <f>IF($BC347=1,AL347/SUMIFS(AL$3:AL$622,$BC$3:$BC$622,1,$G$3:$G$622,$G347),0)</f>
        <v>0.24938386256213096</v>
      </c>
      <c r="AP347" s="2">
        <f>IFERROR(R347/$V347*90,"")</f>
        <v>0.16925246826516219</v>
      </c>
      <c r="AQ347" s="2">
        <f>IFERROR(S347/$V347*90,"")</f>
        <v>4.2313117066290547E-2</v>
      </c>
      <c r="AR347" s="2">
        <f>IFERROR(W347/$V347*90,"")</f>
        <v>0.33850493653032437</v>
      </c>
      <c r="AS347" s="2">
        <f>IFERROR(X347/$V347*90,"")</f>
        <v>0.12693935119887165</v>
      </c>
      <c r="AT347" s="2">
        <f>IFERROR(Y347/$V347*90,"")</f>
        <v>0</v>
      </c>
      <c r="AU347" s="2">
        <f>IF(AP347="",INDEX(BV$4:BV$7,MATCH(O347,$BU$4:$BU$7,0)),AP347)</f>
        <v>0.16925246826516219</v>
      </c>
      <c r="AV347" s="2">
        <f>IF(AQ347="",INDEX(BW$4:BW$7,MATCH($O347,$BU$4:$BU$7,0)),AQ347)</f>
        <v>4.2313117066290547E-2</v>
      </c>
      <c r="AW347" s="2">
        <f>IF(AR347="",INDEX(BX$4:BX$7,MATCH($O347,$BU$4:$BU$7,0)),AR347)</f>
        <v>0.33850493653032437</v>
      </c>
      <c r="AX347" s="2">
        <f>IF(AS347="",INDEX(BY$4:BY$7,MATCH($O347,$BU$4:$BU$7,0)),AS347)</f>
        <v>0.12693935119887165</v>
      </c>
      <c r="AY347" s="2">
        <f>IF(AT347="",INDEX(BZ$4:BZ$7,MATCH($O347,$BU$4:$BU$7,0)),AT347)</f>
        <v>0</v>
      </c>
      <c r="AZ347" s="2">
        <f>AU347*0.5+AK347*0.5</f>
        <v>0.11268942094576791</v>
      </c>
      <c r="BA347" s="2">
        <f>AV347*0.5+AJ347*0.5</f>
        <v>4.1314525566112308E-2</v>
      </c>
      <c r="BB347" s="2">
        <f>AX347*0.5+AI347*0.5</f>
        <v>0.36846967559943583</v>
      </c>
      <c r="BC347">
        <f>IF(I347="expected",1,0)</f>
        <v>1</v>
      </c>
      <c r="BD347" s="74">
        <f>IF(BC347=1,AZ347/SUMIFS(AZ$3:AZ$622,$BC$3:$BC$622,1,$G$3:$G$622,$G347),0)</f>
        <v>7.4306708432506141E-2</v>
      </c>
      <c r="BE347" s="74">
        <f>IF(BC347=1,BA347/SUMIFS(BA$3:BA$622,$BC$3:$BC$622,1,$G$3:$G$622,$G347),0)</f>
        <v>4.1614124896577745E-2</v>
      </c>
      <c r="BF347" s="74">
        <f>IF(BC347=1,AW347/SUMIFS(AW$3:AW$622,$BC$3:$BC$622,1,$G$3:$G$622,$G347),0)</f>
        <v>0.11664915808353959</v>
      </c>
      <c r="BG347" s="2">
        <f>BB347</f>
        <v>0.36846967559943583</v>
      </c>
      <c r="BH347" s="2">
        <f>AY347</f>
        <v>0</v>
      </c>
      <c r="BI347" s="2">
        <f>MIN(BI$1,BD347)</f>
        <v>7.4306708432506141E-2</v>
      </c>
      <c r="BJ347" s="2">
        <f>MIN(BJ$1,BE347)</f>
        <v>4.1614124896577745E-2</v>
      </c>
      <c r="BK347" s="2">
        <f>MIN(BK$1,BF347)</f>
        <v>0.11664915808353959</v>
      </c>
      <c r="BL347" s="2">
        <f>BG347</f>
        <v>0.36846967559943583</v>
      </c>
      <c r="BM347" s="2">
        <f>MIN($BM$1,BH347)</f>
        <v>0</v>
      </c>
      <c r="BN347" s="2">
        <f>BI347/SUMIFS(BI$3:BI$622,$BC$3:$BC$622,1,$G$3:$G$622,$G347)</f>
        <v>7.4306708432506155E-2</v>
      </c>
      <c r="BO347" s="2">
        <f>BJ347/SUMIFS(BJ$3:BJ$622,$BC$3:$BC$622,1,$G$3:$G$622,$G347)</f>
        <v>4.1614124896577738E-2</v>
      </c>
      <c r="BP347" s="2">
        <f>BK347/SUMIFS(BK$3:BK$622,$BC$3:$BC$622,1,$G$3:$G$622,$G347)</f>
        <v>0.1240532255182632</v>
      </c>
      <c r="BQ347" s="2">
        <f>BL347</f>
        <v>0.36846967559943583</v>
      </c>
      <c r="BR347" s="2">
        <f>BM347</f>
        <v>0</v>
      </c>
    </row>
    <row r="348" spans="1:70" x14ac:dyDescent="0.3">
      <c r="A348" s="93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>(12-$AF348)/12*INDEX(BV$9:BV$12,MATCH($AB348,$BU$9:$BU$12,0))+$AF348/12*AG348</f>
        <v>0.2830265567765568</v>
      </c>
      <c r="AK348" s="85">
        <f>(12-$AF348)/12*INDEX(BW$9:BW$12,MATCH($AB348,$BU$9:$BU$12,0))+$AF348/12*AH348</f>
        <v>0.30937728937728942</v>
      </c>
      <c r="AL348" s="85">
        <f>(12-$AF348)/12*INDEX(BX$9:BX$12,MATCH($AB348,$BU$9:$BU$12,0))+$AF348/12*AI348</f>
        <v>9.640567765567766E-2</v>
      </c>
      <c r="AM348" s="85">
        <f>IF($BC348=1,AJ348/SUMIFS(AJ$3:AJ$622,$BC$3:$BC$622,1,$G$3:$G$622,$G348),0)</f>
        <v>0</v>
      </c>
      <c r="AN348" s="85">
        <f>IF($BC348=1,AK348/SUMIFS(AK$3:AK$622,$BC$3:$BC$622,1,$G$3:$G$622,$G348),0)</f>
        <v>0</v>
      </c>
      <c r="AO348" s="85">
        <f>IF($BC348=1,AL348/SUMIFS(AL$3:AL$622,$BC$3:$BC$622,1,$G$3:$G$622,$G348),0)</f>
        <v>0</v>
      </c>
      <c r="AP348" s="2" t="str">
        <f>IFERROR(R348/$V348*90,"")</f>
        <v/>
      </c>
      <c r="AQ348" s="2" t="str">
        <f>IFERROR(S348/$V348*90,"")</f>
        <v/>
      </c>
      <c r="AR348" s="2" t="str">
        <f>IFERROR(W348/$V348*90,"")</f>
        <v/>
      </c>
      <c r="AS348" s="2" t="str">
        <f>IFERROR(X348/$V348*90,"")</f>
        <v/>
      </c>
      <c r="AT348" s="2" t="str">
        <f>IFERROR(Y348/$V348*90,"")</f>
        <v/>
      </c>
      <c r="AU348" s="2">
        <f>IF(AP348="",INDEX(BV$4:BV$7,MATCH(O348,$BU$4:$BU$7,0)),AP348)</f>
        <v>3.6000000000000004E-2</v>
      </c>
      <c r="AV348" s="2">
        <f>IF(AQ348="",INDEX(BW$4:BW$7,MATCH($O348,$BU$4:$BU$7,0)),AQ348)</f>
        <v>2.6323486399532026E-2</v>
      </c>
      <c r="AW348" s="2">
        <f>IF(AR348="",INDEX(BX$4:BX$7,MATCH($O348,$BU$4:$BU$7,0)),AR348)</f>
        <v>0.24423337856173674</v>
      </c>
      <c r="AX348" s="2">
        <f>IF(AS348="",INDEX(BY$4:BY$7,MATCH($O348,$BU$4:$BU$7,0)),AS348)</f>
        <v>0.14245014245014245</v>
      </c>
      <c r="AY348" s="2">
        <f>IF(AT348="",INDEX(BZ$4:BZ$7,MATCH($O348,$BU$4:$BU$7,0)),AT348)</f>
        <v>0</v>
      </c>
      <c r="AZ348" s="2">
        <f>AU348*0.5+AK348*0.5</f>
        <v>0.1726886446886447</v>
      </c>
      <c r="BA348" s="2">
        <f>AV348*0.5+AJ348*0.5</f>
        <v>0.15467502158804441</v>
      </c>
      <c r="BB348" s="2">
        <f>AX348*0.5+AI348*0.5</f>
        <v>7.1225071225071226E-2</v>
      </c>
      <c r="BC348">
        <f>IF(I348="expected",1,0)</f>
        <v>0</v>
      </c>
      <c r="BD348" s="74">
        <f>IF(BC348=1,AZ348/SUMIFS(AZ$3:AZ$622,$BC$3:$BC$622,1,$G$3:$G$622,$G348),0)</f>
        <v>0</v>
      </c>
      <c r="BE348" s="74">
        <f>IF(BC348=1,BA348/SUMIFS(BA$3:BA$622,$BC$3:$BC$622,1,$G$3:$G$622,$G348),0)</f>
        <v>0</v>
      </c>
      <c r="BF348" s="74">
        <f>IF(BC348=1,AW348/SUMIFS(AW$3:AW$622,$BC$3:$BC$622,1,$G$3:$G$622,$G348),0)</f>
        <v>0</v>
      </c>
      <c r="BG348" s="2">
        <f>BB348</f>
        <v>7.1225071225071226E-2</v>
      </c>
      <c r="BH348" s="2">
        <f>AY348</f>
        <v>0</v>
      </c>
      <c r="BI348" s="2">
        <f>MIN(BI$1,BD348)</f>
        <v>0</v>
      </c>
      <c r="BJ348" s="2">
        <f>MIN(BJ$1,BE348)</f>
        <v>0</v>
      </c>
      <c r="BK348" s="2">
        <f>MIN(BK$1,BF348)</f>
        <v>0</v>
      </c>
      <c r="BL348" s="2">
        <f>BG348</f>
        <v>7.1225071225071226E-2</v>
      </c>
      <c r="BM348" s="2">
        <f>MIN($BM$1,BH348)</f>
        <v>0</v>
      </c>
      <c r="BN348" s="2">
        <f>BI348/SUMIFS(BI$3:BI$622,$BC$3:$BC$622,1,$G$3:$G$622,$G348)</f>
        <v>0</v>
      </c>
      <c r="BO348" s="2">
        <f>BJ348/SUMIFS(BJ$3:BJ$622,$BC$3:$BC$622,1,$G$3:$G$622,$G348)</f>
        <v>0</v>
      </c>
      <c r="BP348" s="2">
        <f>BK348/SUMIFS(BK$3:BK$622,$BC$3:$BC$622,1,$G$3:$G$622,$G348)</f>
        <v>0</v>
      </c>
      <c r="BQ348" s="2">
        <f>BL348</f>
        <v>7.1225071225071226E-2</v>
      </c>
      <c r="BR348" s="2">
        <f>BM348</f>
        <v>0</v>
      </c>
    </row>
    <row r="349" spans="1:70" x14ac:dyDescent="0.3">
      <c r="A349" s="93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>(12-$AF349)/12*INDEX(BV$9:BV$12,MATCH($AB349,$BU$9:$BU$12,0))+$AF349/12*AG349</f>
        <v>0.09</v>
      </c>
      <c r="AK349" s="85">
        <f>(12-$AF349)/12*INDEX(BW$9:BW$12,MATCH($AB349,$BU$9:$BU$12,0))+$AF349/12*AH349</f>
        <v>0</v>
      </c>
      <c r="AL349" s="85">
        <f>(12-$AF349)/12*INDEX(BX$9:BX$12,MATCH($AB349,$BU$9:$BU$12,0))+$AF349/12*AI349</f>
        <v>0.18</v>
      </c>
      <c r="AM349" s="85">
        <f>IF($BC349=1,AJ349/SUMIFS(AJ$3:AJ$622,$BC$3:$BC$622,1,$G$3:$G$622,$G349),0)</f>
        <v>8.0686439163987211E-2</v>
      </c>
      <c r="AN349" s="85">
        <f>IF($BC349=1,AK349/SUMIFS(AK$3:AK$622,$BC$3:$BC$622,1,$G$3:$G$622,$G349),0)</f>
        <v>0</v>
      </c>
      <c r="AO349" s="85">
        <f>IF($BC349=1,AL349/SUMIFS(AL$3:AL$622,$BC$3:$BC$622,1,$G$3:$G$622,$G349),0)</f>
        <v>8.7105209238856091E-2</v>
      </c>
      <c r="AP349" s="2" t="str">
        <f>IFERROR(R349/$V349*90,"")</f>
        <v/>
      </c>
      <c r="AQ349" s="2" t="str">
        <f>IFERROR(S349/$V349*90,"")</f>
        <v/>
      </c>
      <c r="AR349" s="2" t="str">
        <f>IFERROR(W349/$V349*90,"")</f>
        <v/>
      </c>
      <c r="AS349" s="2" t="str">
        <f>IFERROR(X349/$V349*90,"")</f>
        <v/>
      </c>
      <c r="AT349" s="2" t="str">
        <f>IFERROR(Y349/$V349*90,"")</f>
        <v/>
      </c>
      <c r="AU349" s="2">
        <f>IF(AP349="",INDEX(BV$4:BV$7,MATCH(O349,$BU$4:$BU$7,0)),AP349)</f>
        <v>3.6000000000000004E-2</v>
      </c>
      <c r="AV349" s="2">
        <f>IF(AQ349="",INDEX(BW$4:BW$7,MATCH($O349,$BU$4:$BU$7,0)),AQ349)</f>
        <v>2.6323486399532026E-2</v>
      </c>
      <c r="AW349" s="2">
        <f>IF(AR349="",INDEX(BX$4:BX$7,MATCH($O349,$BU$4:$BU$7,0)),AR349)</f>
        <v>0.24423337856173674</v>
      </c>
      <c r="AX349" s="2">
        <f>IF(AS349="",INDEX(BY$4:BY$7,MATCH($O349,$BU$4:$BU$7,0)),AS349)</f>
        <v>0.14245014245014245</v>
      </c>
      <c r="AY349" s="2">
        <f>IF(AT349="",INDEX(BZ$4:BZ$7,MATCH($O349,$BU$4:$BU$7,0)),AT349)</f>
        <v>0</v>
      </c>
      <c r="AZ349" s="2">
        <f>AU349*0.5+AK349*0.5</f>
        <v>1.8000000000000002E-2</v>
      </c>
      <c r="BA349" s="2">
        <f>AV349*0.5+AJ349*0.5</f>
        <v>5.8161743199766011E-2</v>
      </c>
      <c r="BB349" s="2">
        <f>AX349*0.5+AI349*0.5</f>
        <v>0.16122507122507124</v>
      </c>
      <c r="BC349">
        <f>IF(I349="expected",1,0)</f>
        <v>1</v>
      </c>
      <c r="BD349" s="74">
        <f>IF(BC349=1,AZ349/SUMIFS(AZ$3:AZ$622,$BC$3:$BC$622,1,$G$3:$G$622,$G349),0)</f>
        <v>1.1869088868854833E-2</v>
      </c>
      <c r="BE349" s="74">
        <f>IF(BC349=1,BA349/SUMIFS(BA$3:BA$622,$BC$3:$BC$622,1,$G$3:$G$622,$G349),0)</f>
        <v>5.8583513003063602E-2</v>
      </c>
      <c r="BF349" s="74">
        <f>IF(BC349=1,AW349/SUMIFS(AW$3:AW$622,$BC$3:$BC$622,1,$G$3:$G$622,$G349),0)</f>
        <v>8.4163079797723445E-2</v>
      </c>
      <c r="BG349" s="2">
        <f>BB349</f>
        <v>0.16122507122507124</v>
      </c>
      <c r="BH349" s="2">
        <f>AY349</f>
        <v>0</v>
      </c>
      <c r="BI349" s="2">
        <f>MIN(BI$1,BD349)</f>
        <v>1.1869088868854833E-2</v>
      </c>
      <c r="BJ349" s="2">
        <f>MIN(BJ$1,BE349)</f>
        <v>5.8583513003063602E-2</v>
      </c>
      <c r="BK349" s="2">
        <f>MIN(BK$1,BF349)</f>
        <v>8.4163079797723445E-2</v>
      </c>
      <c r="BL349" s="2">
        <f>BG349</f>
        <v>0.16122507122507124</v>
      </c>
      <c r="BM349" s="2">
        <f>MIN($BM$1,BH349)</f>
        <v>0</v>
      </c>
      <c r="BN349" s="2">
        <f>BI349/SUMIFS(BI$3:BI$622,$BC$3:$BC$622,1,$G$3:$G$622,$G349)</f>
        <v>1.1869088868854835E-2</v>
      </c>
      <c r="BO349" s="2">
        <f>BJ349/SUMIFS(BJ$3:BJ$622,$BC$3:$BC$622,1,$G$3:$G$622,$G349)</f>
        <v>5.8583513003063588E-2</v>
      </c>
      <c r="BP349" s="2">
        <f>BK349/SUMIFS(BK$3:BK$622,$BC$3:$BC$622,1,$G$3:$G$622,$G349)</f>
        <v>8.9505159659886646E-2</v>
      </c>
      <c r="BQ349" s="2">
        <f>BL349</f>
        <v>0.16122507122507124</v>
      </c>
      <c r="BR349" s="2">
        <f>BM349</f>
        <v>0</v>
      </c>
    </row>
    <row r="350" spans="1:70" x14ac:dyDescent="0.3">
      <c r="A350" s="93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>(12-$AF350)/12*INDEX(BV$9:BV$12,MATCH($AB350,$BU$9:$BU$12,0))+$AF350/12*AG350</f>
        <v>0.23521062271062271</v>
      </c>
      <c r="AK350" s="85">
        <f>(12-$AF350)/12*INDEX(BW$9:BW$12,MATCH($AB350,$BU$9:$BU$12,0))+$AF350/12*AH350</f>
        <v>0.7624175824175824</v>
      </c>
      <c r="AL350" s="85">
        <f>(12-$AF350)/12*INDEX(BX$9:BX$12,MATCH($AB350,$BU$9:$BU$12,0))+$AF350/12*AI350</f>
        <v>0.2468956043956044</v>
      </c>
      <c r="AM350" s="85">
        <f>IF($BC350=1,AJ350/SUMIFS(AJ$3:AJ$622,$BC$3:$BC$622,1,$G$3:$G$622,$G350),0)</f>
        <v>0.2108700844451579</v>
      </c>
      <c r="AN350" s="85">
        <f>IF($BC350=1,AK350/SUMIFS(AK$3:AK$622,$BC$3:$BC$622,1,$G$3:$G$622,$G350),0)</f>
        <v>0.32803045952270238</v>
      </c>
      <c r="AO350" s="85">
        <f>IF($BC350=1,AL350/SUMIFS(AL$3:AL$622,$BC$3:$BC$622,1,$G$3:$G$622,$G350),0)</f>
        <v>0.11947718489462755</v>
      </c>
      <c r="AP350" s="2">
        <f>IFERROR(R350/$V350*90,"")</f>
        <v>8.1081081081081086E-2</v>
      </c>
      <c r="AQ350" s="2">
        <f>IFERROR(S350/$V350*90,"")</f>
        <v>0.13513513513513514</v>
      </c>
      <c r="AR350" s="2">
        <f>IFERROR(W350/$V350*90,"")</f>
        <v>0.29729729729729726</v>
      </c>
      <c r="AS350" s="2">
        <f>IFERROR(X350/$V350*90,"")</f>
        <v>0.32432432432432434</v>
      </c>
      <c r="AT350" s="2">
        <f>IFERROR(Y350/$V350*90,"")</f>
        <v>0</v>
      </c>
      <c r="AU350" s="2">
        <f>IF(AP350="",INDEX(BV$4:BV$7,MATCH(O350,$BU$4:$BU$7,0)),AP350)</f>
        <v>8.1081081081081086E-2</v>
      </c>
      <c r="AV350" s="2">
        <f>IF(AQ350="",INDEX(BW$4:BW$7,MATCH($O350,$BU$4:$BU$7,0)),AQ350)</f>
        <v>0.13513513513513514</v>
      </c>
      <c r="AW350" s="2">
        <f>IF(AR350="",INDEX(BX$4:BX$7,MATCH($O350,$BU$4:$BU$7,0)),AR350)</f>
        <v>0.29729729729729726</v>
      </c>
      <c r="AX350" s="2">
        <f>IF(AS350="",INDEX(BY$4:BY$7,MATCH($O350,$BU$4:$BU$7,0)),AS350)</f>
        <v>0.32432432432432434</v>
      </c>
      <c r="AY350" s="2">
        <f>IF(AT350="",INDEX(BZ$4:BZ$7,MATCH($O350,$BU$4:$BU$7,0)),AT350)</f>
        <v>0</v>
      </c>
      <c r="AZ350" s="2">
        <f>AU350*0.5+AK350*0.5</f>
        <v>0.42174933174933171</v>
      </c>
      <c r="BA350" s="2">
        <f>AV350*0.5+AJ350*0.5</f>
        <v>0.18517287892287893</v>
      </c>
      <c r="BB350" s="2">
        <f>AX350*0.5+AI350*0.5</f>
        <v>0.28716216216216217</v>
      </c>
      <c r="BC350">
        <f>IF(I350="expected",1,0)</f>
        <v>1</v>
      </c>
      <c r="BD350" s="74">
        <f>IF(BC350=1,AZ350/SUMIFS(AZ$3:AZ$622,$BC$3:$BC$622,1,$G$3:$G$622,$G350),0)</f>
        <v>0.27809890549516431</v>
      </c>
      <c r="BE350" s="74">
        <f>IF(BC350=1,BA350/SUMIFS(BA$3:BA$622,$BC$3:$BC$622,1,$G$3:$G$622,$G350),0)</f>
        <v>0.18651569164517137</v>
      </c>
      <c r="BF350" s="74">
        <f>IF(BC350=1,AW350/SUMIFS(AW$3:AW$622,$BC$3:$BC$622,1,$G$3:$G$622,$G350),0)</f>
        <v>0.10244896215017177</v>
      </c>
      <c r="BG350" s="2">
        <f>BB350</f>
        <v>0.28716216216216217</v>
      </c>
      <c r="BH350" s="2">
        <f>AY350</f>
        <v>0</v>
      </c>
      <c r="BI350" s="2">
        <f>MIN(BI$1,BD350)</f>
        <v>0.27809890549516431</v>
      </c>
      <c r="BJ350" s="2">
        <f>MIN(BJ$1,BE350)</f>
        <v>0.18651569164517137</v>
      </c>
      <c r="BK350" s="2">
        <f>MIN(BK$1,BF350)</f>
        <v>0.10244896215017177</v>
      </c>
      <c r="BL350" s="2">
        <f>BG350</f>
        <v>0.28716216216216217</v>
      </c>
      <c r="BM350" s="2">
        <f>MIN($BM$1,BH350)</f>
        <v>0</v>
      </c>
      <c r="BN350" s="2">
        <f>BI350/SUMIFS(BI$3:BI$622,$BC$3:$BC$622,1,$G$3:$G$622,$G350)</f>
        <v>0.27809890549516436</v>
      </c>
      <c r="BO350" s="2">
        <f>BJ350/SUMIFS(BJ$3:BJ$622,$BC$3:$BC$622,1,$G$3:$G$622,$G350)</f>
        <v>0.18651569164517134</v>
      </c>
      <c r="BP350" s="2">
        <f>BK350/SUMIFS(BK$3:BK$622,$BC$3:$BC$622,1,$G$3:$G$622,$G350)</f>
        <v>0.10895170110551067</v>
      </c>
      <c r="BQ350" s="2">
        <f>BL350</f>
        <v>0.28716216216216217</v>
      </c>
      <c r="BR350" s="2">
        <f>BM350</f>
        <v>0</v>
      </c>
    </row>
    <row r="351" spans="1:70" x14ac:dyDescent="0.3">
      <c r="A351" s="93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>(12-$AF351)/12*INDEX(BV$9:BV$12,MATCH($AB351,$BU$9:$BU$12,0))+$AF351/12*AG351</f>
        <v>5.3754578754578758E-2</v>
      </c>
      <c r="AK351" s="85">
        <f>(12-$AF351)/12*INDEX(BW$9:BW$12,MATCH($AB351,$BU$9:$BU$12,0))+$AF351/12*AH351</f>
        <v>0.32150183150183148</v>
      </c>
      <c r="AL351" s="85">
        <f>(12-$AF351)/12*INDEX(BX$9:BX$12,MATCH($AB351,$BU$9:$BU$12,0))+$AF351/12*AI351</f>
        <v>7.7124542124542117E-2</v>
      </c>
      <c r="AM351" s="85">
        <f>IF($BC351=1,AJ351/SUMIFS(AJ$3:AJ$622,$BC$3:$BC$622,1,$G$3:$G$622,$G351),0)</f>
        <v>0</v>
      </c>
      <c r="AN351" s="85">
        <f>IF($BC351=1,AK351/SUMIFS(AK$3:AK$622,$BC$3:$BC$622,1,$G$3:$G$622,$G351),0)</f>
        <v>0</v>
      </c>
      <c r="AO351" s="85">
        <f>IF($BC351=1,AL351/SUMIFS(AL$3:AL$622,$BC$3:$BC$622,1,$G$3:$G$622,$G351),0)</f>
        <v>0</v>
      </c>
      <c r="AP351" s="2">
        <f>IFERROR(R351/$V351*90,"")</f>
        <v>0.12991699747383614</v>
      </c>
      <c r="AQ351" s="2">
        <f>IFERROR(S351/$V351*90,"")</f>
        <v>0.1623962468422952</v>
      </c>
      <c r="AR351" s="2">
        <f>IFERROR(W351/$V351*90,"")</f>
        <v>0.35727174305304948</v>
      </c>
      <c r="AS351" s="2">
        <f>IFERROR(X351/$V351*90,"")</f>
        <v>9.7437748105377114E-2</v>
      </c>
      <c r="AT351" s="2">
        <f>IFERROR(Y351/$V351*90,"")</f>
        <v>0</v>
      </c>
      <c r="AU351" s="2">
        <f>IF(AP351="",INDEX(BV$4:BV$7,MATCH(O351,$BU$4:$BU$7,0)),AP351)</f>
        <v>0.12991699747383614</v>
      </c>
      <c r="AV351" s="2">
        <f>IF(AQ351="",INDEX(BW$4:BW$7,MATCH($O351,$BU$4:$BU$7,0)),AQ351)</f>
        <v>0.1623962468422952</v>
      </c>
      <c r="AW351" s="2">
        <f>IF(AR351="",INDEX(BX$4:BX$7,MATCH($O351,$BU$4:$BU$7,0)),AR351)</f>
        <v>0.35727174305304948</v>
      </c>
      <c r="AX351" s="2">
        <f>IF(AS351="",INDEX(BY$4:BY$7,MATCH($O351,$BU$4:$BU$7,0)),AS351)</f>
        <v>9.7437748105377114E-2</v>
      </c>
      <c r="AY351" s="2">
        <f>IF(AT351="",INDEX(BZ$4:BZ$7,MATCH($O351,$BU$4:$BU$7,0)),AT351)</f>
        <v>0</v>
      </c>
      <c r="AZ351" s="2">
        <f>AU351*0.5+AK351*0.5</f>
        <v>0.22570941448783383</v>
      </c>
      <c r="BA351" s="2">
        <f>AV351*0.5+AJ351*0.5</f>
        <v>0.10807541279843698</v>
      </c>
      <c r="BB351" s="2">
        <f>AX351*0.5+AI351*0.5</f>
        <v>4.8718874052688557E-2</v>
      </c>
      <c r="BC351">
        <f>IF(I351="expected",1,0)</f>
        <v>0</v>
      </c>
      <c r="BD351" s="74">
        <f>IF(BC351=1,AZ351/SUMIFS(AZ$3:AZ$622,$BC$3:$BC$622,1,$G$3:$G$622,$G351),0)</f>
        <v>0</v>
      </c>
      <c r="BE351" s="74">
        <f>IF(BC351=1,BA351/SUMIFS(BA$3:BA$622,$BC$3:$BC$622,1,$G$3:$G$622,$G351),0)</f>
        <v>0</v>
      </c>
      <c r="BF351" s="74">
        <f>IF(BC351=1,AW351/SUMIFS(AW$3:AW$622,$BC$3:$BC$622,1,$G$3:$G$622,$G351),0)</f>
        <v>0</v>
      </c>
      <c r="BG351" s="2">
        <f>BB351</f>
        <v>4.8718874052688557E-2</v>
      </c>
      <c r="BH351" s="2">
        <f>AY351</f>
        <v>0</v>
      </c>
      <c r="BI351" s="2">
        <f>MIN(BI$1,BD351)</f>
        <v>0</v>
      </c>
      <c r="BJ351" s="2">
        <f>MIN(BJ$1,BE351)</f>
        <v>0</v>
      </c>
      <c r="BK351" s="2">
        <f>MIN(BK$1,BF351)</f>
        <v>0</v>
      </c>
      <c r="BL351" s="2">
        <f>BG351</f>
        <v>4.8718874052688557E-2</v>
      </c>
      <c r="BM351" s="2">
        <f>MIN($BM$1,BH351)</f>
        <v>0</v>
      </c>
      <c r="BN351" s="2">
        <f>BI351/SUMIFS(BI$3:BI$622,$BC$3:$BC$622,1,$G$3:$G$622,$G351)</f>
        <v>0</v>
      </c>
      <c r="BO351" s="2">
        <f>BJ351/SUMIFS(BJ$3:BJ$622,$BC$3:$BC$622,1,$G$3:$G$622,$G351)</f>
        <v>0</v>
      </c>
      <c r="BP351" s="2">
        <f>BK351/SUMIFS(BK$3:BK$622,$BC$3:$BC$622,1,$G$3:$G$622,$G351)</f>
        <v>0</v>
      </c>
      <c r="BQ351" s="2">
        <f>BL351</f>
        <v>4.8718874052688557E-2</v>
      </c>
      <c r="BR351" s="2">
        <f>BM351</f>
        <v>0</v>
      </c>
    </row>
    <row r="352" spans="1:70" x14ac:dyDescent="0.3">
      <c r="A352" s="93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>(12-$AF352)/12*INDEX(BV$9:BV$12,MATCH($AB352,$BU$9:$BU$12,0))+$AF352/12*AG352</f>
        <v>0.11870283018867928</v>
      </c>
      <c r="AK352" s="85">
        <f>(12-$AF352)/12*INDEX(BW$9:BW$12,MATCH($AB352,$BU$9:$BU$12,0))+$AF352/12*AH352</f>
        <v>0.41768867924528286</v>
      </c>
      <c r="AL352" s="85">
        <f>(12-$AF352)/12*INDEX(BX$9:BX$12,MATCH($AB352,$BU$9:$BU$12,0))+$AF352/12*AI352</f>
        <v>0.10274371069182391</v>
      </c>
      <c r="AM352" s="85">
        <f>IF($BC352=1,AJ352/SUMIFS(AJ$3:AJ$622,$BC$3:$BC$622,1,$G$3:$G$622,$G352),0)</f>
        <v>0</v>
      </c>
      <c r="AN352" s="85">
        <f>IF($BC352=1,AK352/SUMIFS(AK$3:AK$622,$BC$3:$BC$622,1,$G$3:$G$622,$G352),0)</f>
        <v>0</v>
      </c>
      <c r="AO352" s="85">
        <f>IF($BC352=1,AL352/SUMIFS(AL$3:AL$622,$BC$3:$BC$622,1,$G$3:$G$622,$G352),0)</f>
        <v>0</v>
      </c>
      <c r="AP352" s="2">
        <f>IFERROR(R352/$V352*90,"")</f>
        <v>0</v>
      </c>
      <c r="AQ352" s="2">
        <f>IFERROR(S352/$V352*90,"")</f>
        <v>0</v>
      </c>
      <c r="AR352" s="2">
        <f>IFERROR(W352/$V352*90,"")</f>
        <v>0</v>
      </c>
      <c r="AS352" s="2">
        <f>IFERROR(X352/$V352*90,"")</f>
        <v>0</v>
      </c>
      <c r="AT352" s="2">
        <f>IFERROR(Y352/$V352*90,"")</f>
        <v>0</v>
      </c>
      <c r="AU352" s="2">
        <f>IF(AP352="",INDEX(BV$4:BV$7,MATCH(O352,$BU$4:$BU$7,0)),AP352)</f>
        <v>0</v>
      </c>
      <c r="AV352" s="2">
        <f>IF(AQ352="",INDEX(BW$4:BW$7,MATCH($O352,$BU$4:$BU$7,0)),AQ352)</f>
        <v>0</v>
      </c>
      <c r="AW352" s="2">
        <f>IF(AR352="",INDEX(BX$4:BX$7,MATCH($O352,$BU$4:$BU$7,0)),AR352)</f>
        <v>0</v>
      </c>
      <c r="AX352" s="2">
        <f>IF(AS352="",INDEX(BY$4:BY$7,MATCH($O352,$BU$4:$BU$7,0)),AS352)</f>
        <v>0</v>
      </c>
      <c r="AY352" s="2">
        <f>IF(AT352="",INDEX(BZ$4:BZ$7,MATCH($O352,$BU$4:$BU$7,0)),AT352)</f>
        <v>0</v>
      </c>
      <c r="AZ352" s="2">
        <f>AU352*0.5+AK352*0.5</f>
        <v>0.20884433962264143</v>
      </c>
      <c r="BA352" s="2">
        <f>AV352*0.5+AJ352*0.5</f>
        <v>5.9351415094339638E-2</v>
      </c>
      <c r="BB352" s="2">
        <f>AX352*0.5+AI352*0.5</f>
        <v>0</v>
      </c>
      <c r="BC352">
        <f>IF(I352="expected",1,0)</f>
        <v>0</v>
      </c>
      <c r="BD352" s="74">
        <f>IF(BC352=1,AZ352/SUMIFS(AZ$3:AZ$622,$BC$3:$BC$622,1,$G$3:$G$622,$G352),0)</f>
        <v>0</v>
      </c>
      <c r="BE352" s="74">
        <f>IF(BC352=1,BA352/SUMIFS(BA$3:BA$622,$BC$3:$BC$622,1,$G$3:$G$622,$G352),0)</f>
        <v>0</v>
      </c>
      <c r="BF352" s="74">
        <f>IF(BC352=1,AW352/SUMIFS(AW$3:AW$622,$BC$3:$BC$622,1,$G$3:$G$622,$G352),0)</f>
        <v>0</v>
      </c>
      <c r="BG352" s="2">
        <f>BB352</f>
        <v>0</v>
      </c>
      <c r="BH352" s="2">
        <f>AY352</f>
        <v>0</v>
      </c>
      <c r="BI352" s="2">
        <f>MIN(BI$1,BD352)</f>
        <v>0</v>
      </c>
      <c r="BJ352" s="2">
        <f>MIN(BJ$1,BE352)</f>
        <v>0</v>
      </c>
      <c r="BK352" s="2">
        <f>MIN(BK$1,BF352)</f>
        <v>0</v>
      </c>
      <c r="BL352" s="2">
        <f>BG352</f>
        <v>0</v>
      </c>
      <c r="BM352" s="2">
        <f>MIN($BM$1,BH352)</f>
        <v>0</v>
      </c>
      <c r="BN352" s="2">
        <f>BI352/SUMIFS(BI$3:BI$622,$BC$3:$BC$622,1,$G$3:$G$622,$G352)</f>
        <v>0</v>
      </c>
      <c r="BO352" s="2">
        <f>BJ352/SUMIFS(BJ$3:BJ$622,$BC$3:$BC$622,1,$G$3:$G$622,$G352)</f>
        <v>0</v>
      </c>
      <c r="BP352" s="2">
        <f>BK352/SUMIFS(BK$3:BK$622,$BC$3:$BC$622,1,$G$3:$G$622,$G352)</f>
        <v>0</v>
      </c>
      <c r="BQ352" s="2">
        <f>BL352</f>
        <v>0</v>
      </c>
      <c r="BR352" s="2">
        <f>BM352</f>
        <v>0</v>
      </c>
    </row>
    <row r="353" spans="1:70" x14ac:dyDescent="0.3">
      <c r="A353" s="93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>(12-$AF353)/12*INDEX(BV$9:BV$12,MATCH($AB353,$BU$9:$BU$12,0))+$AF353/12*AG353</f>
        <v>0</v>
      </c>
      <c r="AK353" s="85">
        <f>(12-$AF353)/12*INDEX(BW$9:BW$12,MATCH($AB353,$BU$9:$BU$12,0))+$AF353/12*AH353</f>
        <v>0</v>
      </c>
      <c r="AL353" s="85">
        <f>(12-$AF353)/12*INDEX(BX$9:BX$12,MATCH($AB353,$BU$9:$BU$12,0))+$AF353/12*AI353</f>
        <v>0</v>
      </c>
      <c r="AM353" s="85">
        <f>IF($BC353=1,AJ353/SUMIFS(AJ$3:AJ$622,$BC$3:$BC$622,1,$G$3:$G$622,$G353),0)</f>
        <v>0</v>
      </c>
      <c r="AN353" s="85">
        <f>IF($BC353=1,AK353/SUMIFS(AK$3:AK$622,$BC$3:$BC$622,1,$G$3:$G$622,$G353),0)</f>
        <v>0</v>
      </c>
      <c r="AO353" s="85">
        <f>IF($BC353=1,AL353/SUMIFS(AL$3:AL$622,$BC$3:$BC$622,1,$G$3:$G$622,$G353),0)</f>
        <v>0</v>
      </c>
      <c r="AP353" s="2">
        <f>IFERROR(R353/$V353*90,"")</f>
        <v>0</v>
      </c>
      <c r="AQ353" s="2">
        <f>IFERROR(S353/$V353*90,"")</f>
        <v>0</v>
      </c>
      <c r="AR353" s="2">
        <f>IFERROR(W353/$V353*90,"")</f>
        <v>0</v>
      </c>
      <c r="AS353" s="2">
        <f>IFERROR(X353/$V353*90,"")</f>
        <v>0</v>
      </c>
      <c r="AT353" s="2">
        <f>IFERROR(Y353/$V353*90,"")</f>
        <v>0</v>
      </c>
      <c r="AU353" s="2">
        <f>IF(AP353="",INDEX(BV$4:BV$7,MATCH(O353,$BU$4:$BU$7,0)),AP353)</f>
        <v>0</v>
      </c>
      <c r="AV353" s="2">
        <f>IF(AQ353="",INDEX(BW$4:BW$7,MATCH($O353,$BU$4:$BU$7,0)),AQ353)</f>
        <v>0</v>
      </c>
      <c r="AW353" s="2">
        <f>IF(AR353="",INDEX(BX$4:BX$7,MATCH($O353,$BU$4:$BU$7,0)),AR353)</f>
        <v>0</v>
      </c>
      <c r="AX353" s="2">
        <f>IF(AS353="",INDEX(BY$4:BY$7,MATCH($O353,$BU$4:$BU$7,0)),AS353)</f>
        <v>0</v>
      </c>
      <c r="AY353" s="2">
        <f>IF(AT353="",INDEX(BZ$4:BZ$7,MATCH($O353,$BU$4:$BU$7,0)),AT353)</f>
        <v>0</v>
      </c>
      <c r="AZ353" s="2">
        <f>AU353*0.5+AK353*0.5</f>
        <v>0</v>
      </c>
      <c r="BA353" s="2">
        <f>AV353*0.5+AJ353*0.5</f>
        <v>0</v>
      </c>
      <c r="BB353" s="2">
        <f>AX353*0.5+AI353*0.5</f>
        <v>0</v>
      </c>
      <c r="BC353">
        <f>IF(I353="expected",1,0)</f>
        <v>1</v>
      </c>
      <c r="BD353" s="74">
        <f>IF(BC353=1,AZ353/SUMIFS(AZ$3:AZ$622,$BC$3:$BC$622,1,$G$3:$G$622,$G353),0)</f>
        <v>0</v>
      </c>
      <c r="BE353" s="74">
        <f>IF(BC353=1,BA353/SUMIFS(BA$3:BA$622,$BC$3:$BC$622,1,$G$3:$G$622,$G353),0)</f>
        <v>0</v>
      </c>
      <c r="BF353" s="74">
        <f>IF(BC353=1,AW353/SUMIFS(AW$3:AW$622,$BC$3:$BC$622,1,$G$3:$G$622,$G353),0)</f>
        <v>0</v>
      </c>
      <c r="BG353" s="2">
        <f>BB353</f>
        <v>0</v>
      </c>
      <c r="BH353" s="2">
        <f>AY353</f>
        <v>0</v>
      </c>
      <c r="BI353" s="2">
        <f>MIN(BI$1,BD353)</f>
        <v>0</v>
      </c>
      <c r="BJ353" s="2">
        <f>MIN(BJ$1,BE353)</f>
        <v>0</v>
      </c>
      <c r="BK353" s="2">
        <f>MIN(BK$1,BF353)</f>
        <v>0</v>
      </c>
      <c r="BL353" s="2">
        <f>BG353</f>
        <v>0</v>
      </c>
      <c r="BM353" s="2">
        <f>MIN($BM$1,BH353)</f>
        <v>0</v>
      </c>
      <c r="BN353" s="2">
        <f>BI353/SUMIFS(BI$3:BI$622,$BC$3:$BC$622,1,$G$3:$G$622,$G353)</f>
        <v>0</v>
      </c>
      <c r="BO353" s="2">
        <f>BJ353/SUMIFS(BJ$3:BJ$622,$BC$3:$BC$622,1,$G$3:$G$622,$G353)</f>
        <v>0</v>
      </c>
      <c r="BP353" s="2">
        <f>BK353/SUMIFS(BK$3:BK$622,$BC$3:$BC$622,1,$G$3:$G$622,$G353)</f>
        <v>0</v>
      </c>
      <c r="BQ353" s="2">
        <f>BL353</f>
        <v>0</v>
      </c>
      <c r="BR353" s="2">
        <f>BM353</f>
        <v>0</v>
      </c>
    </row>
    <row r="354" spans="1:70" x14ac:dyDescent="0.3">
      <c r="A354" s="93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>(12-$AF354)/12*INDEX(BV$9:BV$12,MATCH($AB354,$BU$9:$BU$12,0))+$AF354/12*AG354</f>
        <v>0.11766666666666667</v>
      </c>
      <c r="AK354" s="85">
        <f>(12-$AF354)/12*INDEX(BW$9:BW$12,MATCH($AB354,$BU$9:$BU$12,0))+$AF354/12*AH354</f>
        <v>0.11707843137254903</v>
      </c>
      <c r="AL354" s="85">
        <f>(12-$AF354)/12*INDEX(BX$9:BX$12,MATCH($AB354,$BU$9:$BU$12,0))+$AF354/12*AI354</f>
        <v>0.14927450980392154</v>
      </c>
      <c r="AM354" s="85">
        <f>IF($BC354=1,AJ354/SUMIFS(AJ$3:AJ$622,$BC$3:$BC$622,1,$G$3:$G$622,$G354),0)</f>
        <v>8.7848536468745478E-2</v>
      </c>
      <c r="AN354" s="85">
        <f>IF($BC354=1,AK354/SUMIFS(AK$3:AK$622,$BC$3:$BC$622,1,$G$3:$G$622,$G354),0)</f>
        <v>5.9495630600112002E-2</v>
      </c>
      <c r="AO354" s="85">
        <f>IF($BC354=1,AL354/SUMIFS(AL$3:AL$622,$BC$3:$BC$622,1,$G$3:$G$622,$G354),0)</f>
        <v>7.6840317117146006E-2</v>
      </c>
      <c r="AP354" s="2">
        <f>IFERROR(R354/$V354*90,"")</f>
        <v>0.2468652037617555</v>
      </c>
      <c r="AQ354" s="2">
        <f>IFERROR(S354/$V354*90,"")</f>
        <v>0.14106583072100312</v>
      </c>
      <c r="AR354" s="2">
        <f>IFERROR(W354/$V354*90,"")</f>
        <v>0.56426332288401249</v>
      </c>
      <c r="AS354" s="2">
        <f>IFERROR(X354/$V354*90,"")</f>
        <v>0.21159874608150472</v>
      </c>
      <c r="AT354" s="2">
        <f>IFERROR(Y354/$V354*90,"")</f>
        <v>3.526645768025078E-2</v>
      </c>
      <c r="AU354" s="2">
        <f>IF(AP354="",INDEX(BV$4:BV$7,MATCH(O354,$BU$4:$BU$7,0)),AP354)</f>
        <v>0.2468652037617555</v>
      </c>
      <c r="AV354" s="2">
        <f>IF(AQ354="",INDEX(BW$4:BW$7,MATCH($O354,$BU$4:$BU$7,0)),AQ354)</f>
        <v>0.14106583072100312</v>
      </c>
      <c r="AW354" s="2">
        <f>IF(AR354="",INDEX(BX$4:BX$7,MATCH($O354,$BU$4:$BU$7,0)),AR354)</f>
        <v>0.56426332288401249</v>
      </c>
      <c r="AX354" s="2">
        <f>IF(AS354="",INDEX(BY$4:BY$7,MATCH($O354,$BU$4:$BU$7,0)),AS354)</f>
        <v>0.21159874608150472</v>
      </c>
      <c r="AY354" s="2">
        <f>IF(AT354="",INDEX(BZ$4:BZ$7,MATCH($O354,$BU$4:$BU$7,0)),AT354)</f>
        <v>3.526645768025078E-2</v>
      </c>
      <c r="AZ354" s="2">
        <f>AU354*0.5+AK354*0.5</f>
        <v>0.18197181756715225</v>
      </c>
      <c r="BA354" s="2">
        <f>AV354*0.5+AJ354*0.5</f>
        <v>0.1293662486938349</v>
      </c>
      <c r="BB354" s="2">
        <f>AX354*0.5+AI354*0.5</f>
        <v>0.17079937304075238</v>
      </c>
      <c r="BC354">
        <f>IF(I354="expected",1,0)</f>
        <v>1</v>
      </c>
      <c r="BD354" s="74">
        <f>IF(BC354=1,AZ354/SUMIFS(AZ$3:AZ$622,$BC$3:$BC$622,1,$G$3:$G$622,$G354),0)</f>
        <v>0.11283309381110597</v>
      </c>
      <c r="BE354" s="74">
        <f>IF(BC354=1,BA354/SUMIFS(BA$3:BA$622,$BC$3:$BC$622,1,$G$3:$G$622,$G354),0)</f>
        <v>0.12005100405133053</v>
      </c>
      <c r="BF354" s="74">
        <f>IF(BC354=1,AW354/SUMIFS(AW$3:AW$622,$BC$3:$BC$622,1,$G$3:$G$622,$G354),0)</f>
        <v>0.16961397941900644</v>
      </c>
      <c r="BG354" s="2">
        <f>BB354</f>
        <v>0.17079937304075238</v>
      </c>
      <c r="BH354" s="2">
        <f>AY354</f>
        <v>3.526645768025078E-2</v>
      </c>
      <c r="BI354" s="2">
        <f>MIN(BI$1,BD354)</f>
        <v>0.11283309381110597</v>
      </c>
      <c r="BJ354" s="2">
        <f>MIN(BJ$1,BE354)</f>
        <v>0.12005100405133053</v>
      </c>
      <c r="BK354" s="2">
        <f>MIN(BK$1,BF354)</f>
        <v>0.16961397941900644</v>
      </c>
      <c r="BL354" s="2">
        <f>BG354</f>
        <v>0.17079937304075238</v>
      </c>
      <c r="BM354" s="2">
        <f>MIN($BM$1,BH354)</f>
        <v>3.526645768025078E-2</v>
      </c>
      <c r="BN354" s="2">
        <f>BI354/SUMIFS(BI$3:BI$622,$BC$3:$BC$622,1,$G$3:$G$622,$G354)</f>
        <v>0.11794063935722575</v>
      </c>
      <c r="BO354" s="2">
        <f>BJ354/SUMIFS(BJ$3:BJ$622,$BC$3:$BC$622,1,$G$3:$G$622,$G354)</f>
        <v>0.12005100405133053</v>
      </c>
      <c r="BP354" s="2">
        <f>BK354/SUMIFS(BK$3:BK$622,$BC$3:$BC$622,1,$G$3:$G$622,$G354)</f>
        <v>0.17040175854108833</v>
      </c>
      <c r="BQ354" s="2">
        <f>BL354</f>
        <v>0.17079937304075238</v>
      </c>
      <c r="BR354" s="2">
        <f>BM354</f>
        <v>3.526645768025078E-2</v>
      </c>
    </row>
    <row r="355" spans="1:70" x14ac:dyDescent="0.3">
      <c r="A355" s="93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>(12-$AF355)/12*INDEX(BV$9:BV$12,MATCH($AB355,$BU$9:$BU$12,0))+$AF355/12*AG355</f>
        <v>5.425E-2</v>
      </c>
      <c r="AK355" s="85">
        <f>(12-$AF355)/12*INDEX(BW$9:BW$12,MATCH($AB355,$BU$9:$BU$12,0))+$AF355/12*AH355</f>
        <v>5.3220588235294131E-2</v>
      </c>
      <c r="AL355" s="85">
        <f>(12-$AF355)/12*INDEX(BX$9:BX$12,MATCH($AB355,$BU$9:$BU$12,0))+$AF355/12*AI355</f>
        <v>0.19289705882352937</v>
      </c>
      <c r="AM355" s="85">
        <f>IF($BC355=1,AJ355/SUMIFS(AJ$3:AJ$622,$BC$3:$BC$622,1,$G$3:$G$622,$G355),0)</f>
        <v>4.0502405978153903E-2</v>
      </c>
      <c r="AN355" s="85">
        <f>IF($BC355=1,AK355/SUMIFS(AK$3:AK$622,$BC$3:$BC$622,1,$G$3:$G$622,$G355),0)</f>
        <v>2.7045053652043884E-2</v>
      </c>
      <c r="AO355" s="85">
        <f>IF($BC355=1,AL355/SUMIFS(AL$3:AL$622,$BC$3:$BC$622,1,$G$3:$G$622,$G355),0)</f>
        <v>9.9295393369132165E-2</v>
      </c>
      <c r="AP355" s="2">
        <f>IFERROR(R355/$V355*90,"")</f>
        <v>0</v>
      </c>
      <c r="AQ355" s="2">
        <f>IFERROR(S355/$V355*90,"")</f>
        <v>0</v>
      </c>
      <c r="AR355" s="2">
        <f>IFERROR(W355/$V355*90,"")</f>
        <v>0</v>
      </c>
      <c r="AS355" s="2">
        <f>IFERROR(X355/$V355*90,"")</f>
        <v>0.47468354430379744</v>
      </c>
      <c r="AT355" s="2">
        <f>IFERROR(Y355/$V355*90,"")</f>
        <v>9.4936708860759486E-2</v>
      </c>
      <c r="AU355" s="2">
        <f>IF(AP355="",INDEX(BV$4:BV$7,MATCH(O355,$BU$4:$BU$7,0)),AP355)</f>
        <v>0</v>
      </c>
      <c r="AV355" s="2">
        <f>IF(AQ355="",INDEX(BW$4:BW$7,MATCH($O355,$BU$4:$BU$7,0)),AQ355)</f>
        <v>0</v>
      </c>
      <c r="AW355" s="2">
        <f>IF(AR355="",INDEX(BX$4:BX$7,MATCH($O355,$BU$4:$BU$7,0)),AR355)</f>
        <v>0</v>
      </c>
      <c r="AX355" s="2">
        <f>IF(AS355="",INDEX(BY$4:BY$7,MATCH($O355,$BU$4:$BU$7,0)),AS355)</f>
        <v>0.47468354430379744</v>
      </c>
      <c r="AY355" s="2">
        <f>IF(AT355="",INDEX(BZ$4:BZ$7,MATCH($O355,$BU$4:$BU$7,0)),AT355)</f>
        <v>9.4936708860759486E-2</v>
      </c>
      <c r="AZ355" s="2">
        <f>AU355*0.5+AK355*0.5</f>
        <v>2.6610294117647065E-2</v>
      </c>
      <c r="BA355" s="2">
        <f>AV355*0.5+AJ355*0.5</f>
        <v>2.7125E-2</v>
      </c>
      <c r="BB355" s="2">
        <f>AX355*0.5+AI355*0.5</f>
        <v>0.33734177215189876</v>
      </c>
      <c r="BC355">
        <f>IF(I355="expected",1,0)</f>
        <v>1</v>
      </c>
      <c r="BD355" s="74">
        <f>IF(BC355=1,AZ355/SUMIFS(AZ$3:AZ$622,$BC$3:$BC$622,1,$G$3:$G$622,$G355),0)</f>
        <v>1.6499927585817434E-2</v>
      </c>
      <c r="BE355" s="74">
        <f>IF(BC355=1,BA355/SUMIFS(BA$3:BA$622,$BC$3:$BC$622,1,$G$3:$G$622,$G355),0)</f>
        <v>2.5171816588723014E-2</v>
      </c>
      <c r="BF355" s="74">
        <f>IF(BC355=1,AW355/SUMIFS(AW$3:AW$622,$BC$3:$BC$622,1,$G$3:$G$622,$G355),0)</f>
        <v>0</v>
      </c>
      <c r="BG355" s="2">
        <f>BB355</f>
        <v>0.33734177215189876</v>
      </c>
      <c r="BH355" s="2">
        <f>AY355</f>
        <v>9.4936708860759486E-2</v>
      </c>
      <c r="BI355" s="2">
        <f>MIN(BI$1,BD355)</f>
        <v>1.6499927585817434E-2</v>
      </c>
      <c r="BJ355" s="2">
        <f>MIN(BJ$1,BE355)</f>
        <v>2.5171816588723014E-2</v>
      </c>
      <c r="BK355" s="2">
        <f>MIN(BK$1,BF355)</f>
        <v>0</v>
      </c>
      <c r="BL355" s="2">
        <f>BG355</f>
        <v>0.33734177215189876</v>
      </c>
      <c r="BM355" s="2">
        <f>MIN($BM$1,BH355)</f>
        <v>0.06</v>
      </c>
      <c r="BN355" s="2">
        <f>BI355/SUMIFS(BI$3:BI$622,$BC$3:$BC$622,1,$G$3:$G$622,$G355)</f>
        <v>1.7246819555236655E-2</v>
      </c>
      <c r="BO355" s="2">
        <f>BJ355/SUMIFS(BJ$3:BJ$622,$BC$3:$BC$622,1,$G$3:$G$622,$G355)</f>
        <v>2.5171816588723014E-2</v>
      </c>
      <c r="BP355" s="2">
        <f>BK355/SUMIFS(BK$3:BK$622,$BC$3:$BC$622,1,$G$3:$G$622,$G355)</f>
        <v>0</v>
      </c>
      <c r="BQ355" s="2">
        <f>BL355</f>
        <v>0.33734177215189876</v>
      </c>
      <c r="BR355" s="2">
        <f>BM355</f>
        <v>0.06</v>
      </c>
    </row>
    <row r="356" spans="1:70" x14ac:dyDescent="0.3">
      <c r="A356" s="93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>(12-$AF356)/12*INDEX(BV$9:BV$12,MATCH($AB356,$BU$9:$BU$12,0))+$AF356/12*AG356</f>
        <v>3.1E-2</v>
      </c>
      <c r="AK356" s="85">
        <f>(12-$AF356)/12*INDEX(BW$9:BW$12,MATCH($AB356,$BU$9:$BU$12,0))+$AF356/12*AH356</f>
        <v>0.11707843137254903</v>
      </c>
      <c r="AL356" s="85">
        <f>(12-$AF356)/12*INDEX(BX$9:BX$12,MATCH($AB356,$BU$9:$BU$12,0))+$AF356/12*AI356</f>
        <v>6.260784313725487E-2</v>
      </c>
      <c r="AM356" s="85">
        <f>IF($BC356=1,AJ356/SUMIFS(AJ$3:AJ$622,$BC$3:$BC$622,1,$G$3:$G$622,$G356),0)</f>
        <v>0</v>
      </c>
      <c r="AN356" s="85">
        <f>IF($BC356=1,AK356/SUMIFS(AK$3:AK$622,$BC$3:$BC$622,1,$G$3:$G$622,$G356),0)</f>
        <v>0</v>
      </c>
      <c r="AO356" s="85">
        <f>IF($BC356=1,AL356/SUMIFS(AL$3:AL$622,$BC$3:$BC$622,1,$G$3:$G$622,$G356),0)</f>
        <v>0</v>
      </c>
      <c r="AP356" s="2">
        <f>IFERROR(R356/$V356*90,"")</f>
        <v>0</v>
      </c>
      <c r="AQ356" s="2">
        <f>IFERROR(S356/$V356*90,"")</f>
        <v>0</v>
      </c>
      <c r="AR356" s="2">
        <f>IFERROR(W356/$V356*90,"")</f>
        <v>0</v>
      </c>
      <c r="AS356" s="2">
        <f>IFERROR(X356/$V356*90,"")</f>
        <v>7.1428571428571425E-2</v>
      </c>
      <c r="AT356" s="2">
        <f>IFERROR(Y356/$V356*90,"")</f>
        <v>0</v>
      </c>
      <c r="AU356" s="2">
        <f>IF(AP356="",INDEX(BV$4:BV$7,MATCH(O356,$BU$4:$BU$7,0)),AP356)</f>
        <v>0</v>
      </c>
      <c r="AV356" s="2">
        <f>IF(AQ356="",INDEX(BW$4:BW$7,MATCH($O356,$BU$4:$BU$7,0)),AQ356)</f>
        <v>0</v>
      </c>
      <c r="AW356" s="2">
        <f>IF(AR356="",INDEX(BX$4:BX$7,MATCH($O356,$BU$4:$BU$7,0)),AR356)</f>
        <v>0</v>
      </c>
      <c r="AX356" s="2">
        <f>IF(AS356="",INDEX(BY$4:BY$7,MATCH($O356,$BU$4:$BU$7,0)),AS356)</f>
        <v>7.1428571428571425E-2</v>
      </c>
      <c r="AY356" s="2">
        <f>IF(AT356="",INDEX(BZ$4:BZ$7,MATCH($O356,$BU$4:$BU$7,0)),AT356)</f>
        <v>0</v>
      </c>
      <c r="AZ356" s="2">
        <f>AU356*0.5+AK356*0.5</f>
        <v>5.8539215686274515E-2</v>
      </c>
      <c r="BA356" s="2">
        <f>AV356*0.5+AJ356*0.5</f>
        <v>1.55E-2</v>
      </c>
      <c r="BB356" s="2">
        <f>AX356*0.5+AI356*0.5</f>
        <v>3.5714285714285712E-2</v>
      </c>
      <c r="BC356">
        <f>IF(I356="expected",1,0)</f>
        <v>0</v>
      </c>
      <c r="BD356" s="74">
        <f>IF(BC356=1,AZ356/SUMIFS(AZ$3:AZ$622,$BC$3:$BC$622,1,$G$3:$G$622,$G356),0)</f>
        <v>0</v>
      </c>
      <c r="BE356" s="74">
        <f>IF(BC356=1,BA356/SUMIFS(BA$3:BA$622,$BC$3:$BC$622,1,$G$3:$G$622,$G356),0)</f>
        <v>0</v>
      </c>
      <c r="BF356" s="74">
        <f>IF(BC356=1,AW356/SUMIFS(AW$3:AW$622,$BC$3:$BC$622,1,$G$3:$G$622,$G356),0)</f>
        <v>0</v>
      </c>
      <c r="BG356" s="2">
        <f>BB356</f>
        <v>3.5714285714285712E-2</v>
      </c>
      <c r="BH356" s="2">
        <f>AY356</f>
        <v>0</v>
      </c>
      <c r="BI356" s="2">
        <f>MIN(BI$1,BD356)</f>
        <v>0</v>
      </c>
      <c r="BJ356" s="2">
        <f>MIN(BJ$1,BE356)</f>
        <v>0</v>
      </c>
      <c r="BK356" s="2">
        <f>MIN(BK$1,BF356)</f>
        <v>0</v>
      </c>
      <c r="BL356" s="2">
        <f>BG356</f>
        <v>3.5714285714285712E-2</v>
      </c>
      <c r="BM356" s="2">
        <f>MIN($BM$1,BH356)</f>
        <v>0</v>
      </c>
      <c r="BN356" s="2">
        <f>BI356/SUMIFS(BI$3:BI$622,$BC$3:$BC$622,1,$G$3:$G$622,$G356)</f>
        <v>0</v>
      </c>
      <c r="BO356" s="2">
        <f>BJ356/SUMIFS(BJ$3:BJ$622,$BC$3:$BC$622,1,$G$3:$G$622,$G356)</f>
        <v>0</v>
      </c>
      <c r="BP356" s="2">
        <f>BK356/SUMIFS(BK$3:BK$622,$BC$3:$BC$622,1,$G$3:$G$622,$G356)</f>
        <v>0</v>
      </c>
      <c r="BQ356" s="2">
        <f>BL356</f>
        <v>3.5714285714285712E-2</v>
      </c>
      <c r="BR356" s="2">
        <f>BM356</f>
        <v>0</v>
      </c>
    </row>
    <row r="357" spans="1:70" x14ac:dyDescent="0.3">
      <c r="A357" s="93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>(12-$AF357)/12*INDEX(BV$9:BV$12,MATCH($AB357,$BU$9:$BU$12,0))+$AF357/12*AG357</f>
        <v>9.2999999999999999E-2</v>
      </c>
      <c r="AK357" s="85">
        <f>(12-$AF357)/12*INDEX(BW$9:BW$12,MATCH($AB357,$BU$9:$BU$12,0))+$AF357/12*AH357</f>
        <v>9.1235294117647081E-2</v>
      </c>
      <c r="AL357" s="85">
        <f>(12-$AF357)/12*INDEX(BX$9:BX$12,MATCH($AB357,$BU$9:$BU$12,0))+$AF357/12*AI357</f>
        <v>0.18782352941176461</v>
      </c>
      <c r="AM357" s="85">
        <f>IF($BC357=1,AJ357/SUMIFS(AJ$3:AJ$622,$BC$3:$BC$622,1,$G$3:$G$622,$G357),0)</f>
        <v>0</v>
      </c>
      <c r="AN357" s="85">
        <f>IF($BC357=1,AK357/SUMIFS(AK$3:AK$622,$BC$3:$BC$622,1,$G$3:$G$622,$G357),0)</f>
        <v>0</v>
      </c>
      <c r="AO357" s="85">
        <f>IF($BC357=1,AL357/SUMIFS(AL$3:AL$622,$BC$3:$BC$622,1,$G$3:$G$622,$G357),0)</f>
        <v>0</v>
      </c>
      <c r="AP357" s="2">
        <f>IFERROR(R357/$V357*90,"")</f>
        <v>0</v>
      </c>
      <c r="AQ357" s="2">
        <f>IFERROR(S357/$V357*90,"")</f>
        <v>0</v>
      </c>
      <c r="AR357" s="2">
        <f>IFERROR(W357/$V357*90,"")</f>
        <v>0</v>
      </c>
      <c r="AS357" s="2">
        <f>IFERROR(X357/$V357*90,"")</f>
        <v>0</v>
      </c>
      <c r="AT357" s="2">
        <f>IFERROR(Y357/$V357*90,"")</f>
        <v>0</v>
      </c>
      <c r="AU357" s="2">
        <f>IF(AP357="",INDEX(BV$4:BV$7,MATCH(O357,$BU$4:$BU$7,0)),AP357)</f>
        <v>0</v>
      </c>
      <c r="AV357" s="2">
        <f>IF(AQ357="",INDEX(BW$4:BW$7,MATCH($O357,$BU$4:$BU$7,0)),AQ357)</f>
        <v>0</v>
      </c>
      <c r="AW357" s="2">
        <f>IF(AR357="",INDEX(BX$4:BX$7,MATCH($O357,$BU$4:$BU$7,0)),AR357)</f>
        <v>0</v>
      </c>
      <c r="AX357" s="2">
        <f>IF(AS357="",INDEX(BY$4:BY$7,MATCH($O357,$BU$4:$BU$7,0)),AS357)</f>
        <v>0</v>
      </c>
      <c r="AY357" s="2">
        <f>IF(AT357="",INDEX(BZ$4:BZ$7,MATCH($O357,$BU$4:$BU$7,0)),AT357)</f>
        <v>0</v>
      </c>
      <c r="AZ357" s="2">
        <f>AU357*0.5+AK357*0.5</f>
        <v>4.5617647058823541E-2</v>
      </c>
      <c r="BA357" s="2">
        <f>AV357*0.5+AJ357*0.5</f>
        <v>4.65E-2</v>
      </c>
      <c r="BB357" s="2">
        <f>AX357*0.5+AI357*0.5</f>
        <v>0</v>
      </c>
      <c r="BC357">
        <f>IF(I357="expected",1,0)</f>
        <v>0</v>
      </c>
      <c r="BD357" s="74">
        <f>IF(BC357=1,AZ357/SUMIFS(AZ$3:AZ$622,$BC$3:$BC$622,1,$G$3:$G$622,$G357),0)</f>
        <v>0</v>
      </c>
      <c r="BE357" s="74">
        <f>IF(BC357=1,BA357/SUMIFS(BA$3:BA$622,$BC$3:$BC$622,1,$G$3:$G$622,$G357),0)</f>
        <v>0</v>
      </c>
      <c r="BF357" s="74">
        <f>IF(BC357=1,AW357/SUMIFS(AW$3:AW$622,$BC$3:$BC$622,1,$G$3:$G$622,$G357),0)</f>
        <v>0</v>
      </c>
      <c r="BG357" s="2">
        <f>BB357</f>
        <v>0</v>
      </c>
      <c r="BH357" s="2">
        <f>AY357</f>
        <v>0</v>
      </c>
      <c r="BI357" s="2">
        <f>MIN(BI$1,BD357)</f>
        <v>0</v>
      </c>
      <c r="BJ357" s="2">
        <f>MIN(BJ$1,BE357)</f>
        <v>0</v>
      </c>
      <c r="BK357" s="2">
        <f>MIN(BK$1,BF357)</f>
        <v>0</v>
      </c>
      <c r="BL357" s="2">
        <f>BG357</f>
        <v>0</v>
      </c>
      <c r="BM357" s="2">
        <f>MIN($BM$1,BH357)</f>
        <v>0</v>
      </c>
      <c r="BN357" s="2">
        <f>BI357/SUMIFS(BI$3:BI$622,$BC$3:$BC$622,1,$G$3:$G$622,$G357)</f>
        <v>0</v>
      </c>
      <c r="BO357" s="2">
        <f>BJ357/SUMIFS(BJ$3:BJ$622,$BC$3:$BC$622,1,$G$3:$G$622,$G357)</f>
        <v>0</v>
      </c>
      <c r="BP357" s="2">
        <f>BK357/SUMIFS(BK$3:BK$622,$BC$3:$BC$622,1,$G$3:$G$622,$G357)</f>
        <v>0</v>
      </c>
      <c r="BQ357" s="2">
        <f>BL357</f>
        <v>0</v>
      </c>
      <c r="BR357" s="2">
        <f>BM357</f>
        <v>0</v>
      </c>
    </row>
    <row r="358" spans="1:70" x14ac:dyDescent="0.3">
      <c r="A358" s="93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>(12-$AF358)/12*INDEX(BV$9:BV$12,MATCH($AB358,$BU$9:$BU$12,0))+$AF358/12*AG358</f>
        <v>0.13438644688644691</v>
      </c>
      <c r="AK358" s="85">
        <f>(12-$AF358)/12*INDEX(BW$9:BW$12,MATCH($AB358,$BU$9:$BU$12,0))+$AF358/12*AH358</f>
        <v>0.18708791208791212</v>
      </c>
      <c r="AL358" s="85">
        <f>(12-$AF358)/12*INDEX(BX$9:BX$12,MATCH($AB358,$BU$9:$BU$12,0))+$AF358/12*AI358</f>
        <v>0.19281135531135532</v>
      </c>
      <c r="AM358" s="85">
        <f>IF($BC358=1,AJ358/SUMIFS(AJ$3:AJ$622,$BC$3:$BC$622,1,$G$3:$G$622,$G358),0)</f>
        <v>0</v>
      </c>
      <c r="AN358" s="85">
        <f>IF($BC358=1,AK358/SUMIFS(AK$3:AK$622,$BC$3:$BC$622,1,$G$3:$G$622,$G358),0)</f>
        <v>0</v>
      </c>
      <c r="AO358" s="85">
        <f>IF($BC358=1,AL358/SUMIFS(AL$3:AL$622,$BC$3:$BC$622,1,$G$3:$G$622,$G358),0)</f>
        <v>0</v>
      </c>
      <c r="AP358" s="2">
        <f>IFERROR(R358/$V358*90,"")</f>
        <v>0.15891701000588582</v>
      </c>
      <c r="AQ358" s="2">
        <f>IFERROR(S358/$V358*90,"")</f>
        <v>5.2972336668628606E-2</v>
      </c>
      <c r="AR358" s="2">
        <f>IFERROR(W358/$V358*90,"")</f>
        <v>0.26486168334314303</v>
      </c>
      <c r="AS358" s="2">
        <f>IFERROR(X358/$V358*90,"")</f>
        <v>0.21188934667451442</v>
      </c>
      <c r="AT358" s="2">
        <f>IFERROR(Y358/$V358*90,"")</f>
        <v>0</v>
      </c>
      <c r="AU358" s="2">
        <f>IF(AP358="",INDEX(BV$4:BV$7,MATCH(O358,$BU$4:$BU$7,0)),AP358)</f>
        <v>0.15891701000588582</v>
      </c>
      <c r="AV358" s="2">
        <f>IF(AQ358="",INDEX(BW$4:BW$7,MATCH($O358,$BU$4:$BU$7,0)),AQ358)</f>
        <v>5.2972336668628606E-2</v>
      </c>
      <c r="AW358" s="2">
        <f>IF(AR358="",INDEX(BX$4:BX$7,MATCH($O358,$BU$4:$BU$7,0)),AR358)</f>
        <v>0.26486168334314303</v>
      </c>
      <c r="AX358" s="2">
        <f>IF(AS358="",INDEX(BY$4:BY$7,MATCH($O358,$BU$4:$BU$7,0)),AS358)</f>
        <v>0.21188934667451442</v>
      </c>
      <c r="AY358" s="2">
        <f>IF(AT358="",INDEX(BZ$4:BZ$7,MATCH($O358,$BU$4:$BU$7,0)),AT358)</f>
        <v>0</v>
      </c>
      <c r="AZ358" s="2">
        <f>AU358*0.5+AK358*0.5</f>
        <v>0.17300246104689898</v>
      </c>
      <c r="BA358" s="2">
        <f>AV358*0.5+AJ358*0.5</f>
        <v>9.3679391777537757E-2</v>
      </c>
      <c r="BB358" s="2">
        <f>AX358*0.5+AI358*0.5</f>
        <v>0.10594467333725721</v>
      </c>
      <c r="BC358">
        <f>IF(I358="expected",1,0)</f>
        <v>0</v>
      </c>
      <c r="BD358" s="74">
        <f>IF(BC358=1,AZ358/SUMIFS(AZ$3:AZ$622,$BC$3:$BC$622,1,$G$3:$G$622,$G358),0)</f>
        <v>0</v>
      </c>
      <c r="BE358" s="74">
        <f>IF(BC358=1,BA358/SUMIFS(BA$3:BA$622,$BC$3:$BC$622,1,$G$3:$G$622,$G358),0)</f>
        <v>0</v>
      </c>
      <c r="BF358" s="74">
        <f>IF(BC358=1,AW358/SUMIFS(AW$3:AW$622,$BC$3:$BC$622,1,$G$3:$G$622,$G358),0)</f>
        <v>0</v>
      </c>
      <c r="BG358" s="2">
        <f>BB358</f>
        <v>0.10594467333725721</v>
      </c>
      <c r="BH358" s="2">
        <f>AY358</f>
        <v>0</v>
      </c>
      <c r="BI358" s="2">
        <f>MIN(BI$1,BD358)</f>
        <v>0</v>
      </c>
      <c r="BJ358" s="2">
        <f>MIN(BJ$1,BE358)</f>
        <v>0</v>
      </c>
      <c r="BK358" s="2">
        <f>MIN(BK$1,BF358)</f>
        <v>0</v>
      </c>
      <c r="BL358" s="2">
        <f>BG358</f>
        <v>0.10594467333725721</v>
      </c>
      <c r="BM358" s="2">
        <f>MIN($BM$1,BH358)</f>
        <v>0</v>
      </c>
      <c r="BN358" s="2">
        <f>BI358/SUMIFS(BI$3:BI$622,$BC$3:$BC$622,1,$G$3:$G$622,$G358)</f>
        <v>0</v>
      </c>
      <c r="BO358" s="2">
        <f>BJ358/SUMIFS(BJ$3:BJ$622,$BC$3:$BC$622,1,$G$3:$G$622,$G358)</f>
        <v>0</v>
      </c>
      <c r="BP358" s="2">
        <f>BK358/SUMIFS(BK$3:BK$622,$BC$3:$BC$622,1,$G$3:$G$622,$G358)</f>
        <v>0</v>
      </c>
      <c r="BQ358" s="2">
        <f>BL358</f>
        <v>0.10594467333725721</v>
      </c>
      <c r="BR358" s="2">
        <f>BM358</f>
        <v>0</v>
      </c>
    </row>
    <row r="359" spans="1:70" x14ac:dyDescent="0.3">
      <c r="A359" s="93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>(12-$AF359)/12*INDEX(BV$9:BV$12,MATCH($AB359,$BU$9:$BU$12,0))+$AF359/12*AG359</f>
        <v>0.42116352201257862</v>
      </c>
      <c r="AK359" s="85">
        <f>(12-$AF359)/12*INDEX(BW$9:BW$12,MATCH($AB359,$BU$9:$BU$12,0))+$AF359/12*AH359</f>
        <v>0.30867924528301877</v>
      </c>
      <c r="AL359" s="85">
        <f>(12-$AF359)/12*INDEX(BX$9:BX$12,MATCH($AB359,$BU$9:$BU$12,0))+$AF359/12*AI359</f>
        <v>0.17871069182389937</v>
      </c>
      <c r="AM359" s="85">
        <f>IF($BC359=1,AJ359/SUMIFS(AJ$3:AJ$622,$BC$3:$BC$622,1,$G$3:$G$622,$G359),0)</f>
        <v>0</v>
      </c>
      <c r="AN359" s="85">
        <f>IF($BC359=1,AK359/SUMIFS(AK$3:AK$622,$BC$3:$BC$622,1,$G$3:$G$622,$G359),0)</f>
        <v>0</v>
      </c>
      <c r="AO359" s="85">
        <f>IF($BC359=1,AL359/SUMIFS(AL$3:AL$622,$BC$3:$BC$622,1,$G$3:$G$622,$G359),0)</f>
        <v>0</v>
      </c>
      <c r="AP359" s="2">
        <f>IFERROR(R359/$V359*90,"")</f>
        <v>6.8130204390613167E-2</v>
      </c>
      <c r="AQ359" s="2">
        <f>IFERROR(S359/$V359*90,"")</f>
        <v>6.8130204390613167E-2</v>
      </c>
      <c r="AR359" s="2">
        <f>IFERROR(W359/$V359*90,"")</f>
        <v>0.44284632853898565</v>
      </c>
      <c r="AS359" s="2">
        <f>IFERROR(X359/$V359*90,"")</f>
        <v>0.13626040878122633</v>
      </c>
      <c r="AT359" s="2">
        <f>IFERROR(Y359/$V359*90,"")</f>
        <v>0</v>
      </c>
      <c r="AU359" s="2">
        <f>IF(AP359="",INDEX(BV$4:BV$7,MATCH(O359,$BU$4:$BU$7,0)),AP359)</f>
        <v>6.8130204390613167E-2</v>
      </c>
      <c r="AV359" s="2">
        <f>IF(AQ359="",INDEX(BW$4:BW$7,MATCH($O359,$BU$4:$BU$7,0)),AQ359)</f>
        <v>6.8130204390613167E-2</v>
      </c>
      <c r="AW359" s="2">
        <f>IF(AR359="",INDEX(BX$4:BX$7,MATCH($O359,$BU$4:$BU$7,0)),AR359)</f>
        <v>0.44284632853898565</v>
      </c>
      <c r="AX359" s="2">
        <f>IF(AS359="",INDEX(BY$4:BY$7,MATCH($O359,$BU$4:$BU$7,0)),AS359)</f>
        <v>0.13626040878122633</v>
      </c>
      <c r="AY359" s="2">
        <f>IF(AT359="",INDEX(BZ$4:BZ$7,MATCH($O359,$BU$4:$BU$7,0)),AT359)</f>
        <v>0</v>
      </c>
      <c r="AZ359" s="2">
        <f>AU359*0.5+AK359*0.5</f>
        <v>0.18840472483681597</v>
      </c>
      <c r="BA359" s="2">
        <f>AV359*0.5+AJ359*0.5</f>
        <v>0.2446468632015959</v>
      </c>
      <c r="BB359" s="2">
        <f>AX359*0.5+AI359*0.5</f>
        <v>0.15813020439061315</v>
      </c>
      <c r="BC359">
        <f>IF(I359="expected",1,0)</f>
        <v>0</v>
      </c>
      <c r="BD359" s="74">
        <f>IF(BC359=1,AZ359/SUMIFS(AZ$3:AZ$622,$BC$3:$BC$622,1,$G$3:$G$622,$G359),0)</f>
        <v>0</v>
      </c>
      <c r="BE359" s="74">
        <f>IF(BC359=1,BA359/SUMIFS(BA$3:BA$622,$BC$3:$BC$622,1,$G$3:$G$622,$G359),0)</f>
        <v>0</v>
      </c>
      <c r="BF359" s="74">
        <f>IF(BC359=1,AW359/SUMIFS(AW$3:AW$622,$BC$3:$BC$622,1,$G$3:$G$622,$G359),0)</f>
        <v>0</v>
      </c>
      <c r="BG359" s="2">
        <f>BB359</f>
        <v>0.15813020439061315</v>
      </c>
      <c r="BH359" s="2">
        <f>AY359</f>
        <v>0</v>
      </c>
      <c r="BI359" s="2">
        <f>MIN(BI$1,BD359)</f>
        <v>0</v>
      </c>
      <c r="BJ359" s="2">
        <f>MIN(BJ$1,BE359)</f>
        <v>0</v>
      </c>
      <c r="BK359" s="2">
        <f>MIN(BK$1,BF359)</f>
        <v>0</v>
      </c>
      <c r="BL359" s="2">
        <f>BG359</f>
        <v>0.15813020439061315</v>
      </c>
      <c r="BM359" s="2">
        <f>MIN($BM$1,BH359)</f>
        <v>0</v>
      </c>
      <c r="BN359" s="2">
        <f>BI359/SUMIFS(BI$3:BI$622,$BC$3:$BC$622,1,$G$3:$G$622,$G359)</f>
        <v>0</v>
      </c>
      <c r="BO359" s="2">
        <f>BJ359/SUMIFS(BJ$3:BJ$622,$BC$3:$BC$622,1,$G$3:$G$622,$G359)</f>
        <v>0</v>
      </c>
      <c r="BP359" s="2">
        <f>BK359/SUMIFS(BK$3:BK$622,$BC$3:$BC$622,1,$G$3:$G$622,$G359)</f>
        <v>0</v>
      </c>
      <c r="BQ359" s="2">
        <f>BL359</f>
        <v>0.15813020439061315</v>
      </c>
      <c r="BR359" s="2">
        <f>BM359</f>
        <v>0</v>
      </c>
    </row>
    <row r="360" spans="1:70" x14ac:dyDescent="0.3">
      <c r="A360" s="93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>(12-$AF360)/12*INDEX(BV$9:BV$12,MATCH($AB360,$BU$9:$BU$12,0))+$AF360/12*AG360</f>
        <v>0.12094780219780221</v>
      </c>
      <c r="AK360" s="85">
        <f>(12-$AF360)/12*INDEX(BW$9:BW$12,MATCH($AB360,$BU$9:$BU$12,0))+$AF360/12*AH360</f>
        <v>0.26837912087912091</v>
      </c>
      <c r="AL360" s="85">
        <f>(12-$AF360)/12*INDEX(BX$9:BX$12,MATCH($AB360,$BU$9:$BU$12,0))+$AF360/12*AI360</f>
        <v>0.17353021978021979</v>
      </c>
      <c r="AM360" s="85">
        <f>IF($BC360=1,AJ360/SUMIFS(AJ$3:AJ$622,$BC$3:$BC$622,1,$G$3:$G$622,$G360),0)</f>
        <v>0</v>
      </c>
      <c r="AN360" s="85">
        <f>IF($BC360=1,AK360/SUMIFS(AK$3:AK$622,$BC$3:$BC$622,1,$G$3:$G$622,$G360),0)</f>
        <v>0</v>
      </c>
      <c r="AO360" s="85">
        <f>IF($BC360=1,AL360/SUMIFS(AL$3:AL$622,$BC$3:$BC$622,1,$G$3:$G$622,$G360),0)</f>
        <v>0</v>
      </c>
      <c r="AP360" s="2">
        <f>IFERROR(R360/$V360*90,"")</f>
        <v>5.6854074542008838E-2</v>
      </c>
      <c r="AQ360" s="2">
        <f>IFERROR(S360/$V360*90,"")</f>
        <v>0</v>
      </c>
      <c r="AR360" s="2">
        <f>IFERROR(W360/$V360*90,"")</f>
        <v>0.11370814908401768</v>
      </c>
      <c r="AS360" s="2">
        <f>IFERROR(X360/$V360*90,"")</f>
        <v>0.22741629816803535</v>
      </c>
      <c r="AT360" s="2">
        <f>IFERROR(Y360/$V360*90,"")</f>
        <v>0</v>
      </c>
      <c r="AU360" s="2">
        <f>IF(AP360="",INDEX(BV$4:BV$7,MATCH(O360,$BU$4:$BU$7,0)),AP360)</f>
        <v>5.6854074542008838E-2</v>
      </c>
      <c r="AV360" s="2">
        <f>IF(AQ360="",INDEX(BW$4:BW$7,MATCH($O360,$BU$4:$BU$7,0)),AQ360)</f>
        <v>0</v>
      </c>
      <c r="AW360" s="2">
        <f>IF(AR360="",INDEX(BX$4:BX$7,MATCH($O360,$BU$4:$BU$7,0)),AR360)</f>
        <v>0.11370814908401768</v>
      </c>
      <c r="AX360" s="2">
        <f>IF(AS360="",INDEX(BY$4:BY$7,MATCH($O360,$BU$4:$BU$7,0)),AS360)</f>
        <v>0.22741629816803535</v>
      </c>
      <c r="AY360" s="2">
        <f>IF(AT360="",INDEX(BZ$4:BZ$7,MATCH($O360,$BU$4:$BU$7,0)),AT360)</f>
        <v>0</v>
      </c>
      <c r="AZ360" s="2">
        <f>AU360*0.5+AK360*0.5</f>
        <v>0.16261659771056489</v>
      </c>
      <c r="BA360" s="2">
        <f>AV360*0.5+AJ360*0.5</f>
        <v>6.0473901098901106E-2</v>
      </c>
      <c r="BB360" s="2">
        <f>AX360*0.5+AI360*0.5</f>
        <v>0.11370814908401768</v>
      </c>
      <c r="BC360">
        <f>IF(I360="expected",1,0)</f>
        <v>0</v>
      </c>
      <c r="BD360" s="74">
        <f>IF(BC360=1,AZ360/SUMIFS(AZ$3:AZ$622,$BC$3:$BC$622,1,$G$3:$G$622,$G360),0)</f>
        <v>0</v>
      </c>
      <c r="BE360" s="74">
        <f>IF(BC360=1,BA360/SUMIFS(BA$3:BA$622,$BC$3:$BC$622,1,$G$3:$G$622,$G360),0)</f>
        <v>0</v>
      </c>
      <c r="BF360" s="74">
        <f>IF(BC360=1,AW360/SUMIFS(AW$3:AW$622,$BC$3:$BC$622,1,$G$3:$G$622,$G360),0)</f>
        <v>0</v>
      </c>
      <c r="BG360" s="2">
        <f>BB360</f>
        <v>0.11370814908401768</v>
      </c>
      <c r="BH360" s="2">
        <f>AY360</f>
        <v>0</v>
      </c>
      <c r="BI360" s="2">
        <f>MIN(BI$1,BD360)</f>
        <v>0</v>
      </c>
      <c r="BJ360" s="2">
        <f>MIN(BJ$1,BE360)</f>
        <v>0</v>
      </c>
      <c r="BK360" s="2">
        <f>MIN(BK$1,BF360)</f>
        <v>0</v>
      </c>
      <c r="BL360" s="2">
        <f>BG360</f>
        <v>0.11370814908401768</v>
      </c>
      <c r="BM360" s="2">
        <f>MIN($BM$1,BH360)</f>
        <v>0</v>
      </c>
      <c r="BN360" s="2">
        <f>BI360/SUMIFS(BI$3:BI$622,$BC$3:$BC$622,1,$G$3:$G$622,$G360)</f>
        <v>0</v>
      </c>
      <c r="BO360" s="2">
        <f>BJ360/SUMIFS(BJ$3:BJ$622,$BC$3:$BC$622,1,$G$3:$G$622,$G360)</f>
        <v>0</v>
      </c>
      <c r="BP360" s="2">
        <f>BK360/SUMIFS(BK$3:BK$622,$BC$3:$BC$622,1,$G$3:$G$622,$G360)</f>
        <v>0</v>
      </c>
      <c r="BQ360" s="2">
        <f>BL360</f>
        <v>0.11370814908401768</v>
      </c>
      <c r="BR360" s="2">
        <f>BM360</f>
        <v>0</v>
      </c>
    </row>
    <row r="361" spans="1:70" x14ac:dyDescent="0.3">
      <c r="A361" s="93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>(12-$AF361)/12*INDEX(BV$9:BV$12,MATCH($AB361,$BU$9:$BU$12,0))+$AF361/12*AG361</f>
        <v>0.18042124542124541</v>
      </c>
      <c r="AK361" s="85">
        <f>(12-$AF361)/12*INDEX(BW$9:BW$12,MATCH($AB361,$BU$9:$BU$12,0))+$AF361/12*AH361</f>
        <v>0.20150183150183149</v>
      </c>
      <c r="AL361" s="85">
        <f>(12-$AF361)/12*INDEX(BX$9:BX$12,MATCH($AB361,$BU$9:$BU$12,0))+$AF361/12*AI361</f>
        <v>0.20379120879120877</v>
      </c>
      <c r="AM361" s="85">
        <f>IF($BC361=1,AJ361/SUMIFS(AJ$3:AJ$622,$BC$3:$BC$622,1,$G$3:$G$622,$G361),0)</f>
        <v>0.13470035998406307</v>
      </c>
      <c r="AN361" s="85">
        <f>IF($BC361=1,AK361/SUMIFS(AK$3:AK$622,$BC$3:$BC$622,1,$G$3:$G$622,$G361),0)</f>
        <v>0.10239698629144663</v>
      </c>
      <c r="AO361" s="85">
        <f>IF($BC361=1,AL361/SUMIFS(AL$3:AL$622,$BC$3:$BC$622,1,$G$3:$G$622,$G361),0)</f>
        <v>0.1049032492538228</v>
      </c>
      <c r="AP361" s="2">
        <f>IFERROR(R361/$V361*90,"")</f>
        <v>4.2959427207637235E-2</v>
      </c>
      <c r="AQ361" s="2">
        <f>IFERROR(S361/$V361*90,"")</f>
        <v>0</v>
      </c>
      <c r="AR361" s="2">
        <f>IFERROR(W361/$V361*90,"")</f>
        <v>0.25775656324582341</v>
      </c>
      <c r="AS361" s="2">
        <f>IFERROR(X361/$V361*90,"")</f>
        <v>0.30071599045346059</v>
      </c>
      <c r="AT361" s="2">
        <f>IFERROR(Y361/$V361*90,"")</f>
        <v>0</v>
      </c>
      <c r="AU361" s="2">
        <f>IF(AP361="",INDEX(BV$4:BV$7,MATCH(O361,$BU$4:$BU$7,0)),AP361)</f>
        <v>4.2959427207637235E-2</v>
      </c>
      <c r="AV361" s="2">
        <f>IF(AQ361="",INDEX(BW$4:BW$7,MATCH($O361,$BU$4:$BU$7,0)),AQ361)</f>
        <v>0</v>
      </c>
      <c r="AW361" s="2">
        <f>IF(AR361="",INDEX(BX$4:BX$7,MATCH($O361,$BU$4:$BU$7,0)),AR361)</f>
        <v>0.25775656324582341</v>
      </c>
      <c r="AX361" s="2">
        <f>IF(AS361="",INDEX(BY$4:BY$7,MATCH($O361,$BU$4:$BU$7,0)),AS361)</f>
        <v>0.30071599045346059</v>
      </c>
      <c r="AY361" s="2">
        <f>IF(AT361="",INDEX(BZ$4:BZ$7,MATCH($O361,$BU$4:$BU$7,0)),AT361)</f>
        <v>0</v>
      </c>
      <c r="AZ361" s="2">
        <f>AU361*0.5+AK361*0.5</f>
        <v>0.12223062935473436</v>
      </c>
      <c r="BA361" s="2">
        <f>AV361*0.5+AJ361*0.5</f>
        <v>9.0210622710622704E-2</v>
      </c>
      <c r="BB361" s="2">
        <f>AX361*0.5+AI361*0.5</f>
        <v>0.2453579952267303</v>
      </c>
      <c r="BC361">
        <f>IF(I361="expected",1,0)</f>
        <v>1</v>
      </c>
      <c r="BD361" s="74">
        <f>IF(BC361=1,AZ361/SUMIFS(AZ$3:AZ$622,$BC$3:$BC$622,1,$G$3:$G$622,$G361),0)</f>
        <v>7.5790088009006065E-2</v>
      </c>
      <c r="BE361" s="74">
        <f>IF(BC361=1,BA361/SUMIFS(BA$3:BA$622,$BC$3:$BC$622,1,$G$3:$G$622,$G361),0)</f>
        <v>8.371484789774325E-2</v>
      </c>
      <c r="BF361" s="74">
        <f>IF(BC361=1,AW361/SUMIFS(AW$3:AW$622,$BC$3:$BC$622,1,$G$3:$G$622,$G361),0)</f>
        <v>7.7479989643908911E-2</v>
      </c>
      <c r="BG361" s="2">
        <f>BB361</f>
        <v>0.2453579952267303</v>
      </c>
      <c r="BH361" s="2">
        <f>AY361</f>
        <v>0</v>
      </c>
      <c r="BI361" s="2">
        <f>MIN(BI$1,BD361)</f>
        <v>7.5790088009006065E-2</v>
      </c>
      <c r="BJ361" s="2">
        <f>MIN(BJ$1,BE361)</f>
        <v>8.371484789774325E-2</v>
      </c>
      <c r="BK361" s="2">
        <f>MIN(BK$1,BF361)</f>
        <v>7.7479989643908911E-2</v>
      </c>
      <c r="BL361" s="2">
        <f>BG361</f>
        <v>0.2453579952267303</v>
      </c>
      <c r="BM361" s="2">
        <f>MIN($BM$1,BH361)</f>
        <v>0</v>
      </c>
      <c r="BN361" s="2">
        <f>BI361/SUMIFS(BI$3:BI$622,$BC$3:$BC$622,1,$G$3:$G$622,$G361)</f>
        <v>7.92208308290024E-2</v>
      </c>
      <c r="BO361" s="2">
        <f>BJ361/SUMIFS(BJ$3:BJ$622,$BC$3:$BC$622,1,$G$3:$G$622,$G361)</f>
        <v>8.371484789774325E-2</v>
      </c>
      <c r="BP361" s="2">
        <f>BK361/SUMIFS(BK$3:BK$622,$BC$3:$BC$622,1,$G$3:$G$622,$G361)</f>
        <v>7.7839848650988808E-2</v>
      </c>
      <c r="BQ361" s="2">
        <f>BL361</f>
        <v>0.2453579952267303</v>
      </c>
      <c r="BR361" s="2">
        <f>BM361</f>
        <v>0</v>
      </c>
    </row>
    <row r="362" spans="1:70" x14ac:dyDescent="0.3">
      <c r="A362" s="93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>(12-$AF362)/12*INDEX(BV$9:BV$12,MATCH($AB362,$BU$9:$BU$12,0))+$AF362/12*AG362</f>
        <v>0.3337545787545787</v>
      </c>
      <c r="AK362" s="85">
        <f>(12-$AF362)/12*INDEX(BW$9:BW$12,MATCH($AB362,$BU$9:$BU$12,0))+$AF362/12*AH362</f>
        <v>0.16816849816849816</v>
      </c>
      <c r="AL362" s="85">
        <f>(12-$AF362)/12*INDEX(BX$9:BX$12,MATCH($AB362,$BU$9:$BU$12,0))+$AF362/12*AI362</f>
        <v>0.35712454212454209</v>
      </c>
      <c r="AM362" s="85">
        <f>IF($BC362=1,AJ362/SUMIFS(AJ$3:AJ$622,$BC$3:$BC$622,1,$G$3:$G$622,$G362),0)</f>
        <v>0.24917720637392968</v>
      </c>
      <c r="AN362" s="85">
        <f>IF($BC362=1,AK362/SUMIFS(AK$3:AK$622,$BC$3:$BC$622,1,$G$3:$G$622,$G362),0)</f>
        <v>8.5458019280863759E-2</v>
      </c>
      <c r="AO362" s="85">
        <f>IF($BC362=1,AL362/SUMIFS(AL$3:AL$622,$BC$3:$BC$622,1,$G$3:$G$622,$G362),0)</f>
        <v>0.18383288012944107</v>
      </c>
      <c r="AP362" s="2">
        <f>IFERROR(R362/$V362*90,"")</f>
        <v>0.2232327408019843</v>
      </c>
      <c r="AQ362" s="2">
        <f>IFERROR(S362/$V362*90,"")</f>
        <v>0.11161637040099215</v>
      </c>
      <c r="AR362" s="2">
        <f>IFERROR(W362/$V362*90,"")</f>
        <v>0.40926002480363788</v>
      </c>
      <c r="AS362" s="2">
        <f>IFERROR(X362/$V362*90,"")</f>
        <v>0.2232327408019843</v>
      </c>
      <c r="AT362" s="2">
        <f>IFERROR(Y362/$V362*90,"")</f>
        <v>0</v>
      </c>
      <c r="AU362" s="2">
        <f>IF(AP362="",INDEX(BV$4:BV$7,MATCH(O362,$BU$4:$BU$7,0)),AP362)</f>
        <v>0.2232327408019843</v>
      </c>
      <c r="AV362" s="2">
        <f>IF(AQ362="",INDEX(BW$4:BW$7,MATCH($O362,$BU$4:$BU$7,0)),AQ362)</f>
        <v>0.11161637040099215</v>
      </c>
      <c r="AW362" s="2">
        <f>IF(AR362="",INDEX(BX$4:BX$7,MATCH($O362,$BU$4:$BU$7,0)),AR362)</f>
        <v>0.40926002480363788</v>
      </c>
      <c r="AX362" s="2">
        <f>IF(AS362="",INDEX(BY$4:BY$7,MATCH($O362,$BU$4:$BU$7,0)),AS362)</f>
        <v>0.2232327408019843</v>
      </c>
      <c r="AY362" s="2">
        <f>IF(AT362="",INDEX(BZ$4:BZ$7,MATCH($O362,$BU$4:$BU$7,0)),AT362)</f>
        <v>0</v>
      </c>
      <c r="AZ362" s="2">
        <f>AU362*0.5+AK362*0.5</f>
        <v>0.19570061948524123</v>
      </c>
      <c r="BA362" s="2">
        <f>AV362*0.5+AJ362*0.5</f>
        <v>0.22268547457778542</v>
      </c>
      <c r="BB362" s="2">
        <f>AX362*0.5+AI362*0.5</f>
        <v>0.32161637040099211</v>
      </c>
      <c r="BC362">
        <f>IF(I362="expected",1,0)</f>
        <v>1</v>
      </c>
      <c r="BD362" s="74">
        <f>IF(BC362=1,AZ362/SUMIFS(AZ$3:AZ$622,$BC$3:$BC$622,1,$G$3:$G$622,$G362),0)</f>
        <v>0.12134574821796863</v>
      </c>
      <c r="BE362" s="74">
        <f>IF(BC362=1,BA362/SUMIFS(BA$3:BA$622,$BC$3:$BC$622,1,$G$3:$G$622,$G362),0)</f>
        <v>0.20665061467446108</v>
      </c>
      <c r="BF362" s="74">
        <f>IF(BC362=1,AW362/SUMIFS(AW$3:AW$622,$BC$3:$BC$622,1,$G$3:$G$622,$G362),0)</f>
        <v>0.12302097019042861</v>
      </c>
      <c r="BG362" s="2">
        <f>BB362</f>
        <v>0.32161637040099211</v>
      </c>
      <c r="BH362" s="2">
        <f>AY362</f>
        <v>0</v>
      </c>
      <c r="BI362" s="2">
        <f>MIN(BI$1,BD362)</f>
        <v>0.12134574821796863</v>
      </c>
      <c r="BJ362" s="2">
        <f>MIN(BJ$1,BE362)</f>
        <v>0.20665061467446108</v>
      </c>
      <c r="BK362" s="2">
        <f>MIN(BK$1,BF362)</f>
        <v>0.12302097019042861</v>
      </c>
      <c r="BL362" s="2">
        <f>BG362</f>
        <v>0.32161637040099211</v>
      </c>
      <c r="BM362" s="2">
        <f>MIN($BM$1,BH362)</f>
        <v>0</v>
      </c>
      <c r="BN362" s="2">
        <f>BI362/SUMIFS(BI$3:BI$622,$BC$3:$BC$622,1,$G$3:$G$622,$G362)</f>
        <v>0.12683863080159105</v>
      </c>
      <c r="BO362" s="2">
        <f>BJ362/SUMIFS(BJ$3:BJ$622,$BC$3:$BC$622,1,$G$3:$G$622,$G362)</f>
        <v>0.20665061467446108</v>
      </c>
      <c r="BP362" s="2">
        <f>BK362/SUMIFS(BK$3:BK$622,$BC$3:$BC$622,1,$G$3:$G$622,$G362)</f>
        <v>0.12359234615971042</v>
      </c>
      <c r="BQ362" s="2">
        <f>BL362</f>
        <v>0.32161637040099211</v>
      </c>
      <c r="BR362" s="2">
        <f>BM362</f>
        <v>0</v>
      </c>
    </row>
    <row r="363" spans="1:70" x14ac:dyDescent="0.3">
      <c r="A363" s="93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>(12-$AF363)/12*INDEX(BV$9:BV$12,MATCH($AB363,$BU$9:$BU$12,0))+$AF363/12*AG363</f>
        <v>0.14087264150943396</v>
      </c>
      <c r="AK363" s="85">
        <f>(12-$AF363)/12*INDEX(BW$9:BW$12,MATCH($AB363,$BU$9:$BU$12,0))+$AF363/12*AH363</f>
        <v>0.14150943396226409</v>
      </c>
      <c r="AL363" s="85">
        <f>(12-$AF363)/12*INDEX(BX$9:BX$12,MATCH($AB363,$BU$9:$BU$12,0))+$AF363/12*AI363</f>
        <v>0.22403301886792454</v>
      </c>
      <c r="AM363" s="85">
        <f>IF($BC363=1,AJ363/SUMIFS(AJ$3:AJ$622,$BC$3:$BC$622,1,$G$3:$G$622,$G363),0)</f>
        <v>0</v>
      </c>
      <c r="AN363" s="85">
        <f>IF($BC363=1,AK363/SUMIFS(AK$3:AK$622,$BC$3:$BC$622,1,$G$3:$G$622,$G363),0)</f>
        <v>0</v>
      </c>
      <c r="AO363" s="85">
        <f>IF($BC363=1,AL363/SUMIFS(AL$3:AL$622,$BC$3:$BC$622,1,$G$3:$G$622,$G363),0)</f>
        <v>0</v>
      </c>
      <c r="AP363" s="2">
        <f>IFERROR(R363/$V363*90,"")</f>
        <v>0</v>
      </c>
      <c r="AQ363" s="2">
        <f>IFERROR(S363/$V363*90,"")</f>
        <v>0.10386612810155799</v>
      </c>
      <c r="AR363" s="2">
        <f>IFERROR(W363/$V363*90,"")</f>
        <v>0.20773225620311597</v>
      </c>
      <c r="AS363" s="2">
        <f>IFERROR(X363/$V363*90,"")</f>
        <v>0.31159838430467396</v>
      </c>
      <c r="AT363" s="2">
        <f>IFERROR(Y363/$V363*90,"")</f>
        <v>0</v>
      </c>
      <c r="AU363" s="2">
        <f>IF(AP363="",INDEX(BV$4:BV$7,MATCH(O363,$BU$4:$BU$7,0)),AP363)</f>
        <v>0</v>
      </c>
      <c r="AV363" s="2">
        <f>IF(AQ363="",INDEX(BW$4:BW$7,MATCH($O363,$BU$4:$BU$7,0)),AQ363)</f>
        <v>0.10386612810155799</v>
      </c>
      <c r="AW363" s="2">
        <f>IF(AR363="",INDEX(BX$4:BX$7,MATCH($O363,$BU$4:$BU$7,0)),AR363)</f>
        <v>0.20773225620311597</v>
      </c>
      <c r="AX363" s="2">
        <f>IF(AS363="",INDEX(BY$4:BY$7,MATCH($O363,$BU$4:$BU$7,0)),AS363)</f>
        <v>0.31159838430467396</v>
      </c>
      <c r="AY363" s="2">
        <f>IF(AT363="",INDEX(BZ$4:BZ$7,MATCH($O363,$BU$4:$BU$7,0)),AT363)</f>
        <v>0</v>
      </c>
      <c r="AZ363" s="2">
        <f>AU363*0.5+AK363*0.5</f>
        <v>7.0754716981132046E-2</v>
      </c>
      <c r="BA363" s="2">
        <f>AV363*0.5+AJ363*0.5</f>
        <v>0.12236938480549597</v>
      </c>
      <c r="BB363" s="2">
        <f>AX363*0.5+AI363*0.5</f>
        <v>0.27579919215233695</v>
      </c>
      <c r="BC363">
        <f>IF(I363="expected",1,0)</f>
        <v>0</v>
      </c>
      <c r="BD363" s="74">
        <f>IF(BC363=1,AZ363/SUMIFS(AZ$3:AZ$622,$BC$3:$BC$622,1,$G$3:$G$622,$G363),0)</f>
        <v>0</v>
      </c>
      <c r="BE363" s="74">
        <f>IF(BC363=1,BA363/SUMIFS(BA$3:BA$622,$BC$3:$BC$622,1,$G$3:$G$622,$G363),0)</f>
        <v>0</v>
      </c>
      <c r="BF363" s="74">
        <f>IF(BC363=1,AW363/SUMIFS(AW$3:AW$622,$BC$3:$BC$622,1,$G$3:$G$622,$G363),0)</f>
        <v>0</v>
      </c>
      <c r="BG363" s="2">
        <f>BB363</f>
        <v>0.27579919215233695</v>
      </c>
      <c r="BH363" s="2">
        <f>AY363</f>
        <v>0</v>
      </c>
      <c r="BI363" s="2">
        <f>MIN(BI$1,BD363)</f>
        <v>0</v>
      </c>
      <c r="BJ363" s="2">
        <f>MIN(BJ$1,BE363)</f>
        <v>0</v>
      </c>
      <c r="BK363" s="2">
        <f>MIN(BK$1,BF363)</f>
        <v>0</v>
      </c>
      <c r="BL363" s="2">
        <f>BG363</f>
        <v>0.27579919215233695</v>
      </c>
      <c r="BM363" s="2">
        <f>MIN($BM$1,BH363)</f>
        <v>0</v>
      </c>
      <c r="BN363" s="2">
        <f>BI363/SUMIFS(BI$3:BI$622,$BC$3:$BC$622,1,$G$3:$G$622,$G363)</f>
        <v>0</v>
      </c>
      <c r="BO363" s="2">
        <f>BJ363/SUMIFS(BJ$3:BJ$622,$BC$3:$BC$622,1,$G$3:$G$622,$G363)</f>
        <v>0</v>
      </c>
      <c r="BP363" s="2">
        <f>BK363/SUMIFS(BK$3:BK$622,$BC$3:$BC$622,1,$G$3:$G$622,$G363)</f>
        <v>0</v>
      </c>
      <c r="BQ363" s="2">
        <f>BL363</f>
        <v>0.27579919215233695</v>
      </c>
      <c r="BR363" s="2">
        <f>BM363</f>
        <v>0</v>
      </c>
    </row>
    <row r="364" spans="1:70" x14ac:dyDescent="0.3">
      <c r="A364" s="93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>(12-$AF364)/12*INDEX(BV$9:BV$12,MATCH($AB364,$BU$9:$BU$12,0))+$AF364/12*AG364</f>
        <v>0.18653301886792456</v>
      </c>
      <c r="AK364" s="85">
        <f>(12-$AF364)/12*INDEX(BW$9:BW$12,MATCH($AB364,$BU$9:$BU$12,0))+$AF364/12*AH364</f>
        <v>0.51886792452830166</v>
      </c>
      <c r="AL364" s="85">
        <f>(12-$AF364)/12*INDEX(BX$9:BX$12,MATCH($AB364,$BU$9:$BU$12,0))+$AF364/12*AI364</f>
        <v>0.16145440251572327</v>
      </c>
      <c r="AM364" s="85">
        <f>IF($BC364=1,AJ364/SUMIFS(AJ$3:AJ$622,$BC$3:$BC$622,1,$G$3:$G$622,$G364),0)</f>
        <v>0</v>
      </c>
      <c r="AN364" s="85">
        <f>IF($BC364=1,AK364/SUMIFS(AK$3:AK$622,$BC$3:$BC$622,1,$G$3:$G$622,$G364),0)</f>
        <v>0</v>
      </c>
      <c r="AO364" s="85">
        <f>IF($BC364=1,AL364/SUMIFS(AL$3:AL$622,$BC$3:$BC$622,1,$G$3:$G$622,$G364),0)</f>
        <v>0</v>
      </c>
      <c r="AP364" s="2" t="str">
        <f>IFERROR(R364/$V364*90,"")</f>
        <v/>
      </c>
      <c r="AQ364" s="2" t="str">
        <f>IFERROR(S364/$V364*90,"")</f>
        <v/>
      </c>
      <c r="AR364" s="2" t="str">
        <f>IFERROR(W364/$V364*90,"")</f>
        <v/>
      </c>
      <c r="AS364" s="2" t="str">
        <f>IFERROR(X364/$V364*90,"")</f>
        <v/>
      </c>
      <c r="AT364" s="2" t="str">
        <f>IFERROR(Y364/$V364*90,"")</f>
        <v/>
      </c>
      <c r="AU364" s="2">
        <f>IF(AP364="",INDEX(BV$4:BV$7,MATCH(O364,$BU$4:$BU$7,0)),AP364)</f>
        <v>0.24004149377593362</v>
      </c>
      <c r="AV364" s="2">
        <f>IF(AQ364="",INDEX(BW$4:BW$7,MATCH($O364,$BU$4:$BU$7,0)),AQ364)</f>
        <v>2.3303987571206625E-2</v>
      </c>
      <c r="AW364" s="2">
        <f>IF(AR364="",INDEX(BX$4:BX$7,MATCH($O364,$BU$4:$BU$7,0)),AR364)</f>
        <v>0.70970695970695963</v>
      </c>
      <c r="AX364" s="2">
        <f>IF(AS364="",INDEX(BY$4:BY$7,MATCH($O364,$BU$4:$BU$7,0)),AS364)</f>
        <v>0.12295081967213115</v>
      </c>
      <c r="AY364" s="2">
        <f>IF(AT364="",INDEX(BZ$4:BZ$7,MATCH($O364,$BU$4:$BU$7,0)),AT364)</f>
        <v>0</v>
      </c>
      <c r="AZ364" s="2">
        <f>AU364*0.5+AK364*0.5</f>
        <v>0.37945470915211765</v>
      </c>
      <c r="BA364" s="2">
        <f>AV364*0.5+AJ364*0.5</f>
        <v>0.1049185032195656</v>
      </c>
      <c r="BB364" s="2">
        <f>AX364*0.5+AI364*0.5</f>
        <v>6.1475409836065573E-2</v>
      </c>
      <c r="BC364">
        <f>IF(I364="expected",1,0)</f>
        <v>0</v>
      </c>
      <c r="BD364" s="74">
        <f>IF(BC364=1,AZ364/SUMIFS(AZ$3:AZ$622,$BC$3:$BC$622,1,$G$3:$G$622,$G364),0)</f>
        <v>0</v>
      </c>
      <c r="BE364" s="74">
        <f>IF(BC364=1,BA364/SUMIFS(BA$3:BA$622,$BC$3:$BC$622,1,$G$3:$G$622,$G364),0)</f>
        <v>0</v>
      </c>
      <c r="BF364" s="74">
        <f>IF(BC364=1,AW364/SUMIFS(AW$3:AW$622,$BC$3:$BC$622,1,$G$3:$G$622,$G364),0)</f>
        <v>0</v>
      </c>
      <c r="BG364" s="2">
        <f>BB364</f>
        <v>6.1475409836065573E-2</v>
      </c>
      <c r="BH364" s="2">
        <f>AY364</f>
        <v>0</v>
      </c>
      <c r="BI364" s="2">
        <f>MIN(BI$1,BD364)</f>
        <v>0</v>
      </c>
      <c r="BJ364" s="2">
        <f>MIN(BJ$1,BE364)</f>
        <v>0</v>
      </c>
      <c r="BK364" s="2">
        <f>MIN(BK$1,BF364)</f>
        <v>0</v>
      </c>
      <c r="BL364" s="2">
        <f>BG364</f>
        <v>6.1475409836065573E-2</v>
      </c>
      <c r="BM364" s="2">
        <f>MIN($BM$1,BH364)</f>
        <v>0</v>
      </c>
      <c r="BN364" s="2">
        <f>BI364/SUMIFS(BI$3:BI$622,$BC$3:$BC$622,1,$G$3:$G$622,$G364)</f>
        <v>0</v>
      </c>
      <c r="BO364" s="2">
        <f>BJ364/SUMIFS(BJ$3:BJ$622,$BC$3:$BC$622,1,$G$3:$G$622,$G364)</f>
        <v>0</v>
      </c>
      <c r="BP364" s="2">
        <f>BK364/SUMIFS(BK$3:BK$622,$BC$3:$BC$622,1,$G$3:$G$622,$G364)</f>
        <v>0</v>
      </c>
      <c r="BQ364" s="2">
        <f>BL364</f>
        <v>6.1475409836065573E-2</v>
      </c>
      <c r="BR364" s="2">
        <f>BM364</f>
        <v>0</v>
      </c>
    </row>
    <row r="365" spans="1:70" x14ac:dyDescent="0.3">
      <c r="A365" s="93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>(12-$AF365)/12*INDEX(BV$9:BV$12,MATCH($AB365,$BU$9:$BU$12,0))+$AF365/12*AG365</f>
        <v>0</v>
      </c>
      <c r="AK365" s="85">
        <f>(12-$AF365)/12*INDEX(BW$9:BW$12,MATCH($AB365,$BU$9:$BU$12,0))+$AF365/12*AH365</f>
        <v>0</v>
      </c>
      <c r="AL365" s="85">
        <f>(12-$AF365)/12*INDEX(BX$9:BX$12,MATCH($AB365,$BU$9:$BU$12,0))+$AF365/12*AI365</f>
        <v>0</v>
      </c>
      <c r="AM365" s="85">
        <f>IF($BC365=1,AJ365/SUMIFS(AJ$3:AJ$622,$BC$3:$BC$622,1,$G$3:$G$622,$G365),0)</f>
        <v>0</v>
      </c>
      <c r="AN365" s="85">
        <f>IF($BC365=1,AK365/SUMIFS(AK$3:AK$622,$BC$3:$BC$622,1,$G$3:$G$622,$G365),0)</f>
        <v>0</v>
      </c>
      <c r="AO365" s="85">
        <f>IF($BC365=1,AL365/SUMIFS(AL$3:AL$622,$BC$3:$BC$622,1,$G$3:$G$622,$G365),0)</f>
        <v>0</v>
      </c>
      <c r="AP365" s="2">
        <f>IFERROR(R365/$V365*90,"")</f>
        <v>0</v>
      </c>
      <c r="AQ365" s="2">
        <f>IFERROR(S365/$V365*90,"")</f>
        <v>0</v>
      </c>
      <c r="AR365" s="2">
        <f>IFERROR(W365/$V365*90,"")</f>
        <v>0</v>
      </c>
      <c r="AS365" s="2">
        <f>IFERROR(X365/$V365*90,"")</f>
        <v>0.21531100478468898</v>
      </c>
      <c r="AT365" s="2">
        <f>IFERROR(Y365/$V365*90,"")</f>
        <v>0</v>
      </c>
      <c r="AU365" s="2">
        <f>IF(AP365="",INDEX(BV$4:BV$7,MATCH(O365,$BU$4:$BU$7,0)),AP365)</f>
        <v>0</v>
      </c>
      <c r="AV365" s="2">
        <f>IF(AQ365="",INDEX(BW$4:BW$7,MATCH($O365,$BU$4:$BU$7,0)),AQ365)</f>
        <v>0</v>
      </c>
      <c r="AW365" s="2">
        <f>IF(AR365="",INDEX(BX$4:BX$7,MATCH($O365,$BU$4:$BU$7,0)),AR365)</f>
        <v>0</v>
      </c>
      <c r="AX365" s="2">
        <f>IF(AS365="",INDEX(BY$4:BY$7,MATCH($O365,$BU$4:$BU$7,0)),AS365)</f>
        <v>0.21531100478468898</v>
      </c>
      <c r="AY365" s="2">
        <f>IF(AT365="",INDEX(BZ$4:BZ$7,MATCH($O365,$BU$4:$BU$7,0)),AT365)</f>
        <v>0</v>
      </c>
      <c r="AZ365" s="2">
        <f>AU365*0.5+AK365*0.5</f>
        <v>0</v>
      </c>
      <c r="BA365" s="2">
        <f>AV365*0.5+AJ365*0.5</f>
        <v>0</v>
      </c>
      <c r="BB365" s="2">
        <f>AX365*0.5+AI365*0.5</f>
        <v>0.10765550239234449</v>
      </c>
      <c r="BC365">
        <f>IF(I365="expected",1,0)</f>
        <v>0</v>
      </c>
      <c r="BD365" s="74">
        <f>IF(BC365=1,AZ365/SUMIFS(AZ$3:AZ$622,$BC$3:$BC$622,1,$G$3:$G$622,$G365),0)</f>
        <v>0</v>
      </c>
      <c r="BE365" s="74">
        <f>IF(BC365=1,BA365/SUMIFS(BA$3:BA$622,$BC$3:$BC$622,1,$G$3:$G$622,$G365),0)</f>
        <v>0</v>
      </c>
      <c r="BF365" s="74">
        <f>IF(BC365=1,AW365/SUMIFS(AW$3:AW$622,$BC$3:$BC$622,1,$G$3:$G$622,$G365),0)</f>
        <v>0</v>
      </c>
      <c r="BG365" s="2">
        <f>BB365</f>
        <v>0.10765550239234449</v>
      </c>
      <c r="BH365" s="2">
        <f>AY365</f>
        <v>0</v>
      </c>
      <c r="BI365" s="2">
        <f>MIN(BI$1,BD365)</f>
        <v>0</v>
      </c>
      <c r="BJ365" s="2">
        <f>MIN(BJ$1,BE365)</f>
        <v>0</v>
      </c>
      <c r="BK365" s="2">
        <f>MIN(BK$1,BF365)</f>
        <v>0</v>
      </c>
      <c r="BL365" s="2">
        <f>BG365</f>
        <v>0.10765550239234449</v>
      </c>
      <c r="BM365" s="2">
        <f>MIN($BM$1,BH365)</f>
        <v>0</v>
      </c>
      <c r="BN365" s="2">
        <f>BI365/SUMIFS(BI$3:BI$622,$BC$3:$BC$622,1,$G$3:$G$622,$G365)</f>
        <v>0</v>
      </c>
      <c r="BO365" s="2">
        <f>BJ365/SUMIFS(BJ$3:BJ$622,$BC$3:$BC$622,1,$G$3:$G$622,$G365)</f>
        <v>0</v>
      </c>
      <c r="BP365" s="2">
        <f>BK365/SUMIFS(BK$3:BK$622,$BC$3:$BC$622,1,$G$3:$G$622,$G365)</f>
        <v>0</v>
      </c>
      <c r="BQ365" s="2">
        <f>BL365</f>
        <v>0.10765550239234449</v>
      </c>
      <c r="BR365" s="2">
        <f>BM365</f>
        <v>0</v>
      </c>
    </row>
    <row r="366" spans="1:70" x14ac:dyDescent="0.3">
      <c r="A366" s="93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>(12-$AF366)/12*INDEX(BV$9:BV$12,MATCH($AB366,$BU$9:$BU$12,0))+$AF366/12*AG366</f>
        <v>0</v>
      </c>
      <c r="AK366" s="85">
        <f>(12-$AF366)/12*INDEX(BW$9:BW$12,MATCH($AB366,$BU$9:$BU$12,0))+$AF366/12*AH366</f>
        <v>0</v>
      </c>
      <c r="AL366" s="85">
        <f>(12-$AF366)/12*INDEX(BX$9:BX$12,MATCH($AB366,$BU$9:$BU$12,0))+$AF366/12*AI366</f>
        <v>0</v>
      </c>
      <c r="AM366" s="85">
        <f>IF($BC366=1,AJ366/SUMIFS(AJ$3:AJ$622,$BC$3:$BC$622,1,$G$3:$G$622,$G366),0)</f>
        <v>0</v>
      </c>
      <c r="AN366" s="85">
        <f>IF($BC366=1,AK366/SUMIFS(AK$3:AK$622,$BC$3:$BC$622,1,$G$3:$G$622,$G366),0)</f>
        <v>0</v>
      </c>
      <c r="AO366" s="85">
        <f>IF($BC366=1,AL366/SUMIFS(AL$3:AL$622,$BC$3:$BC$622,1,$G$3:$G$622,$G366),0)</f>
        <v>0</v>
      </c>
      <c r="AP366" s="2" t="str">
        <f>IFERROR(R366/$V366*90,"")</f>
        <v/>
      </c>
      <c r="AQ366" s="2" t="str">
        <f>IFERROR(S366/$V366*90,"")</f>
        <v/>
      </c>
      <c r="AR366" s="2" t="str">
        <f>IFERROR(W366/$V366*90,"")</f>
        <v/>
      </c>
      <c r="AS366" s="2" t="str">
        <f>IFERROR(X366/$V366*90,"")</f>
        <v/>
      </c>
      <c r="AT366" s="2" t="str">
        <f>IFERROR(Y366/$V366*90,"")</f>
        <v/>
      </c>
      <c r="AU366" s="2">
        <f>IF(AP366="",INDEX(BV$4:BV$7,MATCH(O366,$BU$4:$BU$7,0)),AP366)</f>
        <v>0</v>
      </c>
      <c r="AV366" s="2">
        <f>IF(AQ366="",INDEX(BW$4:BW$7,MATCH($O366,$BU$4:$BU$7,0)),AQ366)</f>
        <v>0</v>
      </c>
      <c r="AW366" s="2">
        <f>IF(AR366="",INDEX(BX$4:BX$7,MATCH($O366,$BU$4:$BU$7,0)),AR366)</f>
        <v>0</v>
      </c>
      <c r="AX366" s="2">
        <f>IF(AS366="",INDEX(BY$4:BY$7,MATCH($O366,$BU$4:$BU$7,0)),AS366)</f>
        <v>1.3513513513513513E-2</v>
      </c>
      <c r="AY366" s="2">
        <f>IF(AT366="",INDEX(BZ$4:BZ$7,MATCH($O366,$BU$4:$BU$7,0)),AT366)</f>
        <v>0</v>
      </c>
      <c r="AZ366" s="2">
        <f>AU366*0.5+AK366*0.5</f>
        <v>0</v>
      </c>
      <c r="BA366" s="2">
        <f>AV366*0.5+AJ366*0.5</f>
        <v>0</v>
      </c>
      <c r="BB366" s="2">
        <f>AX366*0.5+AI366*0.5</f>
        <v>6.7567567567567563E-3</v>
      </c>
      <c r="BC366">
        <f>IF(I366="expected",1,0)</f>
        <v>0</v>
      </c>
      <c r="BD366" s="74">
        <f>IF(BC366=1,AZ366/SUMIFS(AZ$3:AZ$622,$BC$3:$BC$622,1,$G$3:$G$622,$G366),0)</f>
        <v>0</v>
      </c>
      <c r="BE366" s="74">
        <f>IF(BC366=1,BA366/SUMIFS(BA$3:BA$622,$BC$3:$BC$622,1,$G$3:$G$622,$G366),0)</f>
        <v>0</v>
      </c>
      <c r="BF366" s="74">
        <f>IF(BC366=1,AW366/SUMIFS(AW$3:AW$622,$BC$3:$BC$622,1,$G$3:$G$622,$G366),0)</f>
        <v>0</v>
      </c>
      <c r="BG366" s="2">
        <f>BB366</f>
        <v>6.7567567567567563E-3</v>
      </c>
      <c r="BH366" s="2">
        <f>AY366</f>
        <v>0</v>
      </c>
      <c r="BI366" s="2">
        <f>MIN(BI$1,BD366)</f>
        <v>0</v>
      </c>
      <c r="BJ366" s="2">
        <f>MIN(BJ$1,BE366)</f>
        <v>0</v>
      </c>
      <c r="BK366" s="2">
        <f>MIN(BK$1,BF366)</f>
        <v>0</v>
      </c>
      <c r="BL366" s="2">
        <f>BG366</f>
        <v>6.7567567567567563E-3</v>
      </c>
      <c r="BM366" s="2">
        <f>MIN($BM$1,BH366)</f>
        <v>0</v>
      </c>
      <c r="BN366" s="2">
        <f>BI366/SUMIFS(BI$3:BI$622,$BC$3:$BC$622,1,$G$3:$G$622,$G366)</f>
        <v>0</v>
      </c>
      <c r="BO366" s="2">
        <f>BJ366/SUMIFS(BJ$3:BJ$622,$BC$3:$BC$622,1,$G$3:$G$622,$G366)</f>
        <v>0</v>
      </c>
      <c r="BP366" s="2">
        <f>BK366/SUMIFS(BK$3:BK$622,$BC$3:$BC$622,1,$G$3:$G$622,$G366)</f>
        <v>0</v>
      </c>
      <c r="BQ366" s="2">
        <f>BL366</f>
        <v>6.7567567567567563E-3</v>
      </c>
      <c r="BR366" s="2">
        <f>BM366</f>
        <v>0</v>
      </c>
    </row>
    <row r="367" spans="1:70" x14ac:dyDescent="0.3">
      <c r="A367" s="93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>(12-$AF367)/12*INDEX(BV$9:BV$12,MATCH($AB367,$BU$9:$BU$12,0))+$AF367/12*AG367</f>
        <v>0</v>
      </c>
      <c r="AK367" s="85">
        <f>(12-$AF367)/12*INDEX(BW$9:BW$12,MATCH($AB367,$BU$9:$BU$12,0))+$AF367/12*AH367</f>
        <v>0</v>
      </c>
      <c r="AL367" s="85">
        <f>(12-$AF367)/12*INDEX(BX$9:BX$12,MATCH($AB367,$BU$9:$BU$12,0))+$AF367/12*AI367</f>
        <v>0</v>
      </c>
      <c r="AM367" s="85">
        <f>IF($BC367=1,AJ367/SUMIFS(AJ$3:AJ$622,$BC$3:$BC$622,1,$G$3:$G$622,$G367),0)</f>
        <v>0</v>
      </c>
      <c r="AN367" s="85">
        <f>IF($BC367=1,AK367/SUMIFS(AK$3:AK$622,$BC$3:$BC$622,1,$G$3:$G$622,$G367),0)</f>
        <v>0</v>
      </c>
      <c r="AO367" s="85">
        <f>IF($BC367=1,AL367/SUMIFS(AL$3:AL$622,$BC$3:$BC$622,1,$G$3:$G$622,$G367),0)</f>
        <v>0</v>
      </c>
      <c r="AP367" s="2" t="str">
        <f>IFERROR(R367/$V367*90,"")</f>
        <v/>
      </c>
      <c r="AQ367" s="2" t="str">
        <f>IFERROR(S367/$V367*90,"")</f>
        <v/>
      </c>
      <c r="AR367" s="2" t="str">
        <f>IFERROR(W367/$V367*90,"")</f>
        <v/>
      </c>
      <c r="AS367" s="2" t="str">
        <f>IFERROR(X367/$V367*90,"")</f>
        <v/>
      </c>
      <c r="AT367" s="2" t="str">
        <f>IFERROR(Y367/$V367*90,"")</f>
        <v/>
      </c>
      <c r="AU367" s="2">
        <f>IF(AP367="",INDEX(BV$4:BV$7,MATCH(O367,$BU$4:$BU$7,0)),AP367)</f>
        <v>0</v>
      </c>
      <c r="AV367" s="2">
        <f>IF(AQ367="",INDEX(BW$4:BW$7,MATCH($O367,$BU$4:$BU$7,0)),AQ367)</f>
        <v>0</v>
      </c>
      <c r="AW367" s="2">
        <f>IF(AR367="",INDEX(BX$4:BX$7,MATCH($O367,$BU$4:$BU$7,0)),AR367)</f>
        <v>0</v>
      </c>
      <c r="AX367" s="2">
        <f>IF(AS367="",INDEX(BY$4:BY$7,MATCH($O367,$BU$4:$BU$7,0)),AS367)</f>
        <v>1.3513513513513513E-2</v>
      </c>
      <c r="AY367" s="2">
        <f>IF(AT367="",INDEX(BZ$4:BZ$7,MATCH($O367,$BU$4:$BU$7,0)),AT367)</f>
        <v>0</v>
      </c>
      <c r="AZ367" s="2">
        <f>AU367*0.5+AK367*0.5</f>
        <v>0</v>
      </c>
      <c r="BA367" s="2">
        <f>AV367*0.5+AJ367*0.5</f>
        <v>0</v>
      </c>
      <c r="BB367" s="2">
        <f>AX367*0.5+AI367*0.5</f>
        <v>6.7567567567567563E-3</v>
      </c>
      <c r="BC367">
        <f>IF(I367="expected",1,0)</f>
        <v>1</v>
      </c>
      <c r="BD367" s="74">
        <f>IF(BC367=1,AZ367/SUMIFS(AZ$3:AZ$622,$BC$3:$BC$622,1,$G$3:$G$622,$G367),0)</f>
        <v>0</v>
      </c>
      <c r="BE367" s="74">
        <f>IF(BC367=1,BA367/SUMIFS(BA$3:BA$622,$BC$3:$BC$622,1,$G$3:$G$622,$G367),0)</f>
        <v>0</v>
      </c>
      <c r="BF367" s="74">
        <f>IF(BC367=1,AW367/SUMIFS(AW$3:AW$622,$BC$3:$BC$622,1,$G$3:$G$622,$G367),0)</f>
        <v>0</v>
      </c>
      <c r="BG367" s="2">
        <f>BB367</f>
        <v>6.7567567567567563E-3</v>
      </c>
      <c r="BH367" s="2">
        <f>AY367</f>
        <v>0</v>
      </c>
      <c r="BI367" s="2">
        <f>MIN(BI$1,BD367)</f>
        <v>0</v>
      </c>
      <c r="BJ367" s="2">
        <f>MIN(BJ$1,BE367)</f>
        <v>0</v>
      </c>
      <c r="BK367" s="2">
        <f>MIN(BK$1,BF367)</f>
        <v>0</v>
      </c>
      <c r="BL367" s="2">
        <f>BG367</f>
        <v>6.7567567567567563E-3</v>
      </c>
      <c r="BM367" s="2">
        <f>MIN($BM$1,BH367)</f>
        <v>0</v>
      </c>
      <c r="BN367" s="2">
        <f>BI367/SUMIFS(BI$3:BI$622,$BC$3:$BC$622,1,$G$3:$G$622,$G367)</f>
        <v>0</v>
      </c>
      <c r="BO367" s="2">
        <f>BJ367/SUMIFS(BJ$3:BJ$622,$BC$3:$BC$622,1,$G$3:$G$622,$G367)</f>
        <v>0</v>
      </c>
      <c r="BP367" s="2">
        <f>BK367/SUMIFS(BK$3:BK$622,$BC$3:$BC$622,1,$G$3:$G$622,$G367)</f>
        <v>0</v>
      </c>
      <c r="BQ367" s="2">
        <f>BL367</f>
        <v>6.7567567567567563E-3</v>
      </c>
      <c r="BR367" s="2">
        <f>BM367</f>
        <v>0</v>
      </c>
    </row>
    <row r="368" spans="1:70" x14ac:dyDescent="0.3">
      <c r="A368" s="93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>(12-$AF368)/12*INDEX(BV$9:BV$12,MATCH($AB368,$BU$9:$BU$12,0))+$AF368/12*AG368</f>
        <v>9.2999999999999999E-2</v>
      </c>
      <c r="AK368" s="85">
        <f>(12-$AF368)/12*INDEX(BW$9:BW$12,MATCH($AB368,$BU$9:$BU$12,0))+$AF368/12*AH368</f>
        <v>9.1235294117647081E-2</v>
      </c>
      <c r="AL368" s="85">
        <f>(12-$AF368)/12*INDEX(BX$9:BX$12,MATCH($AB368,$BU$9:$BU$12,0))+$AF368/12*AI368</f>
        <v>0.18782352941176461</v>
      </c>
      <c r="AM368" s="85">
        <f>IF($BC368=1,AJ368/SUMIFS(AJ$3:AJ$622,$BC$3:$BC$622,1,$G$3:$G$622,$G368),0)</f>
        <v>0</v>
      </c>
      <c r="AN368" s="85">
        <f>IF($BC368=1,AK368/SUMIFS(AK$3:AK$622,$BC$3:$BC$622,1,$G$3:$G$622,$G368),0)</f>
        <v>0</v>
      </c>
      <c r="AO368" s="85">
        <f>IF($BC368=1,AL368/SUMIFS(AL$3:AL$622,$BC$3:$BC$622,1,$G$3:$G$622,$G368),0)</f>
        <v>0</v>
      </c>
      <c r="AP368" s="2" t="str">
        <f>IFERROR(R368/$V368*90,"")</f>
        <v/>
      </c>
      <c r="AQ368" s="2" t="str">
        <f>IFERROR(S368/$V368*90,"")</f>
        <v/>
      </c>
      <c r="AR368" s="2" t="str">
        <f>IFERROR(W368/$V368*90,"")</f>
        <v/>
      </c>
      <c r="AS368" s="2" t="str">
        <f>IFERROR(X368/$V368*90,"")</f>
        <v/>
      </c>
      <c r="AT368" s="2" t="str">
        <f>IFERROR(Y368/$V368*90,"")</f>
        <v/>
      </c>
      <c r="AU368" s="2">
        <f>IF(AP368="",INDEX(BV$4:BV$7,MATCH(O368,$BU$4:$BU$7,0)),AP368)</f>
        <v>0</v>
      </c>
      <c r="AV368" s="2">
        <f>IF(AQ368="",INDEX(BW$4:BW$7,MATCH($O368,$BU$4:$BU$7,0)),AQ368)</f>
        <v>0</v>
      </c>
      <c r="AW368" s="2">
        <f>IF(AR368="",INDEX(BX$4:BX$7,MATCH($O368,$BU$4:$BU$7,0)),AR368)</f>
        <v>9.024064171122996E-2</v>
      </c>
      <c r="AX368" s="2">
        <f>IF(AS368="",INDEX(BY$4:BY$7,MATCH($O368,$BU$4:$BU$7,0)),AS368)</f>
        <v>0.1265377855887522</v>
      </c>
      <c r="AY368" s="2">
        <f>IF(AT368="",INDEX(BZ$4:BZ$7,MATCH($O368,$BU$4:$BU$7,0)),AT368)</f>
        <v>0</v>
      </c>
      <c r="AZ368" s="2">
        <f>AU368*0.5+AK368*0.5</f>
        <v>4.5617647058823541E-2</v>
      </c>
      <c r="BA368" s="2">
        <f>AV368*0.5+AJ368*0.5</f>
        <v>4.65E-2</v>
      </c>
      <c r="BB368" s="2">
        <f>AX368*0.5+AI368*0.5</f>
        <v>6.32688927943761E-2</v>
      </c>
      <c r="BC368">
        <f>IF(I368="expected",1,0)</f>
        <v>0</v>
      </c>
      <c r="BD368" s="74">
        <f>IF(BC368=1,AZ368/SUMIFS(AZ$3:AZ$622,$BC$3:$BC$622,1,$G$3:$G$622,$G368),0)</f>
        <v>0</v>
      </c>
      <c r="BE368" s="74">
        <f>IF(BC368=1,BA368/SUMIFS(BA$3:BA$622,$BC$3:$BC$622,1,$G$3:$G$622,$G368),0)</f>
        <v>0</v>
      </c>
      <c r="BF368" s="74">
        <f>IF(BC368=1,AW368/SUMIFS(AW$3:AW$622,$BC$3:$BC$622,1,$G$3:$G$622,$G368),0)</f>
        <v>0</v>
      </c>
      <c r="BG368" s="2">
        <f>BB368</f>
        <v>6.32688927943761E-2</v>
      </c>
      <c r="BH368" s="2">
        <f>AY368</f>
        <v>0</v>
      </c>
      <c r="BI368" s="2">
        <f>MIN(BI$1,BD368)</f>
        <v>0</v>
      </c>
      <c r="BJ368" s="2">
        <f>MIN(BJ$1,BE368)</f>
        <v>0</v>
      </c>
      <c r="BK368" s="2">
        <f>MIN(BK$1,BF368)</f>
        <v>0</v>
      </c>
      <c r="BL368" s="2">
        <f>BG368</f>
        <v>6.32688927943761E-2</v>
      </c>
      <c r="BM368" s="2">
        <f>MIN($BM$1,BH368)</f>
        <v>0</v>
      </c>
      <c r="BN368" s="2">
        <f>BI368/SUMIFS(BI$3:BI$622,$BC$3:$BC$622,1,$G$3:$G$622,$G368)</f>
        <v>0</v>
      </c>
      <c r="BO368" s="2">
        <f>BJ368/SUMIFS(BJ$3:BJ$622,$BC$3:$BC$622,1,$G$3:$G$622,$G368)</f>
        <v>0</v>
      </c>
      <c r="BP368" s="2">
        <f>BK368/SUMIFS(BK$3:BK$622,$BC$3:$BC$622,1,$G$3:$G$622,$G368)</f>
        <v>0</v>
      </c>
      <c r="BQ368" s="2">
        <f>BL368</f>
        <v>6.32688927943761E-2</v>
      </c>
      <c r="BR368" s="2">
        <f>BM368</f>
        <v>0</v>
      </c>
    </row>
    <row r="369" spans="1:70" x14ac:dyDescent="0.3">
      <c r="A369" s="93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>(12-$AF369)/12*INDEX(BV$9:BV$12,MATCH($AB369,$BU$9:$BU$12,0))+$AF369/12*AG369</f>
        <v>5.425E-2</v>
      </c>
      <c r="AK369" s="85">
        <f>(12-$AF369)/12*INDEX(BW$9:BW$12,MATCH($AB369,$BU$9:$BU$12,0))+$AF369/12*AH369</f>
        <v>5.3220588235294131E-2</v>
      </c>
      <c r="AL369" s="85">
        <f>(12-$AF369)/12*INDEX(BX$9:BX$12,MATCH($AB369,$BU$9:$BU$12,0))+$AF369/12*AI369</f>
        <v>0.10956372549019604</v>
      </c>
      <c r="AM369" s="85">
        <f>IF($BC369=1,AJ369/SUMIFS(AJ$3:AJ$622,$BC$3:$BC$622,1,$G$3:$G$622,$G369),0)</f>
        <v>4.2575447554206086E-2</v>
      </c>
      <c r="AN369" s="85">
        <f>IF($BC369=1,AK369/SUMIFS(AK$3:AK$622,$BC$3:$BC$622,1,$G$3:$G$622,$G369),0)</f>
        <v>2.7135292240744444E-2</v>
      </c>
      <c r="AO369" s="85">
        <f>IF($BC369=1,AL369/SUMIFS(AL$3:AL$622,$BC$3:$BC$622,1,$G$3:$G$622,$G369),0)</f>
        <v>5.1079679221473093E-2</v>
      </c>
      <c r="AP369" s="2">
        <f>IFERROR(R369/$V369*90,"")</f>
        <v>0.23136246786632389</v>
      </c>
      <c r="AQ369" s="2">
        <f>IFERROR(S369/$V369*90,"")</f>
        <v>0.23136246786632389</v>
      </c>
      <c r="AR369" s="2">
        <f>IFERROR(W369/$V369*90,"")</f>
        <v>0.61696658097686374</v>
      </c>
      <c r="AS369" s="2">
        <f>IFERROR(X369/$V369*90,"")</f>
        <v>7.7120822622107968E-2</v>
      </c>
      <c r="AT369" s="2">
        <f>IFERROR(Y369/$V369*90,"")</f>
        <v>0</v>
      </c>
      <c r="AU369" s="2">
        <f>IF(AP369="",INDEX(BV$4:BV$7,MATCH(O369,$BU$4:$BU$7,0)),AP369)</f>
        <v>0.23136246786632389</v>
      </c>
      <c r="AV369" s="2">
        <f>IF(AQ369="",INDEX(BW$4:BW$7,MATCH($O369,$BU$4:$BU$7,0)),AQ369)</f>
        <v>0.23136246786632389</v>
      </c>
      <c r="AW369" s="2">
        <f>IF(AR369="",INDEX(BX$4:BX$7,MATCH($O369,$BU$4:$BU$7,0)),AR369)</f>
        <v>0.61696658097686374</v>
      </c>
      <c r="AX369" s="2">
        <f>IF(AS369="",INDEX(BY$4:BY$7,MATCH($O369,$BU$4:$BU$7,0)),AS369)</f>
        <v>7.7120822622107968E-2</v>
      </c>
      <c r="AY369" s="2">
        <f>IF(AT369="",INDEX(BZ$4:BZ$7,MATCH($O369,$BU$4:$BU$7,0)),AT369)</f>
        <v>0</v>
      </c>
      <c r="AZ369" s="2">
        <f>AU369*0.5+AK369*0.5</f>
        <v>0.14229152805080902</v>
      </c>
      <c r="BA369" s="2">
        <f>AV369*0.5+AJ369*0.5</f>
        <v>0.14280623393316194</v>
      </c>
      <c r="BB369" s="2">
        <f>AX369*0.5+AI369*0.5</f>
        <v>3.8560411311053984E-2</v>
      </c>
      <c r="BC369">
        <f>IF(I369="expected",1,0)</f>
        <v>1</v>
      </c>
      <c r="BD369" s="74">
        <f>IF(BC369=1,AZ369/SUMIFS(AZ$3:AZ$622,$BC$3:$BC$622,1,$G$3:$G$622,$G369),0)</f>
        <v>7.2223056539841859E-2</v>
      </c>
      <c r="BE369" s="74">
        <f>IF(BC369=1,BA369/SUMIFS(BA$3:BA$622,$BC$3:$BC$622,1,$G$3:$G$622,$G369),0)</f>
        <v>0.11019666156270674</v>
      </c>
      <c r="BF369" s="74">
        <f>IF(BC369=1,AW369/SUMIFS(AW$3:AW$622,$BC$3:$BC$622,1,$G$3:$G$622,$G369),0)</f>
        <v>0.10655113317885712</v>
      </c>
      <c r="BG369" s="2">
        <f>BB369</f>
        <v>3.8560411311053984E-2</v>
      </c>
      <c r="BH369" s="2">
        <f>AY369</f>
        <v>0</v>
      </c>
      <c r="BI369" s="2">
        <f>MIN(BI$1,BD369)</f>
        <v>7.2223056539841859E-2</v>
      </c>
      <c r="BJ369" s="2">
        <f>MIN(BJ$1,BE369)</f>
        <v>0.11019666156270674</v>
      </c>
      <c r="BK369" s="2">
        <f>MIN(BK$1,BF369)</f>
        <v>0.10655113317885712</v>
      </c>
      <c r="BL369" s="2">
        <f>BG369</f>
        <v>3.8560411311053984E-2</v>
      </c>
      <c r="BM369" s="2">
        <f>MIN($BM$1,BH369)</f>
        <v>0</v>
      </c>
      <c r="BN369" s="2">
        <f>BI369/SUMIFS(BI$3:BI$622,$BC$3:$BC$622,1,$G$3:$G$622,$G369)</f>
        <v>7.3815542689164154E-2</v>
      </c>
      <c r="BO369" s="2">
        <f>BJ369/SUMIFS(BJ$3:BJ$622,$BC$3:$BC$622,1,$G$3:$G$622,$G369)</f>
        <v>0.11019666156270674</v>
      </c>
      <c r="BP369" s="2">
        <f>BK369/SUMIFS(BK$3:BK$622,$BC$3:$BC$622,1,$G$3:$G$622,$G369)</f>
        <v>0.10690942656972363</v>
      </c>
      <c r="BQ369" s="2">
        <f>BL369</f>
        <v>3.8560411311053984E-2</v>
      </c>
      <c r="BR369" s="2">
        <f>BM369</f>
        <v>0</v>
      </c>
    </row>
    <row r="370" spans="1:70" x14ac:dyDescent="0.3">
      <c r="A370" s="93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>(12-$AF370)/12*INDEX(BV$9:BV$12,MATCH($AB370,$BU$9:$BU$12,0))+$AF370/12*AG370</f>
        <v>8.5249999999999992E-2</v>
      </c>
      <c r="AK370" s="85">
        <f>(12-$AF370)/12*INDEX(BW$9:BW$12,MATCH($AB370,$BU$9:$BU$12,0))+$AF370/12*AH370</f>
        <v>8.3632352941176491E-2</v>
      </c>
      <c r="AL370" s="85">
        <f>(12-$AF370)/12*INDEX(BX$9:BX$12,MATCH($AB370,$BU$9:$BU$12,0))+$AF370/12*AI370</f>
        <v>0.17217156862745089</v>
      </c>
      <c r="AM370" s="85">
        <f>IF($BC370=1,AJ370/SUMIFS(AJ$3:AJ$622,$BC$3:$BC$622,1,$G$3:$G$622,$G370),0)</f>
        <v>0</v>
      </c>
      <c r="AN370" s="85">
        <f>IF($BC370=1,AK370/SUMIFS(AK$3:AK$622,$BC$3:$BC$622,1,$G$3:$G$622,$G370),0)</f>
        <v>0</v>
      </c>
      <c r="AO370" s="85">
        <f>IF($BC370=1,AL370/SUMIFS(AL$3:AL$622,$BC$3:$BC$622,1,$G$3:$G$622,$G370),0)</f>
        <v>0</v>
      </c>
      <c r="AP370" s="2">
        <f>IFERROR(R370/$V370*90,"")</f>
        <v>0</v>
      </c>
      <c r="AQ370" s="2">
        <f>IFERROR(S370/$V370*90,"")</f>
        <v>0</v>
      </c>
      <c r="AR370" s="2">
        <f>IFERROR(W370/$V370*90,"")</f>
        <v>5.3699284009546544E-2</v>
      </c>
      <c r="AS370" s="2">
        <f>IFERROR(X370/$V370*90,"")</f>
        <v>0.10739856801909309</v>
      </c>
      <c r="AT370" s="2">
        <f>IFERROR(Y370/$V370*90,"")</f>
        <v>0</v>
      </c>
      <c r="AU370" s="2">
        <f>IF(AP370="",INDEX(BV$4:BV$7,MATCH(O370,$BU$4:$BU$7,0)),AP370)</f>
        <v>0</v>
      </c>
      <c r="AV370" s="2">
        <f>IF(AQ370="",INDEX(BW$4:BW$7,MATCH($O370,$BU$4:$BU$7,0)),AQ370)</f>
        <v>0</v>
      </c>
      <c r="AW370" s="2">
        <f>IF(AR370="",INDEX(BX$4:BX$7,MATCH($O370,$BU$4:$BU$7,0)),AR370)</f>
        <v>5.3699284009546544E-2</v>
      </c>
      <c r="AX370" s="2">
        <f>IF(AS370="",INDEX(BY$4:BY$7,MATCH($O370,$BU$4:$BU$7,0)),AS370)</f>
        <v>0.10739856801909309</v>
      </c>
      <c r="AY370" s="2">
        <f>IF(AT370="",INDEX(BZ$4:BZ$7,MATCH($O370,$BU$4:$BU$7,0)),AT370)</f>
        <v>0</v>
      </c>
      <c r="AZ370" s="2">
        <f>AU370*0.5+AK370*0.5</f>
        <v>4.1816176470588245E-2</v>
      </c>
      <c r="BA370" s="2">
        <f>AV370*0.5+AJ370*0.5</f>
        <v>4.2624999999999996E-2</v>
      </c>
      <c r="BB370" s="2">
        <f>AX370*0.5+AI370*0.5</f>
        <v>5.3699284009546544E-2</v>
      </c>
      <c r="BC370">
        <f>IF(I370="expected",1,0)</f>
        <v>0</v>
      </c>
      <c r="BD370" s="74">
        <f>IF(BC370=1,AZ370/SUMIFS(AZ$3:AZ$622,$BC$3:$BC$622,1,$G$3:$G$622,$G370),0)</f>
        <v>0</v>
      </c>
      <c r="BE370" s="74">
        <f>IF(BC370=1,BA370/SUMIFS(BA$3:BA$622,$BC$3:$BC$622,1,$G$3:$G$622,$G370),0)</f>
        <v>0</v>
      </c>
      <c r="BF370" s="74">
        <f>IF(BC370=1,AW370/SUMIFS(AW$3:AW$622,$BC$3:$BC$622,1,$G$3:$G$622,$G370),0)</f>
        <v>0</v>
      </c>
      <c r="BG370" s="2">
        <f>BB370</f>
        <v>5.3699284009546544E-2</v>
      </c>
      <c r="BH370" s="2">
        <f>AY370</f>
        <v>0</v>
      </c>
      <c r="BI370" s="2">
        <f>MIN(BI$1,BD370)</f>
        <v>0</v>
      </c>
      <c r="BJ370" s="2">
        <f>MIN(BJ$1,BE370)</f>
        <v>0</v>
      </c>
      <c r="BK370" s="2">
        <f>MIN(BK$1,BF370)</f>
        <v>0</v>
      </c>
      <c r="BL370" s="2">
        <f>BG370</f>
        <v>5.3699284009546544E-2</v>
      </c>
      <c r="BM370" s="2">
        <f>MIN($BM$1,BH370)</f>
        <v>0</v>
      </c>
      <c r="BN370" s="2">
        <f>BI370/SUMIFS(BI$3:BI$622,$BC$3:$BC$622,1,$G$3:$G$622,$G370)</f>
        <v>0</v>
      </c>
      <c r="BO370" s="2">
        <f>BJ370/SUMIFS(BJ$3:BJ$622,$BC$3:$BC$622,1,$G$3:$G$622,$G370)</f>
        <v>0</v>
      </c>
      <c r="BP370" s="2">
        <f>BK370/SUMIFS(BK$3:BK$622,$BC$3:$BC$622,1,$G$3:$G$622,$G370)</f>
        <v>0</v>
      </c>
      <c r="BQ370" s="2">
        <f>BL370</f>
        <v>5.3699284009546544E-2</v>
      </c>
      <c r="BR370" s="2">
        <f>BM370</f>
        <v>0</v>
      </c>
    </row>
    <row r="371" spans="1:70" x14ac:dyDescent="0.3">
      <c r="A371" s="93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>(12-$AF371)/12*INDEX(BV$9:BV$12,MATCH($AB371,$BU$9:$BU$12,0))+$AF371/12*AG371</f>
        <v>0.18653301886792456</v>
      </c>
      <c r="AK371" s="85">
        <f>(12-$AF371)/12*INDEX(BW$9:BW$12,MATCH($AB371,$BU$9:$BU$12,0))+$AF371/12*AH371</f>
        <v>0.51886792452830166</v>
      </c>
      <c r="AL371" s="85">
        <f>(12-$AF371)/12*INDEX(BX$9:BX$12,MATCH($AB371,$BU$9:$BU$12,0))+$AF371/12*AI371</f>
        <v>0.16145440251572327</v>
      </c>
      <c r="AM371" s="85">
        <f>IF($BC371=1,AJ371/SUMIFS(AJ$3:AJ$622,$BC$3:$BC$622,1,$G$3:$G$622,$G371),0)</f>
        <v>0</v>
      </c>
      <c r="AN371" s="85">
        <f>IF($BC371=1,AK371/SUMIFS(AK$3:AK$622,$BC$3:$BC$622,1,$G$3:$G$622,$G371),0)</f>
        <v>0</v>
      </c>
      <c r="AO371" s="85">
        <f>IF($BC371=1,AL371/SUMIFS(AL$3:AL$622,$BC$3:$BC$622,1,$G$3:$G$622,$G371),0)</f>
        <v>0</v>
      </c>
      <c r="AP371" s="2" t="str">
        <f>IFERROR(R371/$V371*90,"")</f>
        <v/>
      </c>
      <c r="AQ371" s="2" t="str">
        <f>IFERROR(S371/$V371*90,"")</f>
        <v/>
      </c>
      <c r="AR371" s="2" t="str">
        <f>IFERROR(W371/$V371*90,"")</f>
        <v/>
      </c>
      <c r="AS371" s="2" t="str">
        <f>IFERROR(X371/$V371*90,"")</f>
        <v/>
      </c>
      <c r="AT371" s="2" t="str">
        <f>IFERROR(Y371/$V371*90,"")</f>
        <v/>
      </c>
      <c r="AU371" s="2">
        <f>IF(AP371="",INDEX(BV$4:BV$7,MATCH(O371,$BU$4:$BU$7,0)),AP371)</f>
        <v>3.6000000000000004E-2</v>
      </c>
      <c r="AV371" s="2">
        <f>IF(AQ371="",INDEX(BW$4:BW$7,MATCH($O371,$BU$4:$BU$7,0)),AQ371)</f>
        <v>2.6323486399532026E-2</v>
      </c>
      <c r="AW371" s="2">
        <f>IF(AR371="",INDEX(BX$4:BX$7,MATCH($O371,$BU$4:$BU$7,0)),AR371)</f>
        <v>0.24423337856173674</v>
      </c>
      <c r="AX371" s="2">
        <f>IF(AS371="",INDEX(BY$4:BY$7,MATCH($O371,$BU$4:$BU$7,0)),AS371)</f>
        <v>0.14245014245014245</v>
      </c>
      <c r="AY371" s="2">
        <f>IF(AT371="",INDEX(BZ$4:BZ$7,MATCH($O371,$BU$4:$BU$7,0)),AT371)</f>
        <v>0</v>
      </c>
      <c r="AZ371" s="2">
        <f>AU371*0.5+AK371*0.5</f>
        <v>0.27743396226415085</v>
      </c>
      <c r="BA371" s="2">
        <f>AV371*0.5+AJ371*0.5</f>
        <v>0.10642825263372829</v>
      </c>
      <c r="BB371" s="2">
        <f>AX371*0.5+AI371*0.5</f>
        <v>7.1225071225071226E-2</v>
      </c>
      <c r="BC371">
        <f>IF(I371="expected",1,0)</f>
        <v>0</v>
      </c>
      <c r="BD371" s="74">
        <f>IF(BC371=1,AZ371/SUMIFS(AZ$3:AZ$622,$BC$3:$BC$622,1,$G$3:$G$622,$G371),0)</f>
        <v>0</v>
      </c>
      <c r="BE371" s="74">
        <f>IF(BC371=1,BA371/SUMIFS(BA$3:BA$622,$BC$3:$BC$622,1,$G$3:$G$622,$G371),0)</f>
        <v>0</v>
      </c>
      <c r="BF371" s="74">
        <f>IF(BC371=1,AW371/SUMIFS(AW$3:AW$622,$BC$3:$BC$622,1,$G$3:$G$622,$G371),0)</f>
        <v>0</v>
      </c>
      <c r="BG371" s="2">
        <f>BB371</f>
        <v>7.1225071225071226E-2</v>
      </c>
      <c r="BH371" s="2">
        <f>AY371</f>
        <v>0</v>
      </c>
      <c r="BI371" s="2">
        <f>MIN(BI$1,BD371)</f>
        <v>0</v>
      </c>
      <c r="BJ371" s="2">
        <f>MIN(BJ$1,BE371)</f>
        <v>0</v>
      </c>
      <c r="BK371" s="2">
        <f>MIN(BK$1,BF371)</f>
        <v>0</v>
      </c>
      <c r="BL371" s="2">
        <f>BG371</f>
        <v>7.1225071225071226E-2</v>
      </c>
      <c r="BM371" s="2">
        <f>MIN($BM$1,BH371)</f>
        <v>0</v>
      </c>
      <c r="BN371" s="2">
        <f>BI371/SUMIFS(BI$3:BI$622,$BC$3:$BC$622,1,$G$3:$G$622,$G371)</f>
        <v>0</v>
      </c>
      <c r="BO371" s="2">
        <f>BJ371/SUMIFS(BJ$3:BJ$622,$BC$3:$BC$622,1,$G$3:$G$622,$G371)</f>
        <v>0</v>
      </c>
      <c r="BP371" s="2">
        <f>BK371/SUMIFS(BK$3:BK$622,$BC$3:$BC$622,1,$G$3:$G$622,$G371)</f>
        <v>0</v>
      </c>
      <c r="BQ371" s="2">
        <f>BL371</f>
        <v>7.1225071225071226E-2</v>
      </c>
      <c r="BR371" s="2">
        <f>BM371</f>
        <v>0</v>
      </c>
    </row>
    <row r="372" spans="1:70" x14ac:dyDescent="0.3">
      <c r="A372" s="93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>(12-$AF372)/12*INDEX(BV$9:BV$12,MATCH($AB372,$BU$9:$BU$12,0))+$AF372/12*AG372</f>
        <v>0.29823717948717948</v>
      </c>
      <c r="AK372" s="85">
        <f>(12-$AF372)/12*INDEX(BW$9:BW$12,MATCH($AB372,$BU$9:$BU$12,0))+$AF372/12*AH372</f>
        <v>0.2309615384615385</v>
      </c>
      <c r="AL372" s="85">
        <f>(12-$AF372)/12*INDEX(BX$9:BX$12,MATCH($AB372,$BU$9:$BU$12,0))+$AF372/12*AI372</f>
        <v>0.23496794871794874</v>
      </c>
      <c r="AM372" s="85">
        <f>IF($BC372=1,AJ372/SUMIFS(AJ$3:AJ$622,$BC$3:$BC$622,1,$G$3:$G$622,$G372),0)</f>
        <v>0</v>
      </c>
      <c r="AN372" s="85">
        <f>IF($BC372=1,AK372/SUMIFS(AK$3:AK$622,$BC$3:$BC$622,1,$G$3:$G$622,$G372),0)</f>
        <v>0</v>
      </c>
      <c r="AO372" s="85">
        <f>IF($BC372=1,AL372/SUMIFS(AL$3:AL$622,$BC$3:$BC$622,1,$G$3:$G$622,$G372),0)</f>
        <v>0</v>
      </c>
      <c r="AP372" s="2" t="str">
        <f>IFERROR(R372/$V372*90,"")</f>
        <v/>
      </c>
      <c r="AQ372" s="2" t="str">
        <f>IFERROR(S372/$V372*90,"")</f>
        <v/>
      </c>
      <c r="AR372" s="2" t="str">
        <f>IFERROR(W372/$V372*90,"")</f>
        <v/>
      </c>
      <c r="AS372" s="2" t="str">
        <f>IFERROR(X372/$V372*90,"")</f>
        <v/>
      </c>
      <c r="AT372" s="2" t="str">
        <f>IFERROR(Y372/$V372*90,"")</f>
        <v/>
      </c>
      <c r="AU372" s="2">
        <f>IF(AP372="",INDEX(BV$4:BV$7,MATCH(O372,$BU$4:$BU$7,0)),AP372)</f>
        <v>3.6000000000000004E-2</v>
      </c>
      <c r="AV372" s="2">
        <f>IF(AQ372="",INDEX(BW$4:BW$7,MATCH($O372,$BU$4:$BU$7,0)),AQ372)</f>
        <v>2.6323486399532026E-2</v>
      </c>
      <c r="AW372" s="2">
        <f>IF(AR372="",INDEX(BX$4:BX$7,MATCH($O372,$BU$4:$BU$7,0)),AR372)</f>
        <v>0.24423337856173674</v>
      </c>
      <c r="AX372" s="2">
        <f>IF(AS372="",INDEX(BY$4:BY$7,MATCH($O372,$BU$4:$BU$7,0)),AS372)</f>
        <v>0.14245014245014245</v>
      </c>
      <c r="AY372" s="2">
        <f>IF(AT372="",INDEX(BZ$4:BZ$7,MATCH($O372,$BU$4:$BU$7,0)),AT372)</f>
        <v>0</v>
      </c>
      <c r="AZ372" s="2">
        <f>AU372*0.5+AK372*0.5</f>
        <v>0.13348076923076924</v>
      </c>
      <c r="BA372" s="2">
        <f>AV372*0.5+AJ372*0.5</f>
        <v>0.16228033294335575</v>
      </c>
      <c r="BB372" s="2">
        <f>AX372*0.5+AI372*0.5</f>
        <v>0.19122507122507121</v>
      </c>
      <c r="BC372">
        <f>IF(I372="expected",1,0)</f>
        <v>0</v>
      </c>
      <c r="BD372" s="74">
        <f>IF(BC372=1,AZ372/SUMIFS(AZ$3:AZ$622,$BC$3:$BC$622,1,$G$3:$G$622,$G372),0)</f>
        <v>0</v>
      </c>
      <c r="BE372" s="74">
        <f>IF(BC372=1,BA372/SUMIFS(BA$3:BA$622,$BC$3:$BC$622,1,$G$3:$G$622,$G372),0)</f>
        <v>0</v>
      </c>
      <c r="BF372" s="74">
        <f>IF(BC372=1,AW372/SUMIFS(AW$3:AW$622,$BC$3:$BC$622,1,$G$3:$G$622,$G372),0)</f>
        <v>0</v>
      </c>
      <c r="BG372" s="2">
        <f>BB372</f>
        <v>0.19122507122507121</v>
      </c>
      <c r="BH372" s="2">
        <f>AY372</f>
        <v>0</v>
      </c>
      <c r="BI372" s="2">
        <f>MIN(BI$1,BD372)</f>
        <v>0</v>
      </c>
      <c r="BJ372" s="2">
        <f>MIN(BJ$1,BE372)</f>
        <v>0</v>
      </c>
      <c r="BK372" s="2">
        <f>MIN(BK$1,BF372)</f>
        <v>0</v>
      </c>
      <c r="BL372" s="2">
        <f>BG372</f>
        <v>0.19122507122507121</v>
      </c>
      <c r="BM372" s="2">
        <f>MIN($BM$1,BH372)</f>
        <v>0</v>
      </c>
      <c r="BN372" s="2">
        <f>BI372/SUMIFS(BI$3:BI$622,$BC$3:$BC$622,1,$G$3:$G$622,$G372)</f>
        <v>0</v>
      </c>
      <c r="BO372" s="2">
        <f>BJ372/SUMIFS(BJ$3:BJ$622,$BC$3:$BC$622,1,$G$3:$G$622,$G372)</f>
        <v>0</v>
      </c>
      <c r="BP372" s="2">
        <f>BK372/SUMIFS(BK$3:BK$622,$BC$3:$BC$622,1,$G$3:$G$622,$G372)</f>
        <v>0</v>
      </c>
      <c r="BQ372" s="2">
        <f>BL372</f>
        <v>0.19122507122507121</v>
      </c>
      <c r="BR372" s="2">
        <f>BM372</f>
        <v>0</v>
      </c>
    </row>
    <row r="373" spans="1:70" x14ac:dyDescent="0.3">
      <c r="A373" s="93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>(12-$AF373)/12*INDEX(BV$9:BV$12,MATCH($AB373,$BU$9:$BU$12,0))+$AF373/12*AG373</f>
        <v>0.16126373626373627</v>
      </c>
      <c r="AK373" s="85">
        <f>(12-$AF373)/12*INDEX(BW$9:BW$12,MATCH($AB373,$BU$9:$BU$12,0))+$AF373/12*AH373</f>
        <v>0.22450549450549454</v>
      </c>
      <c r="AL373" s="85">
        <f>(12-$AF373)/12*INDEX(BX$9:BX$12,MATCH($AB373,$BU$9:$BU$12,0))+$AF373/12*AI373</f>
        <v>0.23137362637362638</v>
      </c>
      <c r="AM373" s="85">
        <f>IF($BC373=1,AJ373/SUMIFS(AJ$3:AJ$622,$BC$3:$BC$622,1,$G$3:$G$622,$G373),0)</f>
        <v>0</v>
      </c>
      <c r="AN373" s="85">
        <f>IF($BC373=1,AK373/SUMIFS(AK$3:AK$622,$BC$3:$BC$622,1,$G$3:$G$622,$G373),0)</f>
        <v>0</v>
      </c>
      <c r="AO373" s="85">
        <f>IF($BC373=1,AL373/SUMIFS(AL$3:AL$622,$BC$3:$BC$622,1,$G$3:$G$622,$G373),0)</f>
        <v>0</v>
      </c>
      <c r="AP373" s="2" t="str">
        <f>IFERROR(R373/$V373*90,"")</f>
        <v/>
      </c>
      <c r="AQ373" s="2" t="str">
        <f>IFERROR(S373/$V373*90,"")</f>
        <v/>
      </c>
      <c r="AR373" s="2" t="str">
        <f>IFERROR(W373/$V373*90,"")</f>
        <v/>
      </c>
      <c r="AS373" s="2" t="str">
        <f>IFERROR(X373/$V373*90,"")</f>
        <v/>
      </c>
      <c r="AT373" s="2" t="str">
        <f>IFERROR(Y373/$V373*90,"")</f>
        <v/>
      </c>
      <c r="AU373" s="2">
        <f>IF(AP373="",INDEX(BV$4:BV$7,MATCH(O373,$BU$4:$BU$7,0)),AP373)</f>
        <v>3.6000000000000004E-2</v>
      </c>
      <c r="AV373" s="2">
        <f>IF(AQ373="",INDEX(BW$4:BW$7,MATCH($O373,$BU$4:$BU$7,0)),AQ373)</f>
        <v>2.6323486399532026E-2</v>
      </c>
      <c r="AW373" s="2">
        <f>IF(AR373="",INDEX(BX$4:BX$7,MATCH($O373,$BU$4:$BU$7,0)),AR373)</f>
        <v>0.24423337856173674</v>
      </c>
      <c r="AX373" s="2">
        <f>IF(AS373="",INDEX(BY$4:BY$7,MATCH($O373,$BU$4:$BU$7,0)),AS373)</f>
        <v>0.14245014245014245</v>
      </c>
      <c r="AY373" s="2">
        <f>IF(AT373="",INDEX(BZ$4:BZ$7,MATCH($O373,$BU$4:$BU$7,0)),AT373)</f>
        <v>0</v>
      </c>
      <c r="AZ373" s="2">
        <f>AU373*0.5+AK373*0.5</f>
        <v>0.13025274725274727</v>
      </c>
      <c r="BA373" s="2">
        <f>AV373*0.5+AJ373*0.5</f>
        <v>9.379361133163415E-2</v>
      </c>
      <c r="BB373" s="2">
        <f>AX373*0.5+AI373*0.5</f>
        <v>7.1225071225071226E-2</v>
      </c>
      <c r="BC373">
        <f>IF(I373="expected",1,0)</f>
        <v>0</v>
      </c>
      <c r="BD373" s="74">
        <f>IF(BC373=1,AZ373/SUMIFS(AZ$3:AZ$622,$BC$3:$BC$622,1,$G$3:$G$622,$G373),0)</f>
        <v>0</v>
      </c>
      <c r="BE373" s="74">
        <f>IF(BC373=1,BA373/SUMIFS(BA$3:BA$622,$BC$3:$BC$622,1,$G$3:$G$622,$G373),0)</f>
        <v>0</v>
      </c>
      <c r="BF373" s="74">
        <f>IF(BC373=1,AW373/SUMIFS(AW$3:AW$622,$BC$3:$BC$622,1,$G$3:$G$622,$G373),0)</f>
        <v>0</v>
      </c>
      <c r="BG373" s="2">
        <f>BB373</f>
        <v>7.1225071225071226E-2</v>
      </c>
      <c r="BH373" s="2">
        <f>AY373</f>
        <v>0</v>
      </c>
      <c r="BI373" s="2">
        <f>MIN(BI$1,BD373)</f>
        <v>0</v>
      </c>
      <c r="BJ373" s="2">
        <f>MIN(BJ$1,BE373)</f>
        <v>0</v>
      </c>
      <c r="BK373" s="2">
        <f>MIN(BK$1,BF373)</f>
        <v>0</v>
      </c>
      <c r="BL373" s="2">
        <f>BG373</f>
        <v>7.1225071225071226E-2</v>
      </c>
      <c r="BM373" s="2">
        <f>MIN($BM$1,BH373)</f>
        <v>0</v>
      </c>
      <c r="BN373" s="2">
        <f>BI373/SUMIFS(BI$3:BI$622,$BC$3:$BC$622,1,$G$3:$G$622,$G373)</f>
        <v>0</v>
      </c>
      <c r="BO373" s="2">
        <f>BJ373/SUMIFS(BJ$3:BJ$622,$BC$3:$BC$622,1,$G$3:$G$622,$G373)</f>
        <v>0</v>
      </c>
      <c r="BP373" s="2">
        <f>BK373/SUMIFS(BK$3:BK$622,$BC$3:$BC$622,1,$G$3:$G$622,$G373)</f>
        <v>0</v>
      </c>
      <c r="BQ373" s="2">
        <f>BL373</f>
        <v>7.1225071225071226E-2</v>
      </c>
      <c r="BR373" s="2">
        <f>BM373</f>
        <v>0</v>
      </c>
    </row>
    <row r="374" spans="1:70" x14ac:dyDescent="0.3">
      <c r="A374" s="93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>(12-$AF374)/12*INDEX(BV$9:BV$12,MATCH($AB374,$BU$9:$BU$12,0))+$AF374/12*AG374</f>
        <v>0.18563186813186813</v>
      </c>
      <c r="AK374" s="85">
        <f>(12-$AF374)/12*INDEX(BW$9:BW$12,MATCH($AB374,$BU$9:$BU$12,0))+$AF374/12*AH374</f>
        <v>0.11225274725274727</v>
      </c>
      <c r="AL374" s="85">
        <f>(12-$AF374)/12*INDEX(BX$9:BX$12,MATCH($AB374,$BU$9:$BU$12,0))+$AF374/12*AI374</f>
        <v>0.22068681318681319</v>
      </c>
      <c r="AM374" s="85">
        <f>IF($BC374=1,AJ374/SUMIFS(AJ$3:AJ$622,$BC$3:$BC$622,1,$G$3:$G$622,$G374),0)</f>
        <v>0</v>
      </c>
      <c r="AN374" s="85">
        <f>IF($BC374=1,AK374/SUMIFS(AK$3:AK$622,$BC$3:$BC$622,1,$G$3:$G$622,$G374),0)</f>
        <v>0</v>
      </c>
      <c r="AO374" s="85">
        <f>IF($BC374=1,AL374/SUMIFS(AL$3:AL$622,$BC$3:$BC$622,1,$G$3:$G$622,$G374),0)</f>
        <v>0</v>
      </c>
      <c r="AP374" s="2" t="str">
        <f>IFERROR(R374/$V374*90,"")</f>
        <v/>
      </c>
      <c r="AQ374" s="2" t="str">
        <f>IFERROR(S374/$V374*90,"")</f>
        <v/>
      </c>
      <c r="AR374" s="2" t="str">
        <f>IFERROR(W374/$V374*90,"")</f>
        <v/>
      </c>
      <c r="AS374" s="2" t="str">
        <f>IFERROR(X374/$V374*90,"")</f>
        <v/>
      </c>
      <c r="AT374" s="2" t="str">
        <f>IFERROR(Y374/$V374*90,"")</f>
        <v/>
      </c>
      <c r="AU374" s="2">
        <f>IF(AP374="",INDEX(BV$4:BV$7,MATCH(O374,$BU$4:$BU$7,0)),AP374)</f>
        <v>3.6000000000000004E-2</v>
      </c>
      <c r="AV374" s="2">
        <f>IF(AQ374="",INDEX(BW$4:BW$7,MATCH($O374,$BU$4:$BU$7,0)),AQ374)</f>
        <v>2.6323486399532026E-2</v>
      </c>
      <c r="AW374" s="2">
        <f>IF(AR374="",INDEX(BX$4:BX$7,MATCH($O374,$BU$4:$BU$7,0)),AR374)</f>
        <v>0.24423337856173674</v>
      </c>
      <c r="AX374" s="2">
        <f>IF(AS374="",INDEX(BY$4:BY$7,MATCH($O374,$BU$4:$BU$7,0)),AS374)</f>
        <v>0.14245014245014245</v>
      </c>
      <c r="AY374" s="2">
        <f>IF(AT374="",INDEX(BZ$4:BZ$7,MATCH($O374,$BU$4:$BU$7,0)),AT374)</f>
        <v>0</v>
      </c>
      <c r="AZ374" s="2">
        <f>AU374*0.5+AK374*0.5</f>
        <v>7.4126373626373643E-2</v>
      </c>
      <c r="BA374" s="2">
        <f>AV374*0.5+AJ374*0.5</f>
        <v>0.10597767726570008</v>
      </c>
      <c r="BB374" s="2">
        <f>AX374*0.5+AI374*0.5</f>
        <v>0.17622507122507122</v>
      </c>
      <c r="BC374">
        <f>IF(I374="expected",1,0)</f>
        <v>0</v>
      </c>
      <c r="BD374" s="74">
        <f>IF(BC374=1,AZ374/SUMIFS(AZ$3:AZ$622,$BC$3:$BC$622,1,$G$3:$G$622,$G374),0)</f>
        <v>0</v>
      </c>
      <c r="BE374" s="74">
        <f>IF(BC374=1,BA374/SUMIFS(BA$3:BA$622,$BC$3:$BC$622,1,$G$3:$G$622,$G374),0)</f>
        <v>0</v>
      </c>
      <c r="BF374" s="74">
        <f>IF(BC374=1,AW374/SUMIFS(AW$3:AW$622,$BC$3:$BC$622,1,$G$3:$G$622,$G374),0)</f>
        <v>0</v>
      </c>
      <c r="BG374" s="2">
        <f>BB374</f>
        <v>0.17622507122507122</v>
      </c>
      <c r="BH374" s="2">
        <f>AY374</f>
        <v>0</v>
      </c>
      <c r="BI374" s="2">
        <f>MIN(BI$1,BD374)</f>
        <v>0</v>
      </c>
      <c r="BJ374" s="2">
        <f>MIN(BJ$1,BE374)</f>
        <v>0</v>
      </c>
      <c r="BK374" s="2">
        <f>MIN(BK$1,BF374)</f>
        <v>0</v>
      </c>
      <c r="BL374" s="2">
        <f>BG374</f>
        <v>0.17622507122507122</v>
      </c>
      <c r="BM374" s="2">
        <f>MIN($BM$1,BH374)</f>
        <v>0</v>
      </c>
      <c r="BN374" s="2">
        <f>BI374/SUMIFS(BI$3:BI$622,$BC$3:$BC$622,1,$G$3:$G$622,$G374)</f>
        <v>0</v>
      </c>
      <c r="BO374" s="2">
        <f>BJ374/SUMIFS(BJ$3:BJ$622,$BC$3:$BC$622,1,$G$3:$G$622,$G374)</f>
        <v>0</v>
      </c>
      <c r="BP374" s="2">
        <f>BK374/SUMIFS(BK$3:BK$622,$BC$3:$BC$622,1,$G$3:$G$622,$G374)</f>
        <v>0</v>
      </c>
      <c r="BQ374" s="2">
        <f>BL374</f>
        <v>0.17622507122507122</v>
      </c>
      <c r="BR374" s="2">
        <f>BM374</f>
        <v>0</v>
      </c>
    </row>
    <row r="375" spans="1:70" x14ac:dyDescent="0.3">
      <c r="A375" s="93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>(12-$AF375)/12*INDEX(BV$9:BV$12,MATCH($AB375,$BU$9:$BU$12,0))+$AF375/12*AG375</f>
        <v>0.2811635220125786</v>
      </c>
      <c r="AK375" s="85">
        <f>(12-$AF375)/12*INDEX(BW$9:BW$12,MATCH($AB375,$BU$9:$BU$12,0))+$AF375/12*AH375</f>
        <v>0.40201257861635209</v>
      </c>
      <c r="AL375" s="85">
        <f>(12-$AF375)/12*INDEX(BX$9:BX$12,MATCH($AB375,$BU$9:$BU$12,0))+$AF375/12*AI375</f>
        <v>0.27204402515723269</v>
      </c>
      <c r="AM375" s="85">
        <f>IF($BC375=1,AJ375/SUMIFS(AJ$3:AJ$622,$BC$3:$BC$622,1,$G$3:$G$622,$G375),0)</f>
        <v>0.22065737853644993</v>
      </c>
      <c r="AN375" s="85">
        <f>IF($BC375=1,AK375/SUMIFS(AK$3:AK$622,$BC$3:$BC$622,1,$G$3:$G$622,$G375),0)</f>
        <v>0.20497196981328472</v>
      </c>
      <c r="AO375" s="85">
        <f>IF($BC375=1,AL375/SUMIFS(AL$3:AL$622,$BC$3:$BC$622,1,$G$3:$G$622,$G375),0)</f>
        <v>0.12682958229996691</v>
      </c>
      <c r="AP375" s="2">
        <f>IFERROR(R375/$V375*90,"")</f>
        <v>0.58550185873605953</v>
      </c>
      <c r="AQ375" s="2">
        <f>IFERROR(S375/$V375*90,"")</f>
        <v>0.33457249070631967</v>
      </c>
      <c r="AR375" s="2">
        <f>IFERROR(W375/$V375*90,"")</f>
        <v>1.7565055762081785</v>
      </c>
      <c r="AS375" s="2">
        <f>IFERROR(X375/$V375*90,"")</f>
        <v>8.3643122676579917E-2</v>
      </c>
      <c r="AT375" s="2">
        <f>IFERROR(Y375/$V375*90,"")</f>
        <v>0</v>
      </c>
      <c r="AU375" s="2">
        <f>IF(AP375="",INDEX(BV$4:BV$7,MATCH(O375,$BU$4:$BU$7,0)),AP375)</f>
        <v>0.58550185873605953</v>
      </c>
      <c r="AV375" s="2">
        <f>IF(AQ375="",INDEX(BW$4:BW$7,MATCH($O375,$BU$4:$BU$7,0)),AQ375)</f>
        <v>0.33457249070631967</v>
      </c>
      <c r="AW375" s="2">
        <f>IF(AR375="",INDEX(BX$4:BX$7,MATCH($O375,$BU$4:$BU$7,0)),AR375)</f>
        <v>1.7565055762081785</v>
      </c>
      <c r="AX375" s="2">
        <f>IF(AS375="",INDEX(BY$4:BY$7,MATCH($O375,$BU$4:$BU$7,0)),AS375)</f>
        <v>8.3643122676579917E-2</v>
      </c>
      <c r="AY375" s="2">
        <f>IF(AT375="",INDEX(BZ$4:BZ$7,MATCH($O375,$BU$4:$BU$7,0)),AT375)</f>
        <v>0</v>
      </c>
      <c r="AZ375" s="2">
        <f>AU375*0.5+AK375*0.5</f>
        <v>0.49375721867620581</v>
      </c>
      <c r="BA375" s="2">
        <f>AV375*0.5+AJ375*0.5</f>
        <v>0.30786800635944911</v>
      </c>
      <c r="BB375" s="2">
        <f>AX375*0.5+AI375*0.5</f>
        <v>0.20182156133828996</v>
      </c>
      <c r="BC375">
        <f>IF(I375="expected",1,0)</f>
        <v>1</v>
      </c>
      <c r="BD375" s="74">
        <f>IF(BC375=1,AZ375/SUMIFS(AZ$3:AZ$622,$BC$3:$BC$622,1,$G$3:$G$622,$G375),0)</f>
        <v>0.25061685688464236</v>
      </c>
      <c r="BE375" s="74">
        <f>IF(BC375=1,BA375/SUMIFS(BA$3:BA$622,$BC$3:$BC$622,1,$G$3:$G$622,$G375),0)</f>
        <v>0.23756684542676174</v>
      </c>
      <c r="BF375" s="74">
        <f>IF(BC375=1,AW375/SUMIFS(AW$3:AW$622,$BC$3:$BC$622,1,$G$3:$G$622,$G375),0)</f>
        <v>0.30335137323585637</v>
      </c>
      <c r="BG375" s="2">
        <f>BB375</f>
        <v>0.20182156133828996</v>
      </c>
      <c r="BH375" s="2">
        <f>AY375</f>
        <v>0</v>
      </c>
      <c r="BI375" s="2">
        <f>MIN(BI$1,BD375)</f>
        <v>0.25061685688464236</v>
      </c>
      <c r="BJ375" s="2">
        <f>MIN(BJ$1,BE375)</f>
        <v>0.23756684542676174</v>
      </c>
      <c r="BK375" s="2">
        <f>MIN(BK$1,BF375)</f>
        <v>0.3</v>
      </c>
      <c r="BL375" s="2">
        <f>BG375</f>
        <v>0.20182156133828996</v>
      </c>
      <c r="BM375" s="2">
        <f>MIN($BM$1,BH375)</f>
        <v>0</v>
      </c>
      <c r="BN375" s="2">
        <f>BI375/SUMIFS(BI$3:BI$622,$BC$3:$BC$622,1,$G$3:$G$622,$G375)</f>
        <v>0.25614284667926307</v>
      </c>
      <c r="BO375" s="2">
        <f>BJ375/SUMIFS(BJ$3:BJ$622,$BC$3:$BC$622,1,$G$3:$G$622,$G375)</f>
        <v>0.23756684542676174</v>
      </c>
      <c r="BP375" s="2">
        <f>BK375/SUMIFS(BK$3:BK$622,$BC$3:$BC$622,1,$G$3:$G$622,$G375)</f>
        <v>0.3010087928119875</v>
      </c>
      <c r="BQ375" s="2">
        <f>BL375</f>
        <v>0.20182156133828996</v>
      </c>
      <c r="BR375" s="2">
        <f>BM375</f>
        <v>0</v>
      </c>
    </row>
    <row r="376" spans="1:70" x14ac:dyDescent="0.3">
      <c r="A376" s="93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>(12-$AF376)/12*INDEX(BV$9:BV$12,MATCH($AB376,$BU$9:$BU$12,0))+$AF376/12*AG376</f>
        <v>5.3754578754578758E-2</v>
      </c>
      <c r="AK376" s="85">
        <f>(12-$AF376)/12*INDEX(BW$9:BW$12,MATCH($AB376,$BU$9:$BU$12,0))+$AF376/12*AH376</f>
        <v>0.1815018315018315</v>
      </c>
      <c r="AL376" s="85">
        <f>(12-$AF376)/12*INDEX(BX$9:BX$12,MATCH($AB376,$BU$9:$BU$12,0))+$AF376/12*AI376</f>
        <v>0.29045787545787544</v>
      </c>
      <c r="AM376" s="85">
        <f>IF($BC376=1,AJ376/SUMIFS(AJ$3:AJ$622,$BC$3:$BC$622,1,$G$3:$G$622,$G376),0)</f>
        <v>4.2186640526525501E-2</v>
      </c>
      <c r="AN376" s="85">
        <f>IF($BC376=1,AK376/SUMIFS(AK$3:AK$622,$BC$3:$BC$622,1,$G$3:$G$622,$G376),0)</f>
        <v>9.254135294893992E-2</v>
      </c>
      <c r="AO376" s="85">
        <f>IF($BC376=1,AL376/SUMIFS(AL$3:AL$622,$BC$3:$BC$622,1,$G$3:$G$622,$G376),0)</f>
        <v>0.1354142992067795</v>
      </c>
      <c r="AP376" s="2" t="str">
        <f>IFERROR(R376/$V376*90,"")</f>
        <v/>
      </c>
      <c r="AQ376" s="2" t="str">
        <f>IFERROR(S376/$V376*90,"")</f>
        <v/>
      </c>
      <c r="AR376" s="2" t="str">
        <f>IFERROR(W376/$V376*90,"")</f>
        <v/>
      </c>
      <c r="AS376" s="2" t="str">
        <f>IFERROR(X376/$V376*90,"")</f>
        <v/>
      </c>
      <c r="AT376" s="2" t="str">
        <f>IFERROR(Y376/$V376*90,"")</f>
        <v/>
      </c>
      <c r="AU376" s="2">
        <f>IF(AP376="",INDEX(BV$4:BV$7,MATCH(O376,$BU$4:$BU$7,0)),AP376)</f>
        <v>3.6000000000000004E-2</v>
      </c>
      <c r="AV376" s="2">
        <f>IF(AQ376="",INDEX(BW$4:BW$7,MATCH($O376,$BU$4:$BU$7,0)),AQ376)</f>
        <v>2.6323486399532026E-2</v>
      </c>
      <c r="AW376" s="2">
        <f>IF(AR376="",INDEX(BX$4:BX$7,MATCH($O376,$BU$4:$BU$7,0)),AR376)</f>
        <v>0.24423337856173674</v>
      </c>
      <c r="AX376" s="2">
        <f>IF(AS376="",INDEX(BY$4:BY$7,MATCH($O376,$BU$4:$BU$7,0)),AS376)</f>
        <v>0.14245014245014245</v>
      </c>
      <c r="AY376" s="2">
        <f>IF(AT376="",INDEX(BZ$4:BZ$7,MATCH($O376,$BU$4:$BU$7,0)),AT376)</f>
        <v>0</v>
      </c>
      <c r="AZ376" s="2">
        <f>AU376*0.5+AK376*0.5</f>
        <v>0.10875091575091575</v>
      </c>
      <c r="BA376" s="2">
        <f>AV376*0.5+AJ376*0.5</f>
        <v>4.0039032577055392E-2</v>
      </c>
      <c r="BB376" s="2">
        <f>AX376*0.5+AI376*0.5</f>
        <v>0.23122507122507124</v>
      </c>
      <c r="BC376">
        <f>IF(I376="expected",1,0)</f>
        <v>1</v>
      </c>
      <c r="BD376" s="74">
        <f>IF(BC376=1,AZ376/SUMIFS(AZ$3:AZ$622,$BC$3:$BC$622,1,$G$3:$G$622,$G376),0)</f>
        <v>5.5198813623207207E-2</v>
      </c>
      <c r="BE376" s="74">
        <f>IF(BC376=1,BA376/SUMIFS(BA$3:BA$622,$BC$3:$BC$622,1,$G$3:$G$622,$G376),0)</f>
        <v>3.0896184295827057E-2</v>
      </c>
      <c r="BF376" s="74">
        <f>IF(BC376=1,AW376/SUMIFS(AW$3:AW$622,$BC$3:$BC$622,1,$G$3:$G$622,$G376),0)</f>
        <v>4.2179502177654767E-2</v>
      </c>
      <c r="BG376" s="2">
        <f>BB376</f>
        <v>0.23122507122507124</v>
      </c>
      <c r="BH376" s="2">
        <f>AY376</f>
        <v>0</v>
      </c>
      <c r="BI376" s="2">
        <f>MIN(BI$1,BD376)</f>
        <v>5.5198813623207207E-2</v>
      </c>
      <c r="BJ376" s="2">
        <f>MIN(BJ$1,BE376)</f>
        <v>3.0896184295827057E-2</v>
      </c>
      <c r="BK376" s="2">
        <f>MIN(BK$1,BF376)</f>
        <v>4.2179502177654767E-2</v>
      </c>
      <c r="BL376" s="2">
        <f>BG376</f>
        <v>0.23122507122507124</v>
      </c>
      <c r="BM376" s="2">
        <f>MIN($BM$1,BH376)</f>
        <v>0</v>
      </c>
      <c r="BN376" s="2">
        <f>BI376/SUMIFS(BI$3:BI$622,$BC$3:$BC$622,1,$G$3:$G$622,$G376)</f>
        <v>5.6415922817491838E-2</v>
      </c>
      <c r="BO376" s="2">
        <f>BJ376/SUMIFS(BJ$3:BJ$622,$BC$3:$BC$622,1,$G$3:$G$622,$G376)</f>
        <v>3.0896184295827057E-2</v>
      </c>
      <c r="BP376" s="2">
        <f>BK376/SUMIFS(BK$3:BK$622,$BC$3:$BC$622,1,$G$3:$G$622,$G376)</f>
        <v>4.232133677302153E-2</v>
      </c>
      <c r="BQ376" s="2">
        <f>BL376</f>
        <v>0.23122507122507124</v>
      </c>
      <c r="BR376" s="2">
        <f>BM376</f>
        <v>0</v>
      </c>
    </row>
    <row r="377" spans="1:70" x14ac:dyDescent="0.3">
      <c r="A377" s="93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>(12-$AF377)/12*INDEX(BV$9:BV$12,MATCH($AB377,$BU$9:$BU$12,0))+$AF377/12*AG377</f>
        <v>0.20349056603773588</v>
      </c>
      <c r="AK377" s="85">
        <f>(12-$AF377)/12*INDEX(BW$9:BW$12,MATCH($AB377,$BU$9:$BU$12,0))+$AF377/12*AH377</f>
        <v>0.56603773584905637</v>
      </c>
      <c r="AL377" s="85">
        <f>(12-$AF377)/12*INDEX(BX$9:BX$12,MATCH($AB377,$BU$9:$BU$12,0))+$AF377/12*AI377</f>
        <v>0.17613207547169812</v>
      </c>
      <c r="AM377" s="85">
        <f>IF($BC377=1,AJ377/SUMIFS(AJ$3:AJ$622,$BC$3:$BC$622,1,$G$3:$G$622,$G377),0)</f>
        <v>0</v>
      </c>
      <c r="AN377" s="85">
        <f>IF($BC377=1,AK377/SUMIFS(AK$3:AK$622,$BC$3:$BC$622,1,$G$3:$G$622,$G377),0)</f>
        <v>0</v>
      </c>
      <c r="AO377" s="85">
        <f>IF($BC377=1,AL377/SUMIFS(AL$3:AL$622,$BC$3:$BC$622,1,$G$3:$G$622,$G377),0)</f>
        <v>0</v>
      </c>
      <c r="AP377" s="2" t="str">
        <f>IFERROR(R377/$V377*90,"")</f>
        <v/>
      </c>
      <c r="AQ377" s="2" t="str">
        <f>IFERROR(S377/$V377*90,"")</f>
        <v/>
      </c>
      <c r="AR377" s="2" t="str">
        <f>IFERROR(W377/$V377*90,"")</f>
        <v/>
      </c>
      <c r="AS377" s="2" t="str">
        <f>IFERROR(X377/$V377*90,"")</f>
        <v/>
      </c>
      <c r="AT377" s="2" t="str">
        <f>IFERROR(Y377/$V377*90,"")</f>
        <v/>
      </c>
      <c r="AU377" s="2">
        <f>IF(AP377="",INDEX(BV$4:BV$7,MATCH(O377,$BU$4:$BU$7,0)),AP377)</f>
        <v>0.24004149377593362</v>
      </c>
      <c r="AV377" s="2">
        <f>IF(AQ377="",INDEX(BW$4:BW$7,MATCH($O377,$BU$4:$BU$7,0)),AQ377)</f>
        <v>2.3303987571206625E-2</v>
      </c>
      <c r="AW377" s="2">
        <f>IF(AR377="",INDEX(BX$4:BX$7,MATCH($O377,$BU$4:$BU$7,0)),AR377)</f>
        <v>0.70970695970695963</v>
      </c>
      <c r="AX377" s="2">
        <f>IF(AS377="",INDEX(BY$4:BY$7,MATCH($O377,$BU$4:$BU$7,0)),AS377)</f>
        <v>0.12295081967213115</v>
      </c>
      <c r="AY377" s="2">
        <f>IF(AT377="",INDEX(BZ$4:BZ$7,MATCH($O377,$BU$4:$BU$7,0)),AT377)</f>
        <v>0</v>
      </c>
      <c r="AZ377" s="2">
        <f>AU377*0.5+AK377*0.5</f>
        <v>0.40303961481249501</v>
      </c>
      <c r="BA377" s="2">
        <f>AV377*0.5+AJ377*0.5</f>
        <v>0.11339727680447126</v>
      </c>
      <c r="BB377" s="2">
        <f>AX377*0.5+AI377*0.5</f>
        <v>6.1475409836065573E-2</v>
      </c>
      <c r="BC377">
        <f>IF(I377="expected",1,0)</f>
        <v>0</v>
      </c>
      <c r="BD377" s="74">
        <f>IF(BC377=1,AZ377/SUMIFS(AZ$3:AZ$622,$BC$3:$BC$622,1,$G$3:$G$622,$G377),0)</f>
        <v>0</v>
      </c>
      <c r="BE377" s="74">
        <f>IF(BC377=1,BA377/SUMIFS(BA$3:BA$622,$BC$3:$BC$622,1,$G$3:$G$622,$G377),0)</f>
        <v>0</v>
      </c>
      <c r="BF377" s="74">
        <f>IF(BC377=1,AW377/SUMIFS(AW$3:AW$622,$BC$3:$BC$622,1,$G$3:$G$622,$G377),0)</f>
        <v>0</v>
      </c>
      <c r="BG377" s="2">
        <f>BB377</f>
        <v>6.1475409836065573E-2</v>
      </c>
      <c r="BH377" s="2">
        <f>AY377</f>
        <v>0</v>
      </c>
      <c r="BI377" s="2">
        <f>MIN(BI$1,BD377)</f>
        <v>0</v>
      </c>
      <c r="BJ377" s="2">
        <f>MIN(BJ$1,BE377)</f>
        <v>0</v>
      </c>
      <c r="BK377" s="2">
        <f>MIN(BK$1,BF377)</f>
        <v>0</v>
      </c>
      <c r="BL377" s="2">
        <f>BG377</f>
        <v>6.1475409836065573E-2</v>
      </c>
      <c r="BM377" s="2">
        <f>MIN($BM$1,BH377)</f>
        <v>0</v>
      </c>
      <c r="BN377" s="2">
        <f>BI377/SUMIFS(BI$3:BI$622,$BC$3:$BC$622,1,$G$3:$G$622,$G377)</f>
        <v>0</v>
      </c>
      <c r="BO377" s="2">
        <f>BJ377/SUMIFS(BJ$3:BJ$622,$BC$3:$BC$622,1,$G$3:$G$622,$G377)</f>
        <v>0</v>
      </c>
      <c r="BP377" s="2">
        <f>BK377/SUMIFS(BK$3:BK$622,$BC$3:$BC$622,1,$G$3:$G$622,$G377)</f>
        <v>0</v>
      </c>
      <c r="BQ377" s="2">
        <f>BL377</f>
        <v>6.1475409836065573E-2</v>
      </c>
      <c r="BR377" s="2">
        <f>BM377</f>
        <v>0</v>
      </c>
    </row>
    <row r="378" spans="1:70" x14ac:dyDescent="0.3">
      <c r="A378" s="93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>(12-$AF378)/12*INDEX(BV$9:BV$12,MATCH($AB378,$BU$9:$BU$12,0))+$AF378/12*AG378</f>
        <v>0.11870283018867928</v>
      </c>
      <c r="AK378" s="85">
        <f>(12-$AF378)/12*INDEX(BW$9:BW$12,MATCH($AB378,$BU$9:$BU$12,0))+$AF378/12*AH378</f>
        <v>0.33018867924528289</v>
      </c>
      <c r="AL378" s="85">
        <f>(12-$AF378)/12*INDEX(BX$9:BX$12,MATCH($AB378,$BU$9:$BU$12,0))+$AF378/12*AI378</f>
        <v>0.21107704402515726</v>
      </c>
      <c r="AM378" s="85">
        <f>IF($BC378=1,AJ378/SUMIFS(AJ$3:AJ$622,$BC$3:$BC$622,1,$G$3:$G$622,$G378),0)</f>
        <v>9.3158085184035858E-2</v>
      </c>
      <c r="AN378" s="85">
        <f>IF($BC378=1,AK378/SUMIFS(AK$3:AK$622,$BC$3:$BC$622,1,$G$3:$G$622,$G378),0)</f>
        <v>0.16835150837292626</v>
      </c>
      <c r="AO378" s="85">
        <f>IF($BC378=1,AL378/SUMIFS(AL$3:AL$622,$BC$3:$BC$622,1,$G$3:$G$622,$G378),0)</f>
        <v>9.8406180070853444E-2</v>
      </c>
      <c r="AP378" s="2">
        <f>IFERROR(R378/$V378*90,"")</f>
        <v>8.9374379344587876E-2</v>
      </c>
      <c r="AQ378" s="2">
        <f>IFERROR(S378/$V378*90,"")</f>
        <v>0</v>
      </c>
      <c r="AR378" s="2">
        <f>IFERROR(W378/$V378*90,"")</f>
        <v>8.9374379344587876E-2</v>
      </c>
      <c r="AS378" s="2">
        <f>IFERROR(X378/$V378*90,"")</f>
        <v>8.9374379344587876E-2</v>
      </c>
      <c r="AT378" s="2">
        <f>IFERROR(Y378/$V378*90,"")</f>
        <v>0</v>
      </c>
      <c r="AU378" s="2">
        <f>IF(AP378="",INDEX(BV$4:BV$7,MATCH(O378,$BU$4:$BU$7,0)),AP378)</f>
        <v>8.9374379344587876E-2</v>
      </c>
      <c r="AV378" s="2">
        <f>IF(AQ378="",INDEX(BW$4:BW$7,MATCH($O378,$BU$4:$BU$7,0)),AQ378)</f>
        <v>0</v>
      </c>
      <c r="AW378" s="2">
        <f>IF(AR378="",INDEX(BX$4:BX$7,MATCH($O378,$BU$4:$BU$7,0)),AR378)</f>
        <v>8.9374379344587876E-2</v>
      </c>
      <c r="AX378" s="2">
        <f>IF(AS378="",INDEX(BY$4:BY$7,MATCH($O378,$BU$4:$BU$7,0)),AS378)</f>
        <v>8.9374379344587876E-2</v>
      </c>
      <c r="AY378" s="2">
        <f>IF(AT378="",INDEX(BZ$4:BZ$7,MATCH($O378,$BU$4:$BU$7,0)),AT378)</f>
        <v>0</v>
      </c>
      <c r="AZ378" s="2">
        <f>AU378*0.5+AK378*0.5</f>
        <v>0.20978152929493538</v>
      </c>
      <c r="BA378" s="2">
        <f>AV378*0.5+AJ378*0.5</f>
        <v>5.9351415094339638E-2</v>
      </c>
      <c r="BB378" s="2">
        <f>AX378*0.5+AI378*0.5</f>
        <v>0.17468718967229394</v>
      </c>
      <c r="BC378">
        <f>IF(I378="expected",1,0)</f>
        <v>1</v>
      </c>
      <c r="BD378" s="74">
        <f>IF(BC378=1,AZ378/SUMIFS(AZ$3:AZ$622,$BC$3:$BC$622,1,$G$3:$G$622,$G378),0)</f>
        <v>0.10647902555289529</v>
      </c>
      <c r="BE378" s="74">
        <f>IF(BC378=1,BA378/SUMIFS(BA$3:BA$622,$BC$3:$BC$622,1,$G$3:$G$622,$G378),0)</f>
        <v>4.5798615524583891E-2</v>
      </c>
      <c r="BF378" s="74">
        <f>IF(BC378=1,AW378/SUMIFS(AW$3:AW$622,$BC$3:$BC$622,1,$G$3:$G$622,$G378),0)</f>
        <v>1.5435100846540002E-2</v>
      </c>
      <c r="BG378" s="2">
        <f>BB378</f>
        <v>0.17468718967229394</v>
      </c>
      <c r="BH378" s="2">
        <f>AY378</f>
        <v>0</v>
      </c>
      <c r="BI378" s="2">
        <f>MIN(BI$1,BD378)</f>
        <v>0.10647902555289529</v>
      </c>
      <c r="BJ378" s="2">
        <f>MIN(BJ$1,BE378)</f>
        <v>4.5798615524583891E-2</v>
      </c>
      <c r="BK378" s="2">
        <f>MIN(BK$1,BF378)</f>
        <v>1.5435100846540002E-2</v>
      </c>
      <c r="BL378" s="2">
        <f>BG378</f>
        <v>0.17468718967229394</v>
      </c>
      <c r="BM378" s="2">
        <f>MIN($BM$1,BH378)</f>
        <v>0</v>
      </c>
      <c r="BN378" s="2">
        <f>BI378/SUMIFS(BI$3:BI$622,$BC$3:$BC$622,1,$G$3:$G$622,$G378)</f>
        <v>0.10882684052376652</v>
      </c>
      <c r="BO378" s="2">
        <f>BJ378/SUMIFS(BJ$3:BJ$622,$BC$3:$BC$622,1,$G$3:$G$622,$G378)</f>
        <v>4.5798615524583891E-2</v>
      </c>
      <c r="BP378" s="2">
        <f>BK378/SUMIFS(BK$3:BK$622,$BC$3:$BC$622,1,$G$3:$G$622,$G378)</f>
        <v>1.5487003575827642E-2</v>
      </c>
      <c r="BQ378" s="2">
        <f>BL378</f>
        <v>0.17468718967229394</v>
      </c>
      <c r="BR378" s="2">
        <f>BM378</f>
        <v>0</v>
      </c>
    </row>
    <row r="379" spans="1:70" x14ac:dyDescent="0.3">
      <c r="A379" s="93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>(12-$AF379)/12*INDEX(BV$9:BV$12,MATCH($AB379,$BU$9:$BU$12,0))+$AF379/12*AG379</f>
        <v>0.18653301886792456</v>
      </c>
      <c r="AK379" s="85">
        <f>(12-$AF379)/12*INDEX(BW$9:BW$12,MATCH($AB379,$BU$9:$BU$12,0))+$AF379/12*AH379</f>
        <v>0.51886792452830166</v>
      </c>
      <c r="AL379" s="85">
        <f>(12-$AF379)/12*INDEX(BX$9:BX$12,MATCH($AB379,$BU$9:$BU$12,0))+$AF379/12*AI379</f>
        <v>0.16145440251572327</v>
      </c>
      <c r="AM379" s="85">
        <f>IF($BC379=1,AJ379/SUMIFS(AJ$3:AJ$622,$BC$3:$BC$622,1,$G$3:$G$622,$G379),0)</f>
        <v>0</v>
      </c>
      <c r="AN379" s="85">
        <f>IF($BC379=1,AK379/SUMIFS(AK$3:AK$622,$BC$3:$BC$622,1,$G$3:$G$622,$G379),0)</f>
        <v>0</v>
      </c>
      <c r="AO379" s="85">
        <f>IF($BC379=1,AL379/SUMIFS(AL$3:AL$622,$BC$3:$BC$622,1,$G$3:$G$622,$G379),0)</f>
        <v>0</v>
      </c>
      <c r="AP379" s="2" t="str">
        <f>IFERROR(R379/$V379*90,"")</f>
        <v/>
      </c>
      <c r="AQ379" s="2" t="str">
        <f>IFERROR(S379/$V379*90,"")</f>
        <v/>
      </c>
      <c r="AR379" s="2" t="str">
        <f>IFERROR(W379/$V379*90,"")</f>
        <v/>
      </c>
      <c r="AS379" s="2" t="str">
        <f>IFERROR(X379/$V379*90,"")</f>
        <v/>
      </c>
      <c r="AT379" s="2" t="str">
        <f>IFERROR(Y379/$V379*90,"")</f>
        <v/>
      </c>
      <c r="AU379" s="2">
        <f>IF(AP379="",INDEX(BV$4:BV$7,MATCH(O379,$BU$4:$BU$7,0)),AP379)</f>
        <v>0.24004149377593362</v>
      </c>
      <c r="AV379" s="2">
        <f>IF(AQ379="",INDEX(BW$4:BW$7,MATCH($O379,$BU$4:$BU$7,0)),AQ379)</f>
        <v>2.3303987571206625E-2</v>
      </c>
      <c r="AW379" s="2">
        <f>IF(AR379="",INDEX(BX$4:BX$7,MATCH($O379,$BU$4:$BU$7,0)),AR379)</f>
        <v>0.70970695970695963</v>
      </c>
      <c r="AX379" s="2">
        <f>IF(AS379="",INDEX(BY$4:BY$7,MATCH($O379,$BU$4:$BU$7,0)),AS379)</f>
        <v>0.12295081967213115</v>
      </c>
      <c r="AY379" s="2">
        <f>IF(AT379="",INDEX(BZ$4:BZ$7,MATCH($O379,$BU$4:$BU$7,0)),AT379)</f>
        <v>0</v>
      </c>
      <c r="AZ379" s="2">
        <f>AU379*0.5+AK379*0.5</f>
        <v>0.37945470915211765</v>
      </c>
      <c r="BA379" s="2">
        <f>AV379*0.5+AJ379*0.5</f>
        <v>0.1049185032195656</v>
      </c>
      <c r="BB379" s="2">
        <f>AX379*0.5+AI379*0.5</f>
        <v>6.1475409836065573E-2</v>
      </c>
      <c r="BC379">
        <f>IF(I379="expected",1,0)</f>
        <v>0</v>
      </c>
      <c r="BD379" s="74">
        <f>IF(BC379=1,AZ379/SUMIFS(AZ$3:AZ$622,$BC$3:$BC$622,1,$G$3:$G$622,$G379),0)</f>
        <v>0</v>
      </c>
      <c r="BE379" s="74">
        <f>IF(BC379=1,BA379/SUMIFS(BA$3:BA$622,$BC$3:$BC$622,1,$G$3:$G$622,$G379),0)</f>
        <v>0</v>
      </c>
      <c r="BF379" s="74">
        <f>IF(BC379=1,AW379/SUMIFS(AW$3:AW$622,$BC$3:$BC$622,1,$G$3:$G$622,$G379),0)</f>
        <v>0</v>
      </c>
      <c r="BG379" s="2">
        <f>BB379</f>
        <v>6.1475409836065573E-2</v>
      </c>
      <c r="BH379" s="2">
        <f>AY379</f>
        <v>0</v>
      </c>
      <c r="BI379" s="2">
        <f>MIN(BI$1,BD379)</f>
        <v>0</v>
      </c>
      <c r="BJ379" s="2">
        <f>MIN(BJ$1,BE379)</f>
        <v>0</v>
      </c>
      <c r="BK379" s="2">
        <f>MIN(BK$1,BF379)</f>
        <v>0</v>
      </c>
      <c r="BL379" s="2">
        <f>BG379</f>
        <v>6.1475409836065573E-2</v>
      </c>
      <c r="BM379" s="2">
        <f>MIN($BM$1,BH379)</f>
        <v>0</v>
      </c>
      <c r="BN379" s="2">
        <f>BI379/SUMIFS(BI$3:BI$622,$BC$3:$BC$622,1,$G$3:$G$622,$G379)</f>
        <v>0</v>
      </c>
      <c r="BO379" s="2">
        <f>BJ379/SUMIFS(BJ$3:BJ$622,$BC$3:$BC$622,1,$G$3:$G$622,$G379)</f>
        <v>0</v>
      </c>
      <c r="BP379" s="2">
        <f>BK379/SUMIFS(BK$3:BK$622,$BC$3:$BC$622,1,$G$3:$G$622,$G379)</f>
        <v>0</v>
      </c>
      <c r="BQ379" s="2">
        <f>BL379</f>
        <v>6.1475409836065573E-2</v>
      </c>
      <c r="BR379" s="2">
        <f>BM379</f>
        <v>0</v>
      </c>
    </row>
    <row r="380" spans="1:70" x14ac:dyDescent="0.3">
      <c r="A380" s="93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>(12-$AF380)/12*INDEX(BV$9:BV$12,MATCH($AB380,$BU$9:$BU$12,0))+$AF380/12*AG380</f>
        <v>0.20349056603773588</v>
      </c>
      <c r="AK380" s="85">
        <f>(12-$AF380)/12*INDEX(BW$9:BW$12,MATCH($AB380,$BU$9:$BU$12,0))+$AF380/12*AH380</f>
        <v>0.56603773584905637</v>
      </c>
      <c r="AL380" s="85">
        <f>(12-$AF380)/12*INDEX(BX$9:BX$12,MATCH($AB380,$BU$9:$BU$12,0))+$AF380/12*AI380</f>
        <v>0.17613207547169812</v>
      </c>
      <c r="AM380" s="85">
        <f>IF($BC380=1,AJ380/SUMIFS(AJ$3:AJ$622,$BC$3:$BC$622,1,$G$3:$G$622,$G380),0)</f>
        <v>0.15969957460120432</v>
      </c>
      <c r="AN380" s="85">
        <f>IF($BC380=1,AK380/SUMIFS(AK$3:AK$622,$BC$3:$BC$622,1,$G$3:$G$622,$G380),0)</f>
        <v>0.2886025857821593</v>
      </c>
      <c r="AO380" s="85">
        <f>IF($BC380=1,AL380/SUMIFS(AL$3:AL$622,$BC$3:$BC$622,1,$G$3:$G$622,$G380),0)</f>
        <v>8.2114494331535642E-2</v>
      </c>
      <c r="AP380" s="2">
        <f>IFERROR(R380/$V380*90,"")</f>
        <v>0.70107108081791625</v>
      </c>
      <c r="AQ380" s="2">
        <f>IFERROR(S380/$V380*90,"")</f>
        <v>0.21908471275559885</v>
      </c>
      <c r="AR380" s="2">
        <f>IFERROR(W380/$V380*90,"")</f>
        <v>1.4459591041869524</v>
      </c>
      <c r="AS380" s="2">
        <f>IFERROR(X380/$V380*90,"")</f>
        <v>0.26290165530671861</v>
      </c>
      <c r="AT380" s="2">
        <f>IFERROR(Y380/$V380*90,"")</f>
        <v>0</v>
      </c>
      <c r="AU380" s="2">
        <f>IF(AP380="",INDEX(BV$4:BV$7,MATCH(O380,$BU$4:$BU$7,0)),AP380)</f>
        <v>0.70107108081791625</v>
      </c>
      <c r="AV380" s="2">
        <f>IF(AQ380="",INDEX(BW$4:BW$7,MATCH($O380,$BU$4:$BU$7,0)),AQ380)</f>
        <v>0.21908471275559885</v>
      </c>
      <c r="AW380" s="2">
        <f>IF(AR380="",INDEX(BX$4:BX$7,MATCH($O380,$BU$4:$BU$7,0)),AR380)</f>
        <v>1.4459591041869524</v>
      </c>
      <c r="AX380" s="2">
        <f>IF(AS380="",INDEX(BY$4:BY$7,MATCH($O380,$BU$4:$BU$7,0)),AS380)</f>
        <v>0.26290165530671861</v>
      </c>
      <c r="AY380" s="2">
        <f>IF(AT380="",INDEX(BZ$4:BZ$7,MATCH($O380,$BU$4:$BU$7,0)),AT380)</f>
        <v>0</v>
      </c>
      <c r="AZ380" s="2">
        <f>AU380*0.5+AK380*0.5</f>
        <v>0.63355440833348631</v>
      </c>
      <c r="BA380" s="2">
        <f>AV380*0.5+AJ380*0.5</f>
        <v>0.21128763939666736</v>
      </c>
      <c r="BB380" s="2">
        <f>AX380*0.5+AI380*0.5</f>
        <v>0.1314508276533593</v>
      </c>
      <c r="BC380">
        <f>IF(I380="expected",1,0)</f>
        <v>1</v>
      </c>
      <c r="BD380" s="74">
        <f>IF(BC380=1,AZ380/SUMIFS(AZ$3:AZ$622,$BC$3:$BC$622,1,$G$3:$G$622,$G380),0)</f>
        <v>0.32157385953292023</v>
      </c>
      <c r="BE380" s="74">
        <f>IF(BC380=1,BA380/SUMIFS(BA$3:BA$622,$BC$3:$BC$622,1,$G$3:$G$622,$G380),0)</f>
        <v>0.16304044893358846</v>
      </c>
      <c r="BF380" s="74">
        <f>IF(BC380=1,AW380/SUMIFS(AW$3:AW$622,$BC$3:$BC$622,1,$G$3:$G$622,$G380),0)</f>
        <v>0.24971949183611045</v>
      </c>
      <c r="BG380" s="2">
        <f>BB380</f>
        <v>0.1314508276533593</v>
      </c>
      <c r="BH380" s="2">
        <f>AY380</f>
        <v>0</v>
      </c>
      <c r="BI380" s="2">
        <f>MIN(BI$1,BD380)</f>
        <v>0.3</v>
      </c>
      <c r="BJ380" s="2">
        <f>MIN(BJ$1,BE380)</f>
        <v>0.16304044893358846</v>
      </c>
      <c r="BK380" s="2">
        <f>MIN(BK$1,BF380)</f>
        <v>0.24971949183611045</v>
      </c>
      <c r="BL380" s="2">
        <f>BG380</f>
        <v>0.1314508276533593</v>
      </c>
      <c r="BM380" s="2">
        <f>MIN($BM$1,BH380)</f>
        <v>0</v>
      </c>
      <c r="BN380" s="2">
        <f>BI380/SUMIFS(BI$3:BI$622,$BC$3:$BC$622,1,$G$3:$G$622,$G380)</f>
        <v>0.30661486605088695</v>
      </c>
      <c r="BO380" s="2">
        <f>BJ380/SUMIFS(BJ$3:BJ$622,$BC$3:$BC$622,1,$G$3:$G$622,$G380)</f>
        <v>0.16304044893358846</v>
      </c>
      <c r="BP380" s="2">
        <f>BK380/SUMIFS(BK$3:BK$622,$BC$3:$BC$622,1,$G$3:$G$622,$G380)</f>
        <v>0.25055920926403524</v>
      </c>
      <c r="BQ380" s="2">
        <f>BL380</f>
        <v>0.1314508276533593</v>
      </c>
      <c r="BR380" s="2">
        <f>BM380</f>
        <v>0</v>
      </c>
    </row>
    <row r="381" spans="1:70" x14ac:dyDescent="0.3">
      <c r="A381" s="93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>(12-$AF381)/12*INDEX(BV$9:BV$12,MATCH($AB381,$BU$9:$BU$12,0))+$AF381/12*AG381</f>
        <v>0</v>
      </c>
      <c r="AK381" s="85">
        <f>(12-$AF381)/12*INDEX(BW$9:BW$12,MATCH($AB381,$BU$9:$BU$12,0))+$AF381/12*AH381</f>
        <v>0</v>
      </c>
      <c r="AL381" s="85">
        <f>(12-$AF381)/12*INDEX(BX$9:BX$12,MATCH($AB381,$BU$9:$BU$12,0))+$AF381/12*AI381</f>
        <v>0</v>
      </c>
      <c r="AM381" s="85">
        <f>IF($BC381=1,AJ381/SUMIFS(AJ$3:AJ$622,$BC$3:$BC$622,1,$G$3:$G$622,$G381),0)</f>
        <v>0</v>
      </c>
      <c r="AN381" s="85">
        <f>IF($BC381=1,AK381/SUMIFS(AK$3:AK$622,$BC$3:$BC$622,1,$G$3:$G$622,$G381),0)</f>
        <v>0</v>
      </c>
      <c r="AO381" s="85">
        <f>IF($BC381=1,AL381/SUMIFS(AL$3:AL$622,$BC$3:$BC$622,1,$G$3:$G$622,$G381),0)</f>
        <v>0</v>
      </c>
      <c r="AP381" s="2" t="str">
        <f>IFERROR(R381/$V381*90,"")</f>
        <v/>
      </c>
      <c r="AQ381" s="2" t="str">
        <f>IFERROR(S381/$V381*90,"")</f>
        <v/>
      </c>
      <c r="AR381" s="2" t="str">
        <f>IFERROR(W381/$V381*90,"")</f>
        <v/>
      </c>
      <c r="AS381" s="2" t="str">
        <f>IFERROR(X381/$V381*90,"")</f>
        <v/>
      </c>
      <c r="AT381" s="2" t="str">
        <f>IFERROR(Y381/$V381*90,"")</f>
        <v/>
      </c>
      <c r="AU381" s="2">
        <f>IF(AP381="",INDEX(BV$4:BV$7,MATCH(O381,$BU$4:$BU$7,0)),AP381)</f>
        <v>0</v>
      </c>
      <c r="AV381" s="2">
        <f>IF(AQ381="",INDEX(BW$4:BW$7,MATCH($O381,$BU$4:$BU$7,0)),AQ381)</f>
        <v>0</v>
      </c>
      <c r="AW381" s="2">
        <f>IF(AR381="",INDEX(BX$4:BX$7,MATCH($O381,$BU$4:$BU$7,0)),AR381)</f>
        <v>0</v>
      </c>
      <c r="AX381" s="2">
        <f>IF(AS381="",INDEX(BY$4:BY$7,MATCH($O381,$BU$4:$BU$7,0)),AS381)</f>
        <v>1.3513513513513513E-2</v>
      </c>
      <c r="AY381" s="2">
        <f>IF(AT381="",INDEX(BZ$4:BZ$7,MATCH($O381,$BU$4:$BU$7,0)),AT381)</f>
        <v>0</v>
      </c>
      <c r="AZ381" s="2">
        <f>AU381*0.5+AK381*0.5</f>
        <v>0</v>
      </c>
      <c r="BA381" s="2">
        <f>AV381*0.5+AJ381*0.5</f>
        <v>0</v>
      </c>
      <c r="BB381" s="2">
        <f>AX381*0.5+AI381*0.5</f>
        <v>6.7567567567567563E-3</v>
      </c>
      <c r="BC381">
        <f>IF(I381="expected",1,0)</f>
        <v>0</v>
      </c>
      <c r="BD381" s="74">
        <f>IF(BC381=1,AZ381/SUMIFS(AZ$3:AZ$622,$BC$3:$BC$622,1,$G$3:$G$622,$G381),0)</f>
        <v>0</v>
      </c>
      <c r="BE381" s="74">
        <f>IF(BC381=1,BA381/SUMIFS(BA$3:BA$622,$BC$3:$BC$622,1,$G$3:$G$622,$G381),0)</f>
        <v>0</v>
      </c>
      <c r="BF381" s="74">
        <f>IF(BC381=1,AW381/SUMIFS(AW$3:AW$622,$BC$3:$BC$622,1,$G$3:$G$622,$G381),0)</f>
        <v>0</v>
      </c>
      <c r="BG381" s="2">
        <f>BB381</f>
        <v>6.7567567567567563E-3</v>
      </c>
      <c r="BH381" s="2">
        <f>AY381</f>
        <v>0</v>
      </c>
      <c r="BI381" s="2">
        <f>MIN(BI$1,BD381)</f>
        <v>0</v>
      </c>
      <c r="BJ381" s="2">
        <f>MIN(BJ$1,BE381)</f>
        <v>0</v>
      </c>
      <c r="BK381" s="2">
        <f>MIN(BK$1,BF381)</f>
        <v>0</v>
      </c>
      <c r="BL381" s="2">
        <f>BG381</f>
        <v>6.7567567567567563E-3</v>
      </c>
      <c r="BM381" s="2">
        <f>MIN($BM$1,BH381)</f>
        <v>0</v>
      </c>
      <c r="BN381" s="2">
        <f>BI381/SUMIFS(BI$3:BI$622,$BC$3:$BC$622,1,$G$3:$G$622,$G381)</f>
        <v>0</v>
      </c>
      <c r="BO381" s="2">
        <f>BJ381/SUMIFS(BJ$3:BJ$622,$BC$3:$BC$622,1,$G$3:$G$622,$G381)</f>
        <v>0</v>
      </c>
      <c r="BP381" s="2">
        <f>BK381/SUMIFS(BK$3:BK$622,$BC$3:$BC$622,1,$G$3:$G$622,$G381)</f>
        <v>0</v>
      </c>
      <c r="BQ381" s="2">
        <f>BL381</f>
        <v>6.7567567567567563E-3</v>
      </c>
      <c r="BR381" s="2">
        <f>BM381</f>
        <v>0</v>
      </c>
    </row>
    <row r="382" spans="1:70" x14ac:dyDescent="0.3">
      <c r="A382" s="93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>(12-$AF382)/12*INDEX(BV$9:BV$12,MATCH($AB382,$BU$9:$BU$12,0))+$AF382/12*AG382</f>
        <v>0.11324999999999999</v>
      </c>
      <c r="AK382" s="85">
        <f>(12-$AF382)/12*INDEX(BW$9:BW$12,MATCH($AB382,$BU$9:$BU$12,0))+$AF382/12*AH382</f>
        <v>0.11280882352941177</v>
      </c>
      <c r="AL382" s="85">
        <f>(12-$AF382)/12*INDEX(BX$9:BX$12,MATCH($AB382,$BU$9:$BU$12,0))+$AF382/12*AI382</f>
        <v>0.13695588235294115</v>
      </c>
      <c r="AM382" s="85">
        <f>IF($BC382=1,AJ382/SUMIFS(AJ$3:AJ$622,$BC$3:$BC$622,1,$G$3:$G$622,$G382),0)</f>
        <v>0</v>
      </c>
      <c r="AN382" s="85">
        <f>IF($BC382=1,AK382/SUMIFS(AK$3:AK$622,$BC$3:$BC$622,1,$G$3:$G$622,$G382),0)</f>
        <v>0</v>
      </c>
      <c r="AO382" s="85">
        <f>IF($BC382=1,AL382/SUMIFS(AL$3:AL$622,$BC$3:$BC$622,1,$G$3:$G$622,$G382),0)</f>
        <v>0</v>
      </c>
      <c r="AP382" s="2" t="str">
        <f>IFERROR(R382/$V382*90,"")</f>
        <v/>
      </c>
      <c r="AQ382" s="2" t="str">
        <f>IFERROR(S382/$V382*90,"")</f>
        <v/>
      </c>
      <c r="AR382" s="2" t="str">
        <f>IFERROR(W382/$V382*90,"")</f>
        <v/>
      </c>
      <c r="AS382" s="2" t="str">
        <f>IFERROR(X382/$V382*90,"")</f>
        <v/>
      </c>
      <c r="AT382" s="2" t="str">
        <f>IFERROR(Y382/$V382*90,"")</f>
        <v/>
      </c>
      <c r="AU382" s="2">
        <f>IF(AP382="",INDEX(BV$4:BV$7,MATCH(O382,$BU$4:$BU$7,0)),AP382)</f>
        <v>0</v>
      </c>
      <c r="AV382" s="2">
        <f>IF(AQ382="",INDEX(BW$4:BW$7,MATCH($O382,$BU$4:$BU$7,0)),AQ382)</f>
        <v>0</v>
      </c>
      <c r="AW382" s="2">
        <f>IF(AR382="",INDEX(BX$4:BX$7,MATCH($O382,$BU$4:$BU$7,0)),AR382)</f>
        <v>9.024064171122996E-2</v>
      </c>
      <c r="AX382" s="2">
        <f>IF(AS382="",INDEX(BY$4:BY$7,MATCH($O382,$BU$4:$BU$7,0)),AS382)</f>
        <v>0.1265377855887522</v>
      </c>
      <c r="AY382" s="2">
        <f>IF(AT382="",INDEX(BZ$4:BZ$7,MATCH($O382,$BU$4:$BU$7,0)),AT382)</f>
        <v>0</v>
      </c>
      <c r="AZ382" s="2">
        <f>AU382*0.5+AK382*0.5</f>
        <v>5.6404411764705883E-2</v>
      </c>
      <c r="BA382" s="2">
        <f>AV382*0.5+AJ382*0.5</f>
        <v>5.6624999999999995E-2</v>
      </c>
      <c r="BB382" s="2">
        <f>AX382*0.5+AI382*0.5</f>
        <v>0.1232688927943761</v>
      </c>
      <c r="BC382">
        <f>IF(I382="expected",1,0)</f>
        <v>0</v>
      </c>
      <c r="BD382" s="74">
        <f>IF(BC382=1,AZ382/SUMIFS(AZ$3:AZ$622,$BC$3:$BC$622,1,$G$3:$G$622,$G382),0)</f>
        <v>0</v>
      </c>
      <c r="BE382" s="74">
        <f>IF(BC382=1,BA382/SUMIFS(BA$3:BA$622,$BC$3:$BC$622,1,$G$3:$G$622,$G382),0)</f>
        <v>0</v>
      </c>
      <c r="BF382" s="74">
        <f>IF(BC382=1,AW382/SUMIFS(AW$3:AW$622,$BC$3:$BC$622,1,$G$3:$G$622,$G382),0)</f>
        <v>0</v>
      </c>
      <c r="BG382" s="2">
        <f>BB382</f>
        <v>0.1232688927943761</v>
      </c>
      <c r="BH382" s="2">
        <f>AY382</f>
        <v>0</v>
      </c>
      <c r="BI382" s="2">
        <f>MIN(BI$1,BD382)</f>
        <v>0</v>
      </c>
      <c r="BJ382" s="2">
        <f>MIN(BJ$1,BE382)</f>
        <v>0</v>
      </c>
      <c r="BK382" s="2">
        <f>MIN(BK$1,BF382)</f>
        <v>0</v>
      </c>
      <c r="BL382" s="2">
        <f>BG382</f>
        <v>0.1232688927943761</v>
      </c>
      <c r="BM382" s="2">
        <f>MIN($BM$1,BH382)</f>
        <v>0</v>
      </c>
      <c r="BN382" s="2">
        <f>BI382/SUMIFS(BI$3:BI$622,$BC$3:$BC$622,1,$G$3:$G$622,$G382)</f>
        <v>0</v>
      </c>
      <c r="BO382" s="2">
        <f>BJ382/SUMIFS(BJ$3:BJ$622,$BC$3:$BC$622,1,$G$3:$G$622,$G382)</f>
        <v>0</v>
      </c>
      <c r="BP382" s="2">
        <f>BK382/SUMIFS(BK$3:BK$622,$BC$3:$BC$622,1,$G$3:$G$622,$G382)</f>
        <v>0</v>
      </c>
      <c r="BQ382" s="2">
        <f>BL382</f>
        <v>0.1232688927943761</v>
      </c>
      <c r="BR382" s="2">
        <f>BM382</f>
        <v>0</v>
      </c>
    </row>
    <row r="383" spans="1:70" x14ac:dyDescent="0.3">
      <c r="A383" s="93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>(12-$AF383)/12*INDEX(BV$9:BV$12,MATCH($AB383,$BU$9:$BU$12,0))+$AF383/12*AG383</f>
        <v>3.1E-2</v>
      </c>
      <c r="AK383" s="85">
        <f>(12-$AF383)/12*INDEX(BW$9:BW$12,MATCH($AB383,$BU$9:$BU$12,0))+$AF383/12*AH383</f>
        <v>0.11707843137254903</v>
      </c>
      <c r="AL383" s="85">
        <f>(12-$AF383)/12*INDEX(BX$9:BX$12,MATCH($AB383,$BU$9:$BU$12,0))+$AF383/12*AI383</f>
        <v>6.260784313725487E-2</v>
      </c>
      <c r="AM383" s="85">
        <f>IF($BC383=1,AJ383/SUMIFS(AJ$3:AJ$622,$BC$3:$BC$622,1,$G$3:$G$622,$G383),0)</f>
        <v>0</v>
      </c>
      <c r="AN383" s="85">
        <f>IF($BC383=1,AK383/SUMIFS(AK$3:AK$622,$BC$3:$BC$622,1,$G$3:$G$622,$G383),0)</f>
        <v>0</v>
      </c>
      <c r="AO383" s="85">
        <f>IF($BC383=1,AL383/SUMIFS(AL$3:AL$622,$BC$3:$BC$622,1,$G$3:$G$622,$G383),0)</f>
        <v>0</v>
      </c>
      <c r="AP383" s="2">
        <f>IFERROR(R383/$V383*90,"")</f>
        <v>0.26290165530671861</v>
      </c>
      <c r="AQ383" s="2">
        <f>IFERROR(S383/$V383*90,"")</f>
        <v>0.26290165530671861</v>
      </c>
      <c r="AR383" s="2">
        <f>IFERROR(W383/$V383*90,"")</f>
        <v>0.70107108081791625</v>
      </c>
      <c r="AS383" s="2">
        <f>IFERROR(X383/$V383*90,"")</f>
        <v>0.26290165530671861</v>
      </c>
      <c r="AT383" s="2">
        <f>IFERROR(Y383/$V383*90,"")</f>
        <v>0</v>
      </c>
      <c r="AU383" s="2">
        <f>IF(AP383="",INDEX(BV$4:BV$7,MATCH(O383,$BU$4:$BU$7,0)),AP383)</f>
        <v>0.26290165530671861</v>
      </c>
      <c r="AV383" s="2">
        <f>IF(AQ383="",INDEX(BW$4:BW$7,MATCH($O383,$BU$4:$BU$7,0)),AQ383)</f>
        <v>0.26290165530671861</v>
      </c>
      <c r="AW383" s="2">
        <f>IF(AR383="",INDEX(BX$4:BX$7,MATCH($O383,$BU$4:$BU$7,0)),AR383)</f>
        <v>0.70107108081791625</v>
      </c>
      <c r="AX383" s="2">
        <f>IF(AS383="",INDEX(BY$4:BY$7,MATCH($O383,$BU$4:$BU$7,0)),AS383)</f>
        <v>0.26290165530671861</v>
      </c>
      <c r="AY383" s="2">
        <f>IF(AT383="",INDEX(BZ$4:BZ$7,MATCH($O383,$BU$4:$BU$7,0)),AT383)</f>
        <v>0</v>
      </c>
      <c r="AZ383" s="2">
        <f>AU383*0.5+AK383*0.5</f>
        <v>0.18999004333963382</v>
      </c>
      <c r="BA383" s="2">
        <f>AV383*0.5+AJ383*0.5</f>
        <v>0.14695082765335932</v>
      </c>
      <c r="BB383" s="2">
        <f>AX383*0.5+AI383*0.5</f>
        <v>0.1314508276533593</v>
      </c>
      <c r="BC383">
        <f>IF(I383="expected",1,0)</f>
        <v>0</v>
      </c>
      <c r="BD383" s="74">
        <f>IF(BC383=1,AZ383/SUMIFS(AZ$3:AZ$622,$BC$3:$BC$622,1,$G$3:$G$622,$G383),0)</f>
        <v>0</v>
      </c>
      <c r="BE383" s="74">
        <f>IF(BC383=1,BA383/SUMIFS(BA$3:BA$622,$BC$3:$BC$622,1,$G$3:$G$622,$G383),0)</f>
        <v>0</v>
      </c>
      <c r="BF383" s="74">
        <f>IF(BC383=1,AW383/SUMIFS(AW$3:AW$622,$BC$3:$BC$622,1,$G$3:$G$622,$G383),0)</f>
        <v>0</v>
      </c>
      <c r="BG383" s="2">
        <f>BB383</f>
        <v>0.1314508276533593</v>
      </c>
      <c r="BH383" s="2">
        <f>AY383</f>
        <v>0</v>
      </c>
      <c r="BI383" s="2">
        <f>MIN(BI$1,BD383)</f>
        <v>0</v>
      </c>
      <c r="BJ383" s="2">
        <f>MIN(BJ$1,BE383)</f>
        <v>0</v>
      </c>
      <c r="BK383" s="2">
        <f>MIN(BK$1,BF383)</f>
        <v>0</v>
      </c>
      <c r="BL383" s="2">
        <f>BG383</f>
        <v>0.1314508276533593</v>
      </c>
      <c r="BM383" s="2">
        <f>MIN($BM$1,BH383)</f>
        <v>0</v>
      </c>
      <c r="BN383" s="2">
        <f>BI383/SUMIFS(BI$3:BI$622,$BC$3:$BC$622,1,$G$3:$G$622,$G383)</f>
        <v>0</v>
      </c>
      <c r="BO383" s="2">
        <f>BJ383/SUMIFS(BJ$3:BJ$622,$BC$3:$BC$622,1,$G$3:$G$622,$G383)</f>
        <v>0</v>
      </c>
      <c r="BP383" s="2">
        <f>BK383/SUMIFS(BK$3:BK$622,$BC$3:$BC$622,1,$G$3:$G$622,$G383)</f>
        <v>0</v>
      </c>
      <c r="BQ383" s="2">
        <f>BL383</f>
        <v>0.1314508276533593</v>
      </c>
      <c r="BR383" s="2">
        <f>BM383</f>
        <v>0</v>
      </c>
    </row>
    <row r="384" spans="1:70" x14ac:dyDescent="0.3">
      <c r="A384" s="93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>(12-$AF384)/12*INDEX(BV$9:BV$12,MATCH($AB384,$BU$9:$BU$12,0))+$AF384/12*AG384</f>
        <v>5.425E-2</v>
      </c>
      <c r="AK384" s="85">
        <f>(12-$AF384)/12*INDEX(BW$9:BW$12,MATCH($AB384,$BU$9:$BU$12,0))+$AF384/12*AH384</f>
        <v>5.3220588235294131E-2</v>
      </c>
      <c r="AL384" s="85">
        <f>(12-$AF384)/12*INDEX(BX$9:BX$12,MATCH($AB384,$BU$9:$BU$12,0))+$AF384/12*AI384</f>
        <v>0.10956372549019604</v>
      </c>
      <c r="AM384" s="85">
        <f>IF($BC384=1,AJ384/SUMIFS(AJ$3:AJ$622,$BC$3:$BC$622,1,$G$3:$G$622,$G384),0)</f>
        <v>0</v>
      </c>
      <c r="AN384" s="85">
        <f>IF($BC384=1,AK384/SUMIFS(AK$3:AK$622,$BC$3:$BC$622,1,$G$3:$G$622,$G384),0)</f>
        <v>0</v>
      </c>
      <c r="AO384" s="85">
        <f>IF($BC384=1,AL384/SUMIFS(AL$3:AL$622,$BC$3:$BC$622,1,$G$3:$G$622,$G384),0)</f>
        <v>0</v>
      </c>
      <c r="AP384" s="2" t="str">
        <f>IFERROR(R384/$V384*90,"")</f>
        <v/>
      </c>
      <c r="AQ384" s="2" t="str">
        <f>IFERROR(S384/$V384*90,"")</f>
        <v/>
      </c>
      <c r="AR384" s="2" t="str">
        <f>IFERROR(W384/$V384*90,"")</f>
        <v/>
      </c>
      <c r="AS384" s="2" t="str">
        <f>IFERROR(X384/$V384*90,"")</f>
        <v/>
      </c>
      <c r="AT384" s="2" t="str">
        <f>IFERROR(Y384/$V384*90,"")</f>
        <v/>
      </c>
      <c r="AU384" s="2">
        <f>IF(AP384="",INDEX(BV$4:BV$7,MATCH(O384,$BU$4:$BU$7,0)),AP384)</f>
        <v>0</v>
      </c>
      <c r="AV384" s="2">
        <f>IF(AQ384="",INDEX(BW$4:BW$7,MATCH($O384,$BU$4:$BU$7,0)),AQ384)</f>
        <v>0</v>
      </c>
      <c r="AW384" s="2">
        <f>IF(AR384="",INDEX(BX$4:BX$7,MATCH($O384,$BU$4:$BU$7,0)),AR384)</f>
        <v>9.024064171122996E-2</v>
      </c>
      <c r="AX384" s="2">
        <f>IF(AS384="",INDEX(BY$4:BY$7,MATCH($O384,$BU$4:$BU$7,0)),AS384)</f>
        <v>0.1265377855887522</v>
      </c>
      <c r="AY384" s="2">
        <f>IF(AT384="",INDEX(BZ$4:BZ$7,MATCH($O384,$BU$4:$BU$7,0)),AT384)</f>
        <v>0</v>
      </c>
      <c r="AZ384" s="2">
        <f>AU384*0.5+AK384*0.5</f>
        <v>2.6610294117647065E-2</v>
      </c>
      <c r="BA384" s="2">
        <f>AV384*0.5+AJ384*0.5</f>
        <v>2.7125E-2</v>
      </c>
      <c r="BB384" s="2">
        <f>AX384*0.5+AI384*0.5</f>
        <v>6.32688927943761E-2</v>
      </c>
      <c r="BC384">
        <f>IF(I384="expected",1,0)</f>
        <v>0</v>
      </c>
      <c r="BD384" s="74">
        <f>IF(BC384=1,AZ384/SUMIFS(AZ$3:AZ$622,$BC$3:$BC$622,1,$G$3:$G$622,$G384),0)</f>
        <v>0</v>
      </c>
      <c r="BE384" s="74">
        <f>IF(BC384=1,BA384/SUMIFS(BA$3:BA$622,$BC$3:$BC$622,1,$G$3:$G$622,$G384),0)</f>
        <v>0</v>
      </c>
      <c r="BF384" s="74">
        <f>IF(BC384=1,AW384/SUMIFS(AW$3:AW$622,$BC$3:$BC$622,1,$G$3:$G$622,$G384),0)</f>
        <v>0</v>
      </c>
      <c r="BG384" s="2">
        <f>BB384</f>
        <v>6.32688927943761E-2</v>
      </c>
      <c r="BH384" s="2">
        <f>AY384</f>
        <v>0</v>
      </c>
      <c r="BI384" s="2">
        <f>MIN(BI$1,BD384)</f>
        <v>0</v>
      </c>
      <c r="BJ384" s="2">
        <f>MIN(BJ$1,BE384)</f>
        <v>0</v>
      </c>
      <c r="BK384" s="2">
        <f>MIN(BK$1,BF384)</f>
        <v>0</v>
      </c>
      <c r="BL384" s="2">
        <f>BG384</f>
        <v>6.32688927943761E-2</v>
      </c>
      <c r="BM384" s="2">
        <f>MIN($BM$1,BH384)</f>
        <v>0</v>
      </c>
      <c r="BN384" s="2">
        <f>BI384/SUMIFS(BI$3:BI$622,$BC$3:$BC$622,1,$G$3:$G$622,$G384)</f>
        <v>0</v>
      </c>
      <c r="BO384" s="2">
        <f>BJ384/SUMIFS(BJ$3:BJ$622,$BC$3:$BC$622,1,$G$3:$G$622,$G384)</f>
        <v>0</v>
      </c>
      <c r="BP384" s="2">
        <f>BK384/SUMIFS(BK$3:BK$622,$BC$3:$BC$622,1,$G$3:$G$622,$G384)</f>
        <v>0</v>
      </c>
      <c r="BQ384" s="2">
        <f>BL384</f>
        <v>6.32688927943761E-2</v>
      </c>
      <c r="BR384" s="2">
        <f>BM384</f>
        <v>0</v>
      </c>
    </row>
    <row r="385" spans="1:70" x14ac:dyDescent="0.3">
      <c r="A385" s="93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>(12-$AF385)/12*INDEX(BV$9:BV$12,MATCH($AB385,$BU$9:$BU$12,0))+$AF385/12*AG385</f>
        <v>1.55E-2</v>
      </c>
      <c r="AK385" s="85">
        <f>(12-$AF385)/12*INDEX(BW$9:BW$12,MATCH($AB385,$BU$9:$BU$12,0))+$AF385/12*AH385</f>
        <v>9.8539215686274523E-2</v>
      </c>
      <c r="AL385" s="85">
        <f>(12-$AF385)/12*INDEX(BX$9:BX$12,MATCH($AB385,$BU$9:$BU$12,0))+$AF385/12*AI385</f>
        <v>3.1303921568627435E-2</v>
      </c>
      <c r="AM385" s="85">
        <f>IF($BC385=1,AJ385/SUMIFS(AJ$3:AJ$622,$BC$3:$BC$622,1,$G$3:$G$622,$G385),0)</f>
        <v>8.280573650415235E-3</v>
      </c>
      <c r="AN385" s="85">
        <f>IF($BC385=1,AK385/SUMIFS(AK$3:AK$622,$BC$3:$BC$622,1,$G$3:$G$622,$G385),0)</f>
        <v>3.2983131505347082E-2</v>
      </c>
      <c r="AO385" s="85">
        <f>IF($BC385=1,AL385/SUMIFS(AL$3:AL$622,$BC$3:$BC$622,1,$G$3:$G$622,$G385),0)</f>
        <v>1.8100558241861884E-2</v>
      </c>
      <c r="AP385" s="2" t="str">
        <f>IFERROR(R385/$V385*90,"")</f>
        <v/>
      </c>
      <c r="AQ385" s="2" t="str">
        <f>IFERROR(S385/$V385*90,"")</f>
        <v/>
      </c>
      <c r="AR385" s="2" t="str">
        <f>IFERROR(W385/$V385*90,"")</f>
        <v/>
      </c>
      <c r="AS385" s="2" t="str">
        <f>IFERROR(X385/$V385*90,"")</f>
        <v/>
      </c>
      <c r="AT385" s="2" t="str">
        <f>IFERROR(Y385/$V385*90,"")</f>
        <v/>
      </c>
      <c r="AU385" s="2">
        <f>IF(AP385="",INDEX(BV$4:BV$7,MATCH(O385,$BU$4:$BU$7,0)),AP385)</f>
        <v>0</v>
      </c>
      <c r="AV385" s="2">
        <f>IF(AQ385="",INDEX(BW$4:BW$7,MATCH($O385,$BU$4:$BU$7,0)),AQ385)</f>
        <v>0</v>
      </c>
      <c r="AW385" s="2">
        <f>IF(AR385="",INDEX(BX$4:BX$7,MATCH($O385,$BU$4:$BU$7,0)),AR385)</f>
        <v>9.024064171122996E-2</v>
      </c>
      <c r="AX385" s="2">
        <f>IF(AS385="",INDEX(BY$4:BY$7,MATCH($O385,$BU$4:$BU$7,0)),AS385)</f>
        <v>0.1265377855887522</v>
      </c>
      <c r="AY385" s="2">
        <f>IF(AT385="",INDEX(BZ$4:BZ$7,MATCH($O385,$BU$4:$BU$7,0)),AT385)</f>
        <v>0</v>
      </c>
      <c r="AZ385" s="2">
        <f>AU385*0.5+AK385*0.5</f>
        <v>4.9269607843137261E-2</v>
      </c>
      <c r="BA385" s="2">
        <f>AV385*0.5+AJ385*0.5</f>
        <v>7.7499999999999999E-3</v>
      </c>
      <c r="BB385" s="2">
        <f>AX385*0.5+AI385*0.5</f>
        <v>6.32688927943761E-2</v>
      </c>
      <c r="BC385">
        <f>IF(I385="expected",1,0)</f>
        <v>1</v>
      </c>
      <c r="BD385" s="74">
        <f>IF(BC385=1,AZ385/SUMIFS(AZ$3:AZ$622,$BC$3:$BC$622,1,$G$3:$G$622,$G385),0)</f>
        <v>2.310951284466119E-2</v>
      </c>
      <c r="BE385" s="74">
        <f>IF(BC385=1,BA385/SUMIFS(BA$3:BA$622,$BC$3:$BC$622,1,$G$3:$G$622,$G385),0)</f>
        <v>4.4685887895915414E-3</v>
      </c>
      <c r="BF385" s="74">
        <f>IF(BC385=1,AW385/SUMIFS(AW$3:AW$622,$BC$3:$BC$622,1,$G$3:$G$622,$G385),0)</f>
        <v>2.1119282331026043E-2</v>
      </c>
      <c r="BG385" s="2">
        <f>BB385</f>
        <v>6.32688927943761E-2</v>
      </c>
      <c r="BH385" s="2">
        <f>AY385</f>
        <v>0</v>
      </c>
      <c r="BI385" s="2">
        <f>MIN(BI$1,BD385)</f>
        <v>2.310951284466119E-2</v>
      </c>
      <c r="BJ385" s="2">
        <f>MIN(BJ$1,BE385)</f>
        <v>4.4685887895915414E-3</v>
      </c>
      <c r="BK385" s="2">
        <f>MIN(BK$1,BF385)</f>
        <v>2.1119282331026043E-2</v>
      </c>
      <c r="BL385" s="2">
        <f>BG385</f>
        <v>6.32688927943761E-2</v>
      </c>
      <c r="BM385" s="2">
        <f>MIN($BM$1,BH385)</f>
        <v>0</v>
      </c>
      <c r="BN385" s="2">
        <f>BI385/SUMIFS(BI$3:BI$622,$BC$3:$BC$622,1,$G$3:$G$622,$G385)</f>
        <v>2.310951284466119E-2</v>
      </c>
      <c r="BO385" s="2">
        <f>BJ385/SUMIFS(BJ$3:BJ$622,$BC$3:$BC$622,1,$G$3:$G$622,$G385)</f>
        <v>4.6501367321716775E-3</v>
      </c>
      <c r="BP385" s="2">
        <f>BK385/SUMIFS(BK$3:BK$622,$BC$3:$BC$622,1,$G$3:$G$622,$G385)</f>
        <v>2.1119282331026046E-2</v>
      </c>
      <c r="BQ385" s="2">
        <f>BL385</f>
        <v>6.32688927943761E-2</v>
      </c>
      <c r="BR385" s="2">
        <f>BM385</f>
        <v>0</v>
      </c>
    </row>
    <row r="386" spans="1:70" x14ac:dyDescent="0.3">
      <c r="A386" s="93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>(12-$AF386)/12*INDEX(BV$9:BV$12,MATCH($AB386,$BU$9:$BU$12,0))+$AF386/12*AG386</f>
        <v>6.2E-2</v>
      </c>
      <c r="AK386" s="85">
        <f>(12-$AF386)/12*INDEX(BW$9:BW$12,MATCH($AB386,$BU$9:$BU$12,0))+$AF386/12*AH386</f>
        <v>6.0823529411764721E-2</v>
      </c>
      <c r="AL386" s="85">
        <f>(12-$AF386)/12*INDEX(BX$9:BX$12,MATCH($AB386,$BU$9:$BU$12,0))+$AF386/12*AI386</f>
        <v>0.12521568627450974</v>
      </c>
      <c r="AM386" s="85">
        <f>IF($BC386=1,AJ386/SUMIFS(AJ$3:AJ$622,$BC$3:$BC$622,1,$G$3:$G$622,$G386),0)</f>
        <v>0</v>
      </c>
      <c r="AN386" s="85">
        <f>IF($BC386=1,AK386/SUMIFS(AK$3:AK$622,$BC$3:$BC$622,1,$G$3:$G$622,$G386),0)</f>
        <v>0</v>
      </c>
      <c r="AO386" s="85">
        <f>IF($BC386=1,AL386/SUMIFS(AL$3:AL$622,$BC$3:$BC$622,1,$G$3:$G$622,$G386),0)</f>
        <v>0</v>
      </c>
      <c r="AP386" s="2" t="str">
        <f>IFERROR(R386/$V386*90,"")</f>
        <v/>
      </c>
      <c r="AQ386" s="2" t="str">
        <f>IFERROR(S386/$V386*90,"")</f>
        <v/>
      </c>
      <c r="AR386" s="2" t="str">
        <f>IFERROR(W386/$V386*90,"")</f>
        <v/>
      </c>
      <c r="AS386" s="2" t="str">
        <f>IFERROR(X386/$V386*90,"")</f>
        <v/>
      </c>
      <c r="AT386" s="2" t="str">
        <f>IFERROR(Y386/$V386*90,"")</f>
        <v/>
      </c>
      <c r="AU386" s="2">
        <f>IF(AP386="",INDEX(BV$4:BV$7,MATCH(O386,$BU$4:$BU$7,0)),AP386)</f>
        <v>0</v>
      </c>
      <c r="AV386" s="2">
        <f>IF(AQ386="",INDEX(BW$4:BW$7,MATCH($O386,$BU$4:$BU$7,0)),AQ386)</f>
        <v>0</v>
      </c>
      <c r="AW386" s="2">
        <f>IF(AR386="",INDEX(BX$4:BX$7,MATCH($O386,$BU$4:$BU$7,0)),AR386)</f>
        <v>9.024064171122996E-2</v>
      </c>
      <c r="AX386" s="2">
        <f>IF(AS386="",INDEX(BY$4:BY$7,MATCH($O386,$BU$4:$BU$7,0)),AS386)</f>
        <v>0.1265377855887522</v>
      </c>
      <c r="AY386" s="2">
        <f>IF(AT386="",INDEX(BZ$4:BZ$7,MATCH($O386,$BU$4:$BU$7,0)),AT386)</f>
        <v>0</v>
      </c>
      <c r="AZ386" s="2">
        <f>AU386*0.5+AK386*0.5</f>
        <v>3.041176470588236E-2</v>
      </c>
      <c r="BA386" s="2">
        <f>AV386*0.5+AJ386*0.5</f>
        <v>3.1E-2</v>
      </c>
      <c r="BB386" s="2">
        <f>AX386*0.5+AI386*0.5</f>
        <v>6.32688927943761E-2</v>
      </c>
      <c r="BC386">
        <f>IF(I386="expected",1,0)</f>
        <v>0</v>
      </c>
      <c r="BD386" s="74">
        <f>IF(BC386=1,AZ386/SUMIFS(AZ$3:AZ$622,$BC$3:$BC$622,1,$G$3:$G$622,$G386),0)</f>
        <v>0</v>
      </c>
      <c r="BE386" s="74">
        <f>IF(BC386=1,BA386/SUMIFS(BA$3:BA$622,$BC$3:$BC$622,1,$G$3:$G$622,$G386),0)</f>
        <v>0</v>
      </c>
      <c r="BF386" s="74">
        <f>IF(BC386=1,AW386/SUMIFS(AW$3:AW$622,$BC$3:$BC$622,1,$G$3:$G$622,$G386),0)</f>
        <v>0</v>
      </c>
      <c r="BG386" s="2">
        <f>BB386</f>
        <v>6.32688927943761E-2</v>
      </c>
      <c r="BH386" s="2">
        <f>AY386</f>
        <v>0</v>
      </c>
      <c r="BI386" s="2">
        <f>MIN(BI$1,BD386)</f>
        <v>0</v>
      </c>
      <c r="BJ386" s="2">
        <f>MIN(BJ$1,BE386)</f>
        <v>0</v>
      </c>
      <c r="BK386" s="2">
        <f>MIN(BK$1,BF386)</f>
        <v>0</v>
      </c>
      <c r="BL386" s="2">
        <f>BG386</f>
        <v>6.32688927943761E-2</v>
      </c>
      <c r="BM386" s="2">
        <f>MIN($BM$1,BH386)</f>
        <v>0</v>
      </c>
      <c r="BN386" s="2">
        <f>BI386/SUMIFS(BI$3:BI$622,$BC$3:$BC$622,1,$G$3:$G$622,$G386)</f>
        <v>0</v>
      </c>
      <c r="BO386" s="2">
        <f>BJ386/SUMIFS(BJ$3:BJ$622,$BC$3:$BC$622,1,$G$3:$G$622,$G386)</f>
        <v>0</v>
      </c>
      <c r="BP386" s="2">
        <f>BK386/SUMIFS(BK$3:BK$622,$BC$3:$BC$622,1,$G$3:$G$622,$G386)</f>
        <v>0</v>
      </c>
      <c r="BQ386" s="2">
        <f>BL386</f>
        <v>6.32688927943761E-2</v>
      </c>
      <c r="BR386" s="2">
        <f>BM386</f>
        <v>0</v>
      </c>
    </row>
    <row r="387" spans="1:70" x14ac:dyDescent="0.3">
      <c r="A387" s="93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>(12-$AF387)/12*INDEX(BV$9:BV$12,MATCH($AB387,$BU$9:$BU$12,0))+$AF387/12*AG387</f>
        <v>0.10750915750915752</v>
      </c>
      <c r="AK387" s="85">
        <f>(12-$AF387)/12*INDEX(BW$9:BW$12,MATCH($AB387,$BU$9:$BU$12,0))+$AF387/12*AH387</f>
        <v>0.30967032967032965</v>
      </c>
      <c r="AL387" s="85">
        <f>(12-$AF387)/12*INDEX(BX$9:BX$12,MATCH($AB387,$BU$9:$BU$12,0))+$AF387/12*AI387</f>
        <v>0.47091575091575089</v>
      </c>
      <c r="AM387" s="85">
        <f>IF($BC387=1,AJ387/SUMIFS(AJ$3:AJ$622,$BC$3:$BC$622,1,$G$3:$G$622,$G387),0)</f>
        <v>0</v>
      </c>
      <c r="AN387" s="85">
        <f>IF($BC387=1,AK387/SUMIFS(AK$3:AK$622,$BC$3:$BC$622,1,$G$3:$G$622,$G387),0)</f>
        <v>0</v>
      </c>
      <c r="AO387" s="85">
        <f>IF($BC387=1,AL387/SUMIFS(AL$3:AL$622,$BC$3:$BC$622,1,$G$3:$G$622,$G387),0)</f>
        <v>0</v>
      </c>
      <c r="AP387" s="2">
        <f>IFERROR(R387/$V387*90,"")</f>
        <v>6.3424947145877375E-2</v>
      </c>
      <c r="AQ387" s="2">
        <f>IFERROR(S387/$V387*90,"")</f>
        <v>6.3424947145877375E-2</v>
      </c>
      <c r="AR387" s="2">
        <f>IFERROR(W387/$V387*90,"")</f>
        <v>0.12684989429175475</v>
      </c>
      <c r="AS387" s="2">
        <f>IFERROR(X387/$V387*90,"")</f>
        <v>0.31712473572938693</v>
      </c>
      <c r="AT387" s="2">
        <f>IFERROR(Y387/$V387*90,"")</f>
        <v>0</v>
      </c>
      <c r="AU387" s="2">
        <f>IF(AP387="",INDEX(BV$4:BV$7,MATCH(O387,$BU$4:$BU$7,0)),AP387)</f>
        <v>6.3424947145877375E-2</v>
      </c>
      <c r="AV387" s="2">
        <f>IF(AQ387="",INDEX(BW$4:BW$7,MATCH($O387,$BU$4:$BU$7,0)),AQ387)</f>
        <v>6.3424947145877375E-2</v>
      </c>
      <c r="AW387" s="2">
        <f>IF(AR387="",INDEX(BX$4:BX$7,MATCH($O387,$BU$4:$BU$7,0)),AR387)</f>
        <v>0.12684989429175475</v>
      </c>
      <c r="AX387" s="2">
        <f>IF(AS387="",INDEX(BY$4:BY$7,MATCH($O387,$BU$4:$BU$7,0)),AS387)</f>
        <v>0.31712473572938693</v>
      </c>
      <c r="AY387" s="2">
        <f>IF(AT387="",INDEX(BZ$4:BZ$7,MATCH($O387,$BU$4:$BU$7,0)),AT387)</f>
        <v>0</v>
      </c>
      <c r="AZ387" s="2">
        <f>AU387*0.5+AK387*0.5</f>
        <v>0.18654763840810351</v>
      </c>
      <c r="BA387" s="2">
        <f>AV387*0.5+AJ387*0.5</f>
        <v>8.5467052327517445E-2</v>
      </c>
      <c r="BB387" s="2">
        <f>AX387*0.5+AI387*0.5</f>
        <v>0.63356236786469344</v>
      </c>
      <c r="BC387">
        <f>IF(I387="expected",1,0)</f>
        <v>0</v>
      </c>
      <c r="BD387" s="74">
        <f>IF(BC387=1,AZ387/SUMIFS(AZ$3:AZ$622,$BC$3:$BC$622,1,$G$3:$G$622,$G387),0)</f>
        <v>0</v>
      </c>
      <c r="BE387" s="74">
        <f>IF(BC387=1,BA387/SUMIFS(BA$3:BA$622,$BC$3:$BC$622,1,$G$3:$G$622,$G387),0)</f>
        <v>0</v>
      </c>
      <c r="BF387" s="74">
        <f>IF(BC387=1,AW387/SUMIFS(AW$3:AW$622,$BC$3:$BC$622,1,$G$3:$G$622,$G387),0)</f>
        <v>0</v>
      </c>
      <c r="BG387" s="2">
        <f>BB387</f>
        <v>0.63356236786469344</v>
      </c>
      <c r="BH387" s="2">
        <f>AY387</f>
        <v>0</v>
      </c>
      <c r="BI387" s="2">
        <f>MIN(BI$1,BD387)</f>
        <v>0</v>
      </c>
      <c r="BJ387" s="2">
        <f>MIN(BJ$1,BE387)</f>
        <v>0</v>
      </c>
      <c r="BK387" s="2">
        <f>MIN(BK$1,BF387)</f>
        <v>0</v>
      </c>
      <c r="BL387" s="2">
        <f>BG387</f>
        <v>0.63356236786469344</v>
      </c>
      <c r="BM387" s="2">
        <f>MIN($BM$1,BH387)</f>
        <v>0</v>
      </c>
      <c r="BN387" s="2">
        <f>BI387/SUMIFS(BI$3:BI$622,$BC$3:$BC$622,1,$G$3:$G$622,$G387)</f>
        <v>0</v>
      </c>
      <c r="BO387" s="2">
        <f>BJ387/SUMIFS(BJ$3:BJ$622,$BC$3:$BC$622,1,$G$3:$G$622,$G387)</f>
        <v>0</v>
      </c>
      <c r="BP387" s="2">
        <f>BK387/SUMIFS(BK$3:BK$622,$BC$3:$BC$622,1,$G$3:$G$622,$G387)</f>
        <v>0</v>
      </c>
      <c r="BQ387" s="2">
        <f>BL387</f>
        <v>0.63356236786469344</v>
      </c>
      <c r="BR387" s="2">
        <f>BM387</f>
        <v>0</v>
      </c>
    </row>
    <row r="388" spans="1:70" x14ac:dyDescent="0.3">
      <c r="A388" s="93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>(12-$AF388)/12*INDEX(BV$9:BV$12,MATCH($AB388,$BU$9:$BU$12,0))+$AF388/12*AG388</f>
        <v>0.16126373626373627</v>
      </c>
      <c r="AK388" s="85">
        <f>(12-$AF388)/12*INDEX(BW$9:BW$12,MATCH($AB388,$BU$9:$BU$12,0))+$AF388/12*AH388</f>
        <v>0.22450549450549454</v>
      </c>
      <c r="AL388" s="85">
        <f>(12-$AF388)/12*INDEX(BX$9:BX$12,MATCH($AB388,$BU$9:$BU$12,0))+$AF388/12*AI388</f>
        <v>0.23137362637362638</v>
      </c>
      <c r="AM388" s="85">
        <f>IF($BC388=1,AJ388/SUMIFS(AJ$3:AJ$622,$BC$3:$BC$622,1,$G$3:$G$622,$G388),0)</f>
        <v>0</v>
      </c>
      <c r="AN388" s="85">
        <f>IF($BC388=1,AK388/SUMIFS(AK$3:AK$622,$BC$3:$BC$622,1,$G$3:$G$622,$G388),0)</f>
        <v>0</v>
      </c>
      <c r="AO388" s="85">
        <f>IF($BC388=1,AL388/SUMIFS(AL$3:AL$622,$BC$3:$BC$622,1,$G$3:$G$622,$G388),0)</f>
        <v>0</v>
      </c>
      <c r="AP388" s="2">
        <f>IFERROR(R388/$V388*90,"")</f>
        <v>3.4937888198757761E-2</v>
      </c>
      <c r="AQ388" s="2">
        <f>IFERROR(S388/$V388*90,"")</f>
        <v>6.9875776397515521E-2</v>
      </c>
      <c r="AR388" s="2">
        <f>IFERROR(W388/$V388*90,"")</f>
        <v>0.1048136645962733</v>
      </c>
      <c r="AS388" s="2">
        <f>IFERROR(X388/$V388*90,"")</f>
        <v>0.22127329192546585</v>
      </c>
      <c r="AT388" s="2">
        <f>IFERROR(Y388/$V388*90,"")</f>
        <v>0</v>
      </c>
      <c r="AU388" s="2">
        <f>IF(AP388="",INDEX(BV$4:BV$7,MATCH(O388,$BU$4:$BU$7,0)),AP388)</f>
        <v>3.4937888198757761E-2</v>
      </c>
      <c r="AV388" s="2">
        <f>IF(AQ388="",INDEX(BW$4:BW$7,MATCH($O388,$BU$4:$BU$7,0)),AQ388)</f>
        <v>6.9875776397515521E-2</v>
      </c>
      <c r="AW388" s="2">
        <f>IF(AR388="",INDEX(BX$4:BX$7,MATCH($O388,$BU$4:$BU$7,0)),AR388)</f>
        <v>0.1048136645962733</v>
      </c>
      <c r="AX388" s="2">
        <f>IF(AS388="",INDEX(BY$4:BY$7,MATCH($O388,$BU$4:$BU$7,0)),AS388)</f>
        <v>0.22127329192546585</v>
      </c>
      <c r="AY388" s="2">
        <f>IF(AT388="",INDEX(BZ$4:BZ$7,MATCH($O388,$BU$4:$BU$7,0)),AT388)</f>
        <v>0</v>
      </c>
      <c r="AZ388" s="2">
        <f>AU388*0.5+AK388*0.5</f>
        <v>0.12972169135212613</v>
      </c>
      <c r="BA388" s="2">
        <f>AV388*0.5+AJ388*0.5</f>
        <v>0.1155697563306259</v>
      </c>
      <c r="BB388" s="2">
        <f>AX388*0.5+AI388*0.5</f>
        <v>0.11063664596273293</v>
      </c>
      <c r="BC388">
        <f>IF(I388="expected",1,0)</f>
        <v>0</v>
      </c>
      <c r="BD388" s="74">
        <f>IF(BC388=1,AZ388/SUMIFS(AZ$3:AZ$622,$BC$3:$BC$622,1,$G$3:$G$622,$G388),0)</f>
        <v>0</v>
      </c>
      <c r="BE388" s="74">
        <f>IF(BC388=1,BA388/SUMIFS(BA$3:BA$622,$BC$3:$BC$622,1,$G$3:$G$622,$G388),0)</f>
        <v>0</v>
      </c>
      <c r="BF388" s="74">
        <f>IF(BC388=1,AW388/SUMIFS(AW$3:AW$622,$BC$3:$BC$622,1,$G$3:$G$622,$G388),0)</f>
        <v>0</v>
      </c>
      <c r="BG388" s="2">
        <f>BB388</f>
        <v>0.11063664596273293</v>
      </c>
      <c r="BH388" s="2">
        <f>AY388</f>
        <v>0</v>
      </c>
      <c r="BI388" s="2">
        <f>MIN(BI$1,BD388)</f>
        <v>0</v>
      </c>
      <c r="BJ388" s="2">
        <f>MIN(BJ$1,BE388)</f>
        <v>0</v>
      </c>
      <c r="BK388" s="2">
        <f>MIN(BK$1,BF388)</f>
        <v>0</v>
      </c>
      <c r="BL388" s="2">
        <f>BG388</f>
        <v>0.11063664596273293</v>
      </c>
      <c r="BM388" s="2">
        <f>MIN($BM$1,BH388)</f>
        <v>0</v>
      </c>
      <c r="BN388" s="2">
        <f>BI388/SUMIFS(BI$3:BI$622,$BC$3:$BC$622,1,$G$3:$G$622,$G388)</f>
        <v>0</v>
      </c>
      <c r="BO388" s="2">
        <f>BJ388/SUMIFS(BJ$3:BJ$622,$BC$3:$BC$622,1,$G$3:$G$622,$G388)</f>
        <v>0</v>
      </c>
      <c r="BP388" s="2">
        <f>BK388/SUMIFS(BK$3:BK$622,$BC$3:$BC$622,1,$G$3:$G$622,$G388)</f>
        <v>0</v>
      </c>
      <c r="BQ388" s="2">
        <f>BL388</f>
        <v>0.11063664596273293</v>
      </c>
      <c r="BR388" s="2">
        <f>BM388</f>
        <v>0</v>
      </c>
    </row>
    <row r="389" spans="1:70" x14ac:dyDescent="0.3">
      <c r="A389" s="93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>(12-$AF389)/12*INDEX(BV$9:BV$12,MATCH($AB389,$BU$9:$BU$12,0))+$AF389/12*AG389</f>
        <v>0.10750915750915752</v>
      </c>
      <c r="AK389" s="85">
        <f>(12-$AF389)/12*INDEX(BW$9:BW$12,MATCH($AB389,$BU$9:$BU$12,0))+$AF389/12*AH389</f>
        <v>0.14967032967032967</v>
      </c>
      <c r="AL389" s="85">
        <f>(12-$AF389)/12*INDEX(BX$9:BX$12,MATCH($AB389,$BU$9:$BU$12,0))+$AF389/12*AI389</f>
        <v>0.3642490842490842</v>
      </c>
      <c r="AM389" s="85">
        <f>IF($BC389=1,AJ389/SUMIFS(AJ$3:AJ$622,$BC$3:$BC$622,1,$G$3:$G$622,$G389),0)</f>
        <v>0</v>
      </c>
      <c r="AN389" s="85">
        <f>IF($BC389=1,AK389/SUMIFS(AK$3:AK$622,$BC$3:$BC$622,1,$G$3:$G$622,$G389),0)</f>
        <v>0</v>
      </c>
      <c r="AO389" s="85">
        <f>IF($BC389=1,AL389/SUMIFS(AL$3:AL$622,$BC$3:$BC$622,1,$G$3:$G$622,$G389),0)</f>
        <v>0</v>
      </c>
      <c r="AP389" s="2" t="str">
        <f>IFERROR(R389/$V389*90,"")</f>
        <v/>
      </c>
      <c r="AQ389" s="2" t="str">
        <f>IFERROR(S389/$V389*90,"")</f>
        <v/>
      </c>
      <c r="AR389" s="2" t="str">
        <f>IFERROR(W389/$V389*90,"")</f>
        <v/>
      </c>
      <c r="AS389" s="2" t="str">
        <f>IFERROR(X389/$V389*90,"")</f>
        <v/>
      </c>
      <c r="AT389" s="2" t="str">
        <f>IFERROR(Y389/$V389*90,"")</f>
        <v/>
      </c>
      <c r="AU389" s="2">
        <f>IF(AP389="",INDEX(BV$4:BV$7,MATCH(O389,$BU$4:$BU$7,0)),AP389)</f>
        <v>3.6000000000000004E-2</v>
      </c>
      <c r="AV389" s="2">
        <f>IF(AQ389="",INDEX(BW$4:BW$7,MATCH($O389,$BU$4:$BU$7,0)),AQ389)</f>
        <v>2.6323486399532026E-2</v>
      </c>
      <c r="AW389" s="2">
        <f>IF(AR389="",INDEX(BX$4:BX$7,MATCH($O389,$BU$4:$BU$7,0)),AR389)</f>
        <v>0.24423337856173674</v>
      </c>
      <c r="AX389" s="2">
        <f>IF(AS389="",INDEX(BY$4:BY$7,MATCH($O389,$BU$4:$BU$7,0)),AS389)</f>
        <v>0.14245014245014245</v>
      </c>
      <c r="AY389" s="2">
        <f>IF(AT389="",INDEX(BZ$4:BZ$7,MATCH($O389,$BU$4:$BU$7,0)),AT389)</f>
        <v>0</v>
      </c>
      <c r="AZ389" s="2">
        <f>AU389*0.5+AK389*0.5</f>
        <v>9.2835164835164838E-2</v>
      </c>
      <c r="BA389" s="2">
        <f>AV389*0.5+AJ389*0.5</f>
        <v>6.6916321954344771E-2</v>
      </c>
      <c r="BB389" s="2">
        <f>AX389*0.5+AI389*0.5</f>
        <v>0.38622507122507121</v>
      </c>
      <c r="BC389">
        <f>IF(I389="expected",1,0)</f>
        <v>0</v>
      </c>
      <c r="BD389" s="74">
        <f>IF(BC389=1,AZ389/SUMIFS(AZ$3:AZ$622,$BC$3:$BC$622,1,$G$3:$G$622,$G389),0)</f>
        <v>0</v>
      </c>
      <c r="BE389" s="74">
        <f>IF(BC389=1,BA389/SUMIFS(BA$3:BA$622,$BC$3:$BC$622,1,$G$3:$G$622,$G389),0)</f>
        <v>0</v>
      </c>
      <c r="BF389" s="74">
        <f>IF(BC389=1,AW389/SUMIFS(AW$3:AW$622,$BC$3:$BC$622,1,$G$3:$G$622,$G389),0)</f>
        <v>0</v>
      </c>
      <c r="BG389" s="2">
        <f>BB389</f>
        <v>0.38622507122507121</v>
      </c>
      <c r="BH389" s="2">
        <f>AY389</f>
        <v>0</v>
      </c>
      <c r="BI389" s="2">
        <f>MIN(BI$1,BD389)</f>
        <v>0</v>
      </c>
      <c r="BJ389" s="2">
        <f>MIN(BJ$1,BE389)</f>
        <v>0</v>
      </c>
      <c r="BK389" s="2">
        <f>MIN(BK$1,BF389)</f>
        <v>0</v>
      </c>
      <c r="BL389" s="2">
        <f>BG389</f>
        <v>0.38622507122507121</v>
      </c>
      <c r="BM389" s="2">
        <f>MIN($BM$1,BH389)</f>
        <v>0</v>
      </c>
      <c r="BN389" s="2">
        <f>BI389/SUMIFS(BI$3:BI$622,$BC$3:$BC$622,1,$G$3:$G$622,$G389)</f>
        <v>0</v>
      </c>
      <c r="BO389" s="2">
        <f>BJ389/SUMIFS(BJ$3:BJ$622,$BC$3:$BC$622,1,$G$3:$G$622,$G389)</f>
        <v>0</v>
      </c>
      <c r="BP389" s="2">
        <f>BK389/SUMIFS(BK$3:BK$622,$BC$3:$BC$622,1,$G$3:$G$622,$G389)</f>
        <v>0</v>
      </c>
      <c r="BQ389" s="2">
        <f>BL389</f>
        <v>0.38622507122507121</v>
      </c>
      <c r="BR389" s="2">
        <f>BM389</f>
        <v>0</v>
      </c>
    </row>
    <row r="390" spans="1:70" x14ac:dyDescent="0.3">
      <c r="A390" s="93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>(12-$AF390)/12*INDEX(BV$9:BV$12,MATCH($AB390,$BU$9:$BU$12,0))+$AF390/12*AG390</f>
        <v>0.15281593406593405</v>
      </c>
      <c r="AK390" s="85">
        <f>(12-$AF390)/12*INDEX(BW$9:BW$12,MATCH($AB390,$BU$9:$BU$12,0))+$AF390/12*AH390</f>
        <v>0.2811263736263736</v>
      </c>
      <c r="AL390" s="85">
        <f>(12-$AF390)/12*INDEX(BX$9:BX$12,MATCH($AB390,$BU$9:$BU$12,0))+$AF390/12*AI390</f>
        <v>5.7843406593406595E-2</v>
      </c>
      <c r="AM390" s="85">
        <f>IF($BC390=1,AJ390/SUMIFS(AJ$3:AJ$622,$BC$3:$BC$622,1,$G$3:$G$622,$G390),0)</f>
        <v>0</v>
      </c>
      <c r="AN390" s="85">
        <f>IF($BC390=1,AK390/SUMIFS(AK$3:AK$622,$BC$3:$BC$622,1,$G$3:$G$622,$G390),0)</f>
        <v>0</v>
      </c>
      <c r="AO390" s="85">
        <f>IF($BC390=1,AL390/SUMIFS(AL$3:AL$622,$BC$3:$BC$622,1,$G$3:$G$622,$G390),0)</f>
        <v>0</v>
      </c>
      <c r="AP390" s="2">
        <f>IFERROR(R390/$V390*90,"")</f>
        <v>0</v>
      </c>
      <c r="AQ390" s="2">
        <f>IFERROR(S390/$V390*90,"")</f>
        <v>0</v>
      </c>
      <c r="AR390" s="2">
        <f>IFERROR(W390/$V390*90,"")</f>
        <v>0</v>
      </c>
      <c r="AS390" s="2">
        <f>IFERROR(X390/$V390*90,"")</f>
        <v>0</v>
      </c>
      <c r="AT390" s="2">
        <f>IFERROR(Y390/$V390*90,"")</f>
        <v>0</v>
      </c>
      <c r="AU390" s="2">
        <f>IF(AP390="",INDEX(BV$4:BV$7,MATCH(O390,$BU$4:$BU$7,0)),AP390)</f>
        <v>0</v>
      </c>
      <c r="AV390" s="2">
        <f>IF(AQ390="",INDEX(BW$4:BW$7,MATCH($O390,$BU$4:$BU$7,0)),AQ390)</f>
        <v>0</v>
      </c>
      <c r="AW390" s="2">
        <f>IF(AR390="",INDEX(BX$4:BX$7,MATCH($O390,$BU$4:$BU$7,0)),AR390)</f>
        <v>0</v>
      </c>
      <c r="AX390" s="2">
        <f>IF(AS390="",INDEX(BY$4:BY$7,MATCH($O390,$BU$4:$BU$7,0)),AS390)</f>
        <v>0</v>
      </c>
      <c r="AY390" s="2">
        <f>IF(AT390="",INDEX(BZ$4:BZ$7,MATCH($O390,$BU$4:$BU$7,0)),AT390)</f>
        <v>0</v>
      </c>
      <c r="AZ390" s="2">
        <f>AU390*0.5+AK390*0.5</f>
        <v>0.1405631868131868</v>
      </c>
      <c r="BA390" s="2">
        <f>AV390*0.5+AJ390*0.5</f>
        <v>7.6407967032967025E-2</v>
      </c>
      <c r="BB390" s="2">
        <f>AX390*0.5+AI390*0.5</f>
        <v>0</v>
      </c>
      <c r="BC390">
        <f>IF(I390="expected",1,0)</f>
        <v>0</v>
      </c>
      <c r="BD390" s="74">
        <f>IF(BC390=1,AZ390/SUMIFS(AZ$3:AZ$622,$BC$3:$BC$622,1,$G$3:$G$622,$G390),0)</f>
        <v>0</v>
      </c>
      <c r="BE390" s="74">
        <f>IF(BC390=1,BA390/SUMIFS(BA$3:BA$622,$BC$3:$BC$622,1,$G$3:$G$622,$G390),0)</f>
        <v>0</v>
      </c>
      <c r="BF390" s="74">
        <f>IF(BC390=1,AW390/SUMIFS(AW$3:AW$622,$BC$3:$BC$622,1,$G$3:$G$622,$G390),0)</f>
        <v>0</v>
      </c>
      <c r="BG390" s="2">
        <f>BB390</f>
        <v>0</v>
      </c>
      <c r="BH390" s="2">
        <f>AY390</f>
        <v>0</v>
      </c>
      <c r="BI390" s="2">
        <f>MIN(BI$1,BD390)</f>
        <v>0</v>
      </c>
      <c r="BJ390" s="2">
        <f>MIN(BJ$1,BE390)</f>
        <v>0</v>
      </c>
      <c r="BK390" s="2">
        <f>MIN(BK$1,BF390)</f>
        <v>0</v>
      </c>
      <c r="BL390" s="2">
        <f>BG390</f>
        <v>0</v>
      </c>
      <c r="BM390" s="2">
        <f>MIN($BM$1,BH390)</f>
        <v>0</v>
      </c>
      <c r="BN390" s="2">
        <f>BI390/SUMIFS(BI$3:BI$622,$BC$3:$BC$622,1,$G$3:$G$622,$G390)</f>
        <v>0</v>
      </c>
      <c r="BO390" s="2">
        <f>BJ390/SUMIFS(BJ$3:BJ$622,$BC$3:$BC$622,1,$G$3:$G$622,$G390)</f>
        <v>0</v>
      </c>
      <c r="BP390" s="2">
        <f>BK390/SUMIFS(BK$3:BK$622,$BC$3:$BC$622,1,$G$3:$G$622,$G390)</f>
        <v>0</v>
      </c>
      <c r="BQ390" s="2">
        <f>BL390</f>
        <v>0</v>
      </c>
      <c r="BR390" s="2">
        <f>BM390</f>
        <v>0</v>
      </c>
    </row>
    <row r="391" spans="1:70" x14ac:dyDescent="0.3">
      <c r="A391" s="93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>(12-$AF391)/12*INDEX(BV$9:BV$12,MATCH($AB391,$BU$9:$BU$12,0))+$AF391/12*AG391</f>
        <v>8.0631868131868137E-2</v>
      </c>
      <c r="AK391" s="85">
        <f>(12-$AF391)/12*INDEX(BW$9:BW$12,MATCH($AB391,$BU$9:$BU$12,0))+$AF391/12*AH391</f>
        <v>0.11225274725274727</v>
      </c>
      <c r="AL391" s="85">
        <f>(12-$AF391)/12*INDEX(BX$9:BX$12,MATCH($AB391,$BU$9:$BU$12,0))+$AF391/12*AI391</f>
        <v>0.25068681318681318</v>
      </c>
      <c r="AM391" s="85">
        <f>IF($BC391=1,AJ391/SUMIFS(AJ$3:AJ$622,$BC$3:$BC$622,1,$G$3:$G$622,$G391),0)</f>
        <v>4.307600791203247E-2</v>
      </c>
      <c r="AN391" s="85">
        <f>IF($BC391=1,AK391/SUMIFS(AK$3:AK$622,$BC$3:$BC$622,1,$G$3:$G$622,$G391),0)</f>
        <v>3.7573336652704487E-2</v>
      </c>
      <c r="AO391" s="85">
        <f>IF($BC391=1,AL391/SUMIFS(AL$3:AL$622,$BC$3:$BC$622,1,$G$3:$G$622,$G391),0)</f>
        <v>0.14495216685893383</v>
      </c>
      <c r="AP391" s="2">
        <f>IFERROR(R391/$V391*90,"")</f>
        <v>0</v>
      </c>
      <c r="AQ391" s="2">
        <f>IFERROR(S391/$V391*90,"")</f>
        <v>0</v>
      </c>
      <c r="AR391" s="2">
        <f>IFERROR(W391/$V391*90,"")</f>
        <v>0</v>
      </c>
      <c r="AS391" s="2">
        <f>IFERROR(X391/$V391*90,"")</f>
        <v>0</v>
      </c>
      <c r="AT391" s="2">
        <f>IFERROR(Y391/$V391*90,"")</f>
        <v>0</v>
      </c>
      <c r="AU391" s="2">
        <f>IF(AP391="",INDEX(BV$4:BV$7,MATCH(O391,$BU$4:$BU$7,0)),AP391)</f>
        <v>0</v>
      </c>
      <c r="AV391" s="2">
        <f>IF(AQ391="",INDEX(BW$4:BW$7,MATCH($O391,$BU$4:$BU$7,0)),AQ391)</f>
        <v>0</v>
      </c>
      <c r="AW391" s="2">
        <f>IF(AR391="",INDEX(BX$4:BX$7,MATCH($O391,$BU$4:$BU$7,0)),AR391)</f>
        <v>0</v>
      </c>
      <c r="AX391" s="2">
        <f>IF(AS391="",INDEX(BY$4:BY$7,MATCH($O391,$BU$4:$BU$7,0)),AS391)</f>
        <v>0</v>
      </c>
      <c r="AY391" s="2">
        <f>IF(AT391="",INDEX(BZ$4:BZ$7,MATCH($O391,$BU$4:$BU$7,0)),AT391)</f>
        <v>0</v>
      </c>
      <c r="AZ391" s="2">
        <f>AU391*0.5+AK391*0.5</f>
        <v>5.6126373626373634E-2</v>
      </c>
      <c r="BA391" s="2">
        <f>AV391*0.5+AJ391*0.5</f>
        <v>4.0315934065934068E-2</v>
      </c>
      <c r="BB391" s="2">
        <f>AX391*0.5+AI391*0.5</f>
        <v>0.13500000000000001</v>
      </c>
      <c r="BC391">
        <f>IF(I391="expected",1,0)</f>
        <v>1</v>
      </c>
      <c r="BD391" s="74">
        <f>IF(BC391=1,AZ391/SUMIFS(AZ$3:AZ$622,$BC$3:$BC$622,1,$G$3:$G$622,$G391),0)</f>
        <v>2.6325623625267001E-2</v>
      </c>
      <c r="BE391" s="74">
        <f>IF(BC391=1,BA391/SUMIFS(BA$3:BA$622,$BC$3:$BC$622,1,$G$3:$G$622,$G391),0)</f>
        <v>2.3245849162444477E-2</v>
      </c>
      <c r="BF391" s="74">
        <f>IF(BC391=1,AW391/SUMIFS(AW$3:AW$622,$BC$3:$BC$622,1,$G$3:$G$622,$G391),0)</f>
        <v>0</v>
      </c>
      <c r="BG391" s="2">
        <f>BB391</f>
        <v>0.13500000000000001</v>
      </c>
      <c r="BH391" s="2">
        <f>AY391</f>
        <v>0</v>
      </c>
      <c r="BI391" s="2">
        <f>MIN(BI$1,BD391)</f>
        <v>2.6325623625267001E-2</v>
      </c>
      <c r="BJ391" s="2">
        <f>MIN(BJ$1,BE391)</f>
        <v>2.3245849162444477E-2</v>
      </c>
      <c r="BK391" s="2">
        <f>MIN(BK$1,BF391)</f>
        <v>0</v>
      </c>
      <c r="BL391" s="2">
        <f>BG391</f>
        <v>0.13500000000000001</v>
      </c>
      <c r="BM391" s="2">
        <f>MIN($BM$1,BH391)</f>
        <v>0</v>
      </c>
      <c r="BN391" s="2">
        <f>BI391/SUMIFS(BI$3:BI$622,$BC$3:$BC$622,1,$G$3:$G$622,$G391)</f>
        <v>2.6325623625267001E-2</v>
      </c>
      <c r="BO391" s="2">
        <f>BJ391/SUMIFS(BJ$3:BJ$622,$BC$3:$BC$622,1,$G$3:$G$622,$G391)</f>
        <v>2.4190271727975672E-2</v>
      </c>
      <c r="BP391" s="2">
        <f>BK391/SUMIFS(BK$3:BK$622,$BC$3:$BC$622,1,$G$3:$G$622,$G391)</f>
        <v>0</v>
      </c>
      <c r="BQ391" s="2">
        <f>BL391</f>
        <v>0.13500000000000001</v>
      </c>
      <c r="BR391" s="2">
        <f>BM391</f>
        <v>0</v>
      </c>
    </row>
    <row r="392" spans="1:70" x14ac:dyDescent="0.3">
      <c r="A392" s="93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>(12-$AF392)/12*INDEX(BV$9:BV$12,MATCH($AB392,$BU$9:$BU$12,0))+$AF392/12*AG392</f>
        <v>0.10750915750915752</v>
      </c>
      <c r="AK392" s="85">
        <f>(12-$AF392)/12*INDEX(BW$9:BW$12,MATCH($AB392,$BU$9:$BU$12,0))+$AF392/12*AH392</f>
        <v>0.32300366300366301</v>
      </c>
      <c r="AL392" s="85">
        <f>(12-$AF392)/12*INDEX(BX$9:BX$12,MATCH($AB392,$BU$9:$BU$12,0))+$AF392/12*AI392</f>
        <v>0.15424908424908423</v>
      </c>
      <c r="AM392" s="85">
        <f>IF($BC392=1,AJ392/SUMIFS(AJ$3:AJ$622,$BC$3:$BC$622,1,$G$3:$G$622,$G392),0)</f>
        <v>5.7434677216043291E-2</v>
      </c>
      <c r="AN392" s="85">
        <f>IF($BC392=1,AK392/SUMIFS(AK$3:AK$622,$BC$3:$BC$622,1,$G$3:$G$622,$G392),0)</f>
        <v>0.10811606546044972</v>
      </c>
      <c r="AO392" s="85">
        <f>IF($BC392=1,AL392/SUMIFS(AL$3:AL$622,$BC$3:$BC$622,1,$G$3:$G$622,$G392),0)</f>
        <v>8.9189928714954556E-2</v>
      </c>
      <c r="AP392" s="2" t="str">
        <f>IFERROR(R392/$V392*90,"")</f>
        <v/>
      </c>
      <c r="AQ392" s="2" t="str">
        <f>IFERROR(S392/$V392*90,"")</f>
        <v/>
      </c>
      <c r="AR392" s="2" t="str">
        <f>IFERROR(W392/$V392*90,"")</f>
        <v/>
      </c>
      <c r="AS392" s="2" t="str">
        <f>IFERROR(X392/$V392*90,"")</f>
        <v/>
      </c>
      <c r="AT392" s="2" t="str">
        <f>IFERROR(Y392/$V392*90,"")</f>
        <v/>
      </c>
      <c r="AU392" s="2">
        <f>IF(AP392="",INDEX(BV$4:BV$7,MATCH(O392,$BU$4:$BU$7,0)),AP392)</f>
        <v>3.6000000000000004E-2</v>
      </c>
      <c r="AV392" s="2">
        <f>IF(AQ392="",INDEX(BW$4:BW$7,MATCH($O392,$BU$4:$BU$7,0)),AQ392)</f>
        <v>2.6323486399532026E-2</v>
      </c>
      <c r="AW392" s="2">
        <f>IF(AR392="",INDEX(BX$4:BX$7,MATCH($O392,$BU$4:$BU$7,0)),AR392)</f>
        <v>0.24423337856173674</v>
      </c>
      <c r="AX392" s="2">
        <f>IF(AS392="",INDEX(BY$4:BY$7,MATCH($O392,$BU$4:$BU$7,0)),AS392)</f>
        <v>0.14245014245014245</v>
      </c>
      <c r="AY392" s="2">
        <f>IF(AT392="",INDEX(BZ$4:BZ$7,MATCH($O392,$BU$4:$BU$7,0)),AT392)</f>
        <v>0</v>
      </c>
      <c r="AZ392" s="2">
        <f>AU392*0.5+AK392*0.5</f>
        <v>0.17950183150183152</v>
      </c>
      <c r="BA392" s="2">
        <f>AV392*0.5+AJ392*0.5</f>
        <v>6.6916321954344771E-2</v>
      </c>
      <c r="BB392" s="2">
        <f>AX392*0.5+AI392*0.5</f>
        <v>7.1225071225071226E-2</v>
      </c>
      <c r="BC392">
        <f>IF(I392="expected",1,0)</f>
        <v>1</v>
      </c>
      <c r="BD392" s="74">
        <f>IF(BC392=1,AZ392/SUMIFS(AZ$3:AZ$622,$BC$3:$BC$622,1,$G$3:$G$622,$G392),0)</f>
        <v>8.4193888734383035E-2</v>
      </c>
      <c r="BE392" s="74">
        <f>IF(BC392=1,BA392/SUMIFS(BA$3:BA$622,$BC$3:$BC$622,1,$G$3:$G$622,$G392),0)</f>
        <v>3.8583422725920434E-2</v>
      </c>
      <c r="BF392" s="74">
        <f>IF(BC392=1,AW392/SUMIFS(AW$3:AW$622,$BC$3:$BC$622,1,$G$3:$G$622,$G392),0)</f>
        <v>5.7158654667055546E-2</v>
      </c>
      <c r="BG392" s="2">
        <f>BB392</f>
        <v>7.1225071225071226E-2</v>
      </c>
      <c r="BH392" s="2">
        <f>AY392</f>
        <v>0</v>
      </c>
      <c r="BI392" s="2">
        <f>MIN(BI$1,BD392)</f>
        <v>8.4193888734383035E-2</v>
      </c>
      <c r="BJ392" s="2">
        <f>MIN(BJ$1,BE392)</f>
        <v>3.8583422725920434E-2</v>
      </c>
      <c r="BK392" s="2">
        <f>MIN(BK$1,BF392)</f>
        <v>5.7158654667055546E-2</v>
      </c>
      <c r="BL392" s="2">
        <f>BG392</f>
        <v>7.1225071225071226E-2</v>
      </c>
      <c r="BM392" s="2">
        <f>MIN($BM$1,BH392)</f>
        <v>0</v>
      </c>
      <c r="BN392" s="2">
        <f>BI392/SUMIFS(BI$3:BI$622,$BC$3:$BC$622,1,$G$3:$G$622,$G392)</f>
        <v>8.4193888734383035E-2</v>
      </c>
      <c r="BO392" s="2">
        <f>BJ392/SUMIFS(BJ$3:BJ$622,$BC$3:$BC$622,1,$G$3:$G$622,$G392)</f>
        <v>4.0150973767964469E-2</v>
      </c>
      <c r="BP392" s="2">
        <f>BK392/SUMIFS(BK$3:BK$622,$BC$3:$BC$622,1,$G$3:$G$622,$G392)</f>
        <v>5.7158654667055553E-2</v>
      </c>
      <c r="BQ392" s="2">
        <f>BL392</f>
        <v>7.1225071225071226E-2</v>
      </c>
      <c r="BR392" s="2">
        <f>BM392</f>
        <v>0</v>
      </c>
    </row>
    <row r="393" spans="1:70" x14ac:dyDescent="0.3">
      <c r="A393" s="93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>(12-$AF393)/12*INDEX(BV$9:BV$12,MATCH($AB393,$BU$9:$BU$12,0))+$AF393/12*AG393</f>
        <v>0.20349056603773588</v>
      </c>
      <c r="AK393" s="85">
        <f>(12-$AF393)/12*INDEX(BW$9:BW$12,MATCH($AB393,$BU$9:$BU$12,0))+$AF393/12*AH393</f>
        <v>0.56603773584905637</v>
      </c>
      <c r="AL393" s="85">
        <f>(12-$AF393)/12*INDEX(BX$9:BX$12,MATCH($AB393,$BU$9:$BU$12,0))+$AF393/12*AI393</f>
        <v>0.17613207547169812</v>
      </c>
      <c r="AM393" s="85">
        <f>IF($BC393=1,AJ393/SUMIFS(AJ$3:AJ$622,$BC$3:$BC$622,1,$G$3:$G$622,$G393),0)</f>
        <v>0</v>
      </c>
      <c r="AN393" s="85">
        <f>IF($BC393=1,AK393/SUMIFS(AK$3:AK$622,$BC$3:$BC$622,1,$G$3:$G$622,$G393),0)</f>
        <v>0</v>
      </c>
      <c r="AO393" s="85">
        <f>IF($BC393=1,AL393/SUMIFS(AL$3:AL$622,$BC$3:$BC$622,1,$G$3:$G$622,$G393),0)</f>
        <v>0</v>
      </c>
      <c r="AP393" s="2">
        <f>IFERROR(R393/$V393*90,"")</f>
        <v>0.41977611940298504</v>
      </c>
      <c r="AQ393" s="2">
        <f>IFERROR(S393/$V393*90,"")</f>
        <v>0.75559701492537312</v>
      </c>
      <c r="AR393" s="2">
        <f>IFERROR(W393/$V393*90,"")</f>
        <v>1.0914179104477613</v>
      </c>
      <c r="AS393" s="2">
        <f>IFERROR(X393/$V393*90,"")</f>
        <v>0.16791044776119401</v>
      </c>
      <c r="AT393" s="2">
        <f>IFERROR(Y393/$V393*90,"")</f>
        <v>0</v>
      </c>
      <c r="AU393" s="2">
        <f>IF(AP393="",INDEX(BV$4:BV$7,MATCH(O393,$BU$4:$BU$7,0)),AP393)</f>
        <v>0.41977611940298504</v>
      </c>
      <c r="AV393" s="2">
        <f>IF(AQ393="",INDEX(BW$4:BW$7,MATCH($O393,$BU$4:$BU$7,0)),AQ393)</f>
        <v>0.75559701492537312</v>
      </c>
      <c r="AW393" s="2">
        <f>IF(AR393="",INDEX(BX$4:BX$7,MATCH($O393,$BU$4:$BU$7,0)),AR393)</f>
        <v>1.0914179104477613</v>
      </c>
      <c r="AX393" s="2">
        <f>IF(AS393="",INDEX(BY$4:BY$7,MATCH($O393,$BU$4:$BU$7,0)),AS393)</f>
        <v>0.16791044776119401</v>
      </c>
      <c r="AY393" s="2">
        <f>IF(AT393="",INDEX(BZ$4:BZ$7,MATCH($O393,$BU$4:$BU$7,0)),AT393)</f>
        <v>0</v>
      </c>
      <c r="AZ393" s="2">
        <f>AU393*0.5+AK393*0.5</f>
        <v>0.49290692762602073</v>
      </c>
      <c r="BA393" s="2">
        <f>AV393*0.5+AJ393*0.5</f>
        <v>0.47954379048155449</v>
      </c>
      <c r="BB393" s="2">
        <f>AX393*0.5+AI393*0.5</f>
        <v>8.3955223880597007E-2</v>
      </c>
      <c r="BC393">
        <f>IF(I393="expected",1,0)</f>
        <v>0</v>
      </c>
      <c r="BD393" s="74">
        <f>IF(BC393=1,AZ393/SUMIFS(AZ$3:AZ$622,$BC$3:$BC$622,1,$G$3:$G$622,$G393),0)</f>
        <v>0</v>
      </c>
      <c r="BE393" s="74">
        <f>IF(BC393=1,BA393/SUMIFS(BA$3:BA$622,$BC$3:$BC$622,1,$G$3:$G$622,$G393),0)</f>
        <v>0</v>
      </c>
      <c r="BF393" s="74">
        <f>IF(BC393=1,AW393/SUMIFS(AW$3:AW$622,$BC$3:$BC$622,1,$G$3:$G$622,$G393),0)</f>
        <v>0</v>
      </c>
      <c r="BG393" s="2">
        <f>BB393</f>
        <v>8.3955223880597007E-2</v>
      </c>
      <c r="BH393" s="2">
        <f>AY393</f>
        <v>0</v>
      </c>
      <c r="BI393" s="2">
        <f>MIN(BI$1,BD393)</f>
        <v>0</v>
      </c>
      <c r="BJ393" s="2">
        <f>MIN(BJ$1,BE393)</f>
        <v>0</v>
      </c>
      <c r="BK393" s="2">
        <f>MIN(BK$1,BF393)</f>
        <v>0</v>
      </c>
      <c r="BL393" s="2">
        <f>BG393</f>
        <v>8.3955223880597007E-2</v>
      </c>
      <c r="BM393" s="2">
        <f>MIN($BM$1,BH393)</f>
        <v>0</v>
      </c>
      <c r="BN393" s="2">
        <f>BI393/SUMIFS(BI$3:BI$622,$BC$3:$BC$622,1,$G$3:$G$622,$G393)</f>
        <v>0</v>
      </c>
      <c r="BO393" s="2">
        <f>BJ393/SUMIFS(BJ$3:BJ$622,$BC$3:$BC$622,1,$G$3:$G$622,$G393)</f>
        <v>0</v>
      </c>
      <c r="BP393" s="2">
        <f>BK393/SUMIFS(BK$3:BK$622,$BC$3:$BC$622,1,$G$3:$G$622,$G393)</f>
        <v>0</v>
      </c>
      <c r="BQ393" s="2">
        <f>BL393</f>
        <v>8.3955223880597007E-2</v>
      </c>
      <c r="BR393" s="2">
        <f>BM393</f>
        <v>0</v>
      </c>
    </row>
    <row r="394" spans="1:70" x14ac:dyDescent="0.3">
      <c r="A394" s="93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>(12-$AF394)/12*INDEX(BV$9:BV$12,MATCH($AB394,$BU$9:$BU$12,0))+$AF394/12*AG394</f>
        <v>0</v>
      </c>
      <c r="AK394" s="85">
        <f>(12-$AF394)/12*INDEX(BW$9:BW$12,MATCH($AB394,$BU$9:$BU$12,0))+$AF394/12*AH394</f>
        <v>0</v>
      </c>
      <c r="AL394" s="85">
        <f>(12-$AF394)/12*INDEX(BX$9:BX$12,MATCH($AB394,$BU$9:$BU$12,0))+$AF394/12*AI394</f>
        <v>0</v>
      </c>
      <c r="AM394" s="85">
        <f>IF($BC394=1,AJ394/SUMIFS(AJ$3:AJ$622,$BC$3:$BC$622,1,$G$3:$G$622,$G394),0)</f>
        <v>0</v>
      </c>
      <c r="AN394" s="85">
        <f>IF($BC394=1,AK394/SUMIFS(AK$3:AK$622,$BC$3:$BC$622,1,$G$3:$G$622,$G394),0)</f>
        <v>0</v>
      </c>
      <c r="AO394" s="85">
        <f>IF($BC394=1,AL394/SUMIFS(AL$3:AL$622,$BC$3:$BC$622,1,$G$3:$G$622,$G394),0)</f>
        <v>0</v>
      </c>
      <c r="AP394" s="2" t="str">
        <f>IFERROR(R394/$V394*90,"")</f>
        <v/>
      </c>
      <c r="AQ394" s="2" t="str">
        <f>IFERROR(S394/$V394*90,"")</f>
        <v/>
      </c>
      <c r="AR394" s="2" t="str">
        <f>IFERROR(W394/$V394*90,"")</f>
        <v/>
      </c>
      <c r="AS394" s="2" t="str">
        <f>IFERROR(X394/$V394*90,"")</f>
        <v/>
      </c>
      <c r="AT394" s="2" t="str">
        <f>IFERROR(Y394/$V394*90,"")</f>
        <v/>
      </c>
      <c r="AU394" s="2">
        <f>IF(AP394="",INDEX(BV$4:BV$7,MATCH(O394,$BU$4:$BU$7,0)),AP394)</f>
        <v>0</v>
      </c>
      <c r="AV394" s="2">
        <f>IF(AQ394="",INDEX(BW$4:BW$7,MATCH($O394,$BU$4:$BU$7,0)),AQ394)</f>
        <v>0</v>
      </c>
      <c r="AW394" s="2">
        <f>IF(AR394="",INDEX(BX$4:BX$7,MATCH($O394,$BU$4:$BU$7,0)),AR394)</f>
        <v>0</v>
      </c>
      <c r="AX394" s="2">
        <f>IF(AS394="",INDEX(BY$4:BY$7,MATCH($O394,$BU$4:$BU$7,0)),AS394)</f>
        <v>1.3513513513513513E-2</v>
      </c>
      <c r="AY394" s="2">
        <f>IF(AT394="",INDEX(BZ$4:BZ$7,MATCH($O394,$BU$4:$BU$7,0)),AT394)</f>
        <v>0</v>
      </c>
      <c r="AZ394" s="2">
        <f>AU394*0.5+AK394*0.5</f>
        <v>0</v>
      </c>
      <c r="BA394" s="2">
        <f>AV394*0.5+AJ394*0.5</f>
        <v>0</v>
      </c>
      <c r="BB394" s="2">
        <f>AX394*0.5+AI394*0.5</f>
        <v>6.7567567567567563E-3</v>
      </c>
      <c r="BC394">
        <f>IF(I394="expected",1,0)</f>
        <v>1</v>
      </c>
      <c r="BD394" s="74">
        <f>IF(BC394=1,AZ394/SUMIFS(AZ$3:AZ$622,$BC$3:$BC$622,1,$G$3:$G$622,$G394),0)</f>
        <v>0</v>
      </c>
      <c r="BE394" s="74">
        <f>IF(BC394=1,BA394/SUMIFS(BA$3:BA$622,$BC$3:$BC$622,1,$G$3:$G$622,$G394),0)</f>
        <v>0</v>
      </c>
      <c r="BF394" s="74">
        <f>IF(BC394=1,AW394/SUMIFS(AW$3:AW$622,$BC$3:$BC$622,1,$G$3:$G$622,$G394),0)</f>
        <v>0</v>
      </c>
      <c r="BG394" s="2">
        <f>BB394</f>
        <v>6.7567567567567563E-3</v>
      </c>
      <c r="BH394" s="2">
        <f>AY394</f>
        <v>0</v>
      </c>
      <c r="BI394" s="2">
        <f>MIN(BI$1,BD394)</f>
        <v>0</v>
      </c>
      <c r="BJ394" s="2">
        <f>MIN(BJ$1,BE394)</f>
        <v>0</v>
      </c>
      <c r="BK394" s="2">
        <f>MIN(BK$1,BF394)</f>
        <v>0</v>
      </c>
      <c r="BL394" s="2">
        <f>BG394</f>
        <v>6.7567567567567563E-3</v>
      </c>
      <c r="BM394" s="2">
        <f>MIN($BM$1,BH394)</f>
        <v>0</v>
      </c>
      <c r="BN394" s="2">
        <f>BI394/SUMIFS(BI$3:BI$622,$BC$3:$BC$622,1,$G$3:$G$622,$G394)</f>
        <v>0</v>
      </c>
      <c r="BO394" s="2">
        <f>BJ394/SUMIFS(BJ$3:BJ$622,$BC$3:$BC$622,1,$G$3:$G$622,$G394)</f>
        <v>0</v>
      </c>
      <c r="BP394" s="2">
        <f>BK394/SUMIFS(BK$3:BK$622,$BC$3:$BC$622,1,$G$3:$G$622,$G394)</f>
        <v>0</v>
      </c>
      <c r="BQ394" s="2">
        <f>BL394</f>
        <v>6.7567567567567563E-3</v>
      </c>
      <c r="BR394" s="2">
        <f>BM394</f>
        <v>0</v>
      </c>
    </row>
    <row r="395" spans="1:70" x14ac:dyDescent="0.3">
      <c r="A395" s="93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>(12-$AF395)/12*INDEX(BV$9:BV$12,MATCH($AB395,$BU$9:$BU$12,0))+$AF395/12*AG395</f>
        <v>0.12433333333333334</v>
      </c>
      <c r="AK395" s="85">
        <f>(12-$AF395)/12*INDEX(BW$9:BW$12,MATCH($AB395,$BU$9:$BU$12,0))+$AF395/12*AH395</f>
        <v>3.041176470588236E-2</v>
      </c>
      <c r="AL395" s="85">
        <f>(12-$AF395)/12*INDEX(BX$9:BX$12,MATCH($AB395,$BU$9:$BU$12,0))+$AF395/12*AI395</f>
        <v>0.15594117647058819</v>
      </c>
      <c r="AM395" s="85">
        <f>IF($BC395=1,AJ395/SUMIFS(AJ$3:AJ$622,$BC$3:$BC$622,1,$G$3:$G$622,$G395),0)</f>
        <v>0</v>
      </c>
      <c r="AN395" s="85">
        <f>IF($BC395=1,AK395/SUMIFS(AK$3:AK$622,$BC$3:$BC$622,1,$G$3:$G$622,$G395),0)</f>
        <v>0</v>
      </c>
      <c r="AO395" s="85">
        <f>IF($BC395=1,AL395/SUMIFS(AL$3:AL$622,$BC$3:$BC$622,1,$G$3:$G$622,$G395),0)</f>
        <v>0</v>
      </c>
      <c r="AP395" s="2">
        <f>IFERROR(R395/$V395*90,"")</f>
        <v>0</v>
      </c>
      <c r="AQ395" s="2">
        <f>IFERROR(S395/$V395*90,"")</f>
        <v>0</v>
      </c>
      <c r="AR395" s="2">
        <f>IFERROR(W395/$V395*90,"")</f>
        <v>0</v>
      </c>
      <c r="AS395" s="2">
        <f>IFERROR(X395/$V395*90,"")</f>
        <v>0.91836734693877542</v>
      </c>
      <c r="AT395" s="2">
        <f>IFERROR(Y395/$V395*90,"")</f>
        <v>0</v>
      </c>
      <c r="AU395" s="2">
        <f>IF(AP395="",INDEX(BV$4:BV$7,MATCH(O395,$BU$4:$BU$7,0)),AP395)</f>
        <v>0</v>
      </c>
      <c r="AV395" s="2">
        <f>IF(AQ395="",INDEX(BW$4:BW$7,MATCH($O395,$BU$4:$BU$7,0)),AQ395)</f>
        <v>0</v>
      </c>
      <c r="AW395" s="2">
        <f>IF(AR395="",INDEX(BX$4:BX$7,MATCH($O395,$BU$4:$BU$7,0)),AR395)</f>
        <v>0</v>
      </c>
      <c r="AX395" s="2">
        <f>IF(AS395="",INDEX(BY$4:BY$7,MATCH($O395,$BU$4:$BU$7,0)),AS395)</f>
        <v>0.91836734693877542</v>
      </c>
      <c r="AY395" s="2">
        <f>IF(AT395="",INDEX(BZ$4:BZ$7,MATCH($O395,$BU$4:$BU$7,0)),AT395)</f>
        <v>0</v>
      </c>
      <c r="AZ395" s="2">
        <f>AU395*0.5+AK395*0.5</f>
        <v>1.520588235294118E-2</v>
      </c>
      <c r="BA395" s="2">
        <f>AV395*0.5+AJ395*0.5</f>
        <v>6.2166666666666669E-2</v>
      </c>
      <c r="BB395" s="2">
        <f>AX395*0.5+AI395*0.5</f>
        <v>0.52918367346938777</v>
      </c>
      <c r="BC395">
        <f>IF(I395="expected",1,0)</f>
        <v>0</v>
      </c>
      <c r="BD395" s="74">
        <f>IF(BC395=1,AZ395/SUMIFS(AZ$3:AZ$622,$BC$3:$BC$622,1,$G$3:$G$622,$G395),0)</f>
        <v>0</v>
      </c>
      <c r="BE395" s="74">
        <f>IF(BC395=1,BA395/SUMIFS(BA$3:BA$622,$BC$3:$BC$622,1,$G$3:$G$622,$G395),0)</f>
        <v>0</v>
      </c>
      <c r="BF395" s="74">
        <f>IF(BC395=1,AW395/SUMIFS(AW$3:AW$622,$BC$3:$BC$622,1,$G$3:$G$622,$G395),0)</f>
        <v>0</v>
      </c>
      <c r="BG395" s="2">
        <f>BB395</f>
        <v>0.52918367346938777</v>
      </c>
      <c r="BH395" s="2">
        <f>AY395</f>
        <v>0</v>
      </c>
      <c r="BI395" s="2">
        <f>MIN(BI$1,BD395)</f>
        <v>0</v>
      </c>
      <c r="BJ395" s="2">
        <f>MIN(BJ$1,BE395)</f>
        <v>0</v>
      </c>
      <c r="BK395" s="2">
        <f>MIN(BK$1,BF395)</f>
        <v>0</v>
      </c>
      <c r="BL395" s="2">
        <f>BG395</f>
        <v>0.52918367346938777</v>
      </c>
      <c r="BM395" s="2">
        <f>MIN($BM$1,BH395)</f>
        <v>0</v>
      </c>
      <c r="BN395" s="2">
        <f>BI395/SUMIFS(BI$3:BI$622,$BC$3:$BC$622,1,$G$3:$G$622,$G395)</f>
        <v>0</v>
      </c>
      <c r="BO395" s="2">
        <f>BJ395/SUMIFS(BJ$3:BJ$622,$BC$3:$BC$622,1,$G$3:$G$622,$G395)</f>
        <v>0</v>
      </c>
      <c r="BP395" s="2">
        <f>BK395/SUMIFS(BK$3:BK$622,$BC$3:$BC$622,1,$G$3:$G$622,$G395)</f>
        <v>0</v>
      </c>
      <c r="BQ395" s="2">
        <f>BL395</f>
        <v>0.52918367346938777</v>
      </c>
      <c r="BR395" s="2">
        <f>BM395</f>
        <v>0</v>
      </c>
    </row>
    <row r="396" spans="1:70" x14ac:dyDescent="0.3">
      <c r="A396" s="93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>(12-$AF396)/12*INDEX(BV$9:BV$12,MATCH($AB396,$BU$9:$BU$12,0))+$AF396/12*AG396</f>
        <v>9.2999999999999999E-2</v>
      </c>
      <c r="AK396" s="85">
        <f>(12-$AF396)/12*INDEX(BW$9:BW$12,MATCH($AB396,$BU$9:$BU$12,0))+$AF396/12*AH396</f>
        <v>9.1235294117647081E-2</v>
      </c>
      <c r="AL396" s="85">
        <f>(12-$AF396)/12*INDEX(BX$9:BX$12,MATCH($AB396,$BU$9:$BU$12,0))+$AF396/12*AI396</f>
        <v>0.18782352941176461</v>
      </c>
      <c r="AM396" s="85">
        <f>IF($BC396=1,AJ396/SUMIFS(AJ$3:AJ$622,$BC$3:$BC$622,1,$G$3:$G$622,$G396),0)</f>
        <v>8.4316154327128426E-2</v>
      </c>
      <c r="AN396" s="85">
        <f>IF($BC396=1,AK396/SUMIFS(AK$3:AK$622,$BC$3:$BC$622,1,$G$3:$G$622,$G396),0)</f>
        <v>4.6040022190133707E-2</v>
      </c>
      <c r="AO396" s="85">
        <f>IF($BC396=1,AL396/SUMIFS(AL$3:AL$622,$BC$3:$BC$622,1,$G$3:$G$622,$G396),0)</f>
        <v>7.9555732896092496E-2</v>
      </c>
      <c r="AP396" s="2">
        <f>IFERROR(R396/$V396*90,"")</f>
        <v>0</v>
      </c>
      <c r="AQ396" s="2">
        <f>IFERROR(S396/$V396*90,"")</f>
        <v>0</v>
      </c>
      <c r="AR396" s="2">
        <f>IFERROR(W396/$V396*90,"")</f>
        <v>0</v>
      </c>
      <c r="AS396" s="2">
        <f>IFERROR(X396/$V396*90,"")</f>
        <v>0</v>
      </c>
      <c r="AT396" s="2">
        <f>IFERROR(Y396/$V396*90,"")</f>
        <v>0</v>
      </c>
      <c r="AU396" s="2">
        <f>IF(AP396="",INDEX(BV$4:BV$7,MATCH(O396,$BU$4:$BU$7,0)),AP396)</f>
        <v>0</v>
      </c>
      <c r="AV396" s="2">
        <f>IF(AQ396="",INDEX(BW$4:BW$7,MATCH($O396,$BU$4:$BU$7,0)),AQ396)</f>
        <v>0</v>
      </c>
      <c r="AW396" s="2">
        <f>IF(AR396="",INDEX(BX$4:BX$7,MATCH($O396,$BU$4:$BU$7,0)),AR396)</f>
        <v>0</v>
      </c>
      <c r="AX396" s="2">
        <f>IF(AS396="",INDEX(BY$4:BY$7,MATCH($O396,$BU$4:$BU$7,0)),AS396)</f>
        <v>0</v>
      </c>
      <c r="AY396" s="2">
        <f>IF(AT396="",INDEX(BZ$4:BZ$7,MATCH($O396,$BU$4:$BU$7,0)),AT396)</f>
        <v>0</v>
      </c>
      <c r="AZ396" s="2">
        <f>AU396*0.5+AK396*0.5</f>
        <v>4.5617647058823541E-2</v>
      </c>
      <c r="BA396" s="2">
        <f>AV396*0.5+AJ396*0.5</f>
        <v>4.65E-2</v>
      </c>
      <c r="BB396" s="2">
        <f>AX396*0.5+AI396*0.5</f>
        <v>0</v>
      </c>
      <c r="BC396">
        <f>IF(I396="expected",1,0)</f>
        <v>1</v>
      </c>
      <c r="BD396" s="74">
        <f>IF(BC396=1,AZ396/SUMIFS(AZ$3:AZ$622,$BC$3:$BC$622,1,$G$3:$G$622,$G396),0)</f>
        <v>2.3866340793332365E-2</v>
      </c>
      <c r="BE396" s="74">
        <f>IF(BC396=1,BA396/SUMIFS(BA$3:BA$622,$BC$3:$BC$622,1,$G$3:$G$622,$G396),0)</f>
        <v>4.7656433074561071E-2</v>
      </c>
      <c r="BF396" s="74">
        <f>IF(BC396=1,AW396/SUMIFS(AW$3:AW$622,$BC$3:$BC$622,1,$G$3:$G$622,$G396),0)</f>
        <v>0</v>
      </c>
      <c r="BG396" s="2">
        <f>BB396</f>
        <v>0</v>
      </c>
      <c r="BH396" s="2">
        <f>AY396</f>
        <v>0</v>
      </c>
      <c r="BI396" s="2">
        <f>MIN(BI$1,BD396)</f>
        <v>2.3866340793332365E-2</v>
      </c>
      <c r="BJ396" s="2">
        <f>MIN(BJ$1,BE396)</f>
        <v>4.7656433074561071E-2</v>
      </c>
      <c r="BK396" s="2">
        <f>MIN(BK$1,BF396)</f>
        <v>0</v>
      </c>
      <c r="BL396" s="2">
        <f>BG396</f>
        <v>0</v>
      </c>
      <c r="BM396" s="2">
        <f>MIN($BM$1,BH396)</f>
        <v>0</v>
      </c>
      <c r="BN396" s="2">
        <f>BI396/SUMIFS(BI$3:BI$622,$BC$3:$BC$622,1,$G$3:$G$622,$G396)</f>
        <v>2.5809236994066065E-2</v>
      </c>
      <c r="BO396" s="2">
        <f>BJ396/SUMIFS(BJ$3:BJ$622,$BC$3:$BC$622,1,$G$3:$G$622,$G396)</f>
        <v>4.7656433074561071E-2</v>
      </c>
      <c r="BP396" s="2">
        <f>BK396/SUMIFS(BK$3:BK$622,$BC$3:$BC$622,1,$G$3:$G$622,$G396)</f>
        <v>0</v>
      </c>
      <c r="BQ396" s="2">
        <f>BL396</f>
        <v>0</v>
      </c>
      <c r="BR396" s="2">
        <f>BM396</f>
        <v>0</v>
      </c>
    </row>
    <row r="397" spans="1:70" x14ac:dyDescent="0.3">
      <c r="A397" s="93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>(12-$AF397)/12*INDEX(BV$9:BV$12,MATCH($AB397,$BU$9:$BU$12,0))+$AF397/12*AG397</f>
        <v>9.2999999999999999E-2</v>
      </c>
      <c r="AK397" s="85">
        <f>(12-$AF397)/12*INDEX(BW$9:BW$12,MATCH($AB397,$BU$9:$BU$12,0))+$AF397/12*AH397</f>
        <v>9.1235294117647081E-2</v>
      </c>
      <c r="AL397" s="85">
        <f>(12-$AF397)/12*INDEX(BX$9:BX$12,MATCH($AB397,$BU$9:$BU$12,0))+$AF397/12*AI397</f>
        <v>0.18782352941176461</v>
      </c>
      <c r="AM397" s="85">
        <f>IF($BC397=1,AJ397/SUMIFS(AJ$3:AJ$622,$BC$3:$BC$622,1,$G$3:$G$622,$G397),0)</f>
        <v>8.4316154327128426E-2</v>
      </c>
      <c r="AN397" s="85">
        <f>IF($BC397=1,AK397/SUMIFS(AK$3:AK$622,$BC$3:$BC$622,1,$G$3:$G$622,$G397),0)</f>
        <v>4.6040022190133707E-2</v>
      </c>
      <c r="AO397" s="85">
        <f>IF($BC397=1,AL397/SUMIFS(AL$3:AL$622,$BC$3:$BC$622,1,$G$3:$G$622,$G397),0)</f>
        <v>7.9555732896092496E-2</v>
      </c>
      <c r="AP397" s="2">
        <f>IFERROR(R397/$V397*90,"")</f>
        <v>6.726457399103139E-2</v>
      </c>
      <c r="AQ397" s="2">
        <f>IFERROR(S397/$V397*90,"")</f>
        <v>0.13452914798206278</v>
      </c>
      <c r="AR397" s="2">
        <f>IFERROR(W397/$V397*90,"")</f>
        <v>0.80717488789237668</v>
      </c>
      <c r="AS397" s="2">
        <f>IFERROR(X397/$V397*90,"")</f>
        <v>0.20179372197309417</v>
      </c>
      <c r="AT397" s="2">
        <f>IFERROR(Y397/$V397*90,"")</f>
        <v>0</v>
      </c>
      <c r="AU397" s="2">
        <f>IF(AP397="",INDEX(BV$4:BV$7,MATCH(O397,$BU$4:$BU$7,0)),AP397)</f>
        <v>6.726457399103139E-2</v>
      </c>
      <c r="AV397" s="2">
        <f>IF(AQ397="",INDEX(BW$4:BW$7,MATCH($O397,$BU$4:$BU$7,0)),AQ397)</f>
        <v>0.13452914798206278</v>
      </c>
      <c r="AW397" s="2">
        <f>IF(AR397="",INDEX(BX$4:BX$7,MATCH($O397,$BU$4:$BU$7,0)),AR397)</f>
        <v>0.80717488789237668</v>
      </c>
      <c r="AX397" s="2">
        <f>IF(AS397="",INDEX(BY$4:BY$7,MATCH($O397,$BU$4:$BU$7,0)),AS397)</f>
        <v>0.20179372197309417</v>
      </c>
      <c r="AY397" s="2">
        <f>IF(AT397="",INDEX(BZ$4:BZ$7,MATCH($O397,$BU$4:$BU$7,0)),AT397)</f>
        <v>0</v>
      </c>
      <c r="AZ397" s="2">
        <f>AU397*0.5+AK397*0.5</f>
        <v>7.9249934054339236E-2</v>
      </c>
      <c r="BA397" s="2">
        <f>AV397*0.5+AJ397*0.5</f>
        <v>0.11376457399103139</v>
      </c>
      <c r="BB397" s="2">
        <f>AX397*0.5+AI397*0.5</f>
        <v>0.10089686098654709</v>
      </c>
      <c r="BC397">
        <f>IF(I397="expected",1,0)</f>
        <v>1</v>
      </c>
      <c r="BD397" s="74">
        <f>IF(BC397=1,AZ397/SUMIFS(AZ$3:AZ$622,$BC$3:$BC$622,1,$G$3:$G$622,$G397),0)</f>
        <v>4.1462154581340539E-2</v>
      </c>
      <c r="BE397" s="74">
        <f>IF(BC397=1,BA397/SUMIFS(BA$3:BA$622,$BC$3:$BC$622,1,$G$3:$G$622,$G397),0)</f>
        <v>0.1165938453045062</v>
      </c>
      <c r="BF397" s="74">
        <f>IF(BC397=1,AW397/SUMIFS(AW$3:AW$622,$BC$3:$BC$622,1,$G$3:$G$622,$G397),0)</f>
        <v>0.16290078299762234</v>
      </c>
      <c r="BG397" s="2">
        <f>BB397</f>
        <v>0.10089686098654709</v>
      </c>
      <c r="BH397" s="2">
        <f>AY397</f>
        <v>0</v>
      </c>
      <c r="BI397" s="2">
        <f>MIN(BI$1,BD397)</f>
        <v>4.1462154581340539E-2</v>
      </c>
      <c r="BJ397" s="2">
        <f>MIN(BJ$1,BE397)</f>
        <v>0.1165938453045062</v>
      </c>
      <c r="BK397" s="2">
        <f>MIN(BK$1,BF397)</f>
        <v>0.16290078299762234</v>
      </c>
      <c r="BL397" s="2">
        <f>BG397</f>
        <v>0.10089686098654709</v>
      </c>
      <c r="BM397" s="2">
        <f>MIN($BM$1,BH397)</f>
        <v>0</v>
      </c>
      <c r="BN397" s="2">
        <f>BI397/SUMIFS(BI$3:BI$622,$BC$3:$BC$622,1,$G$3:$G$622,$G397)</f>
        <v>4.4837479827380157E-2</v>
      </c>
      <c r="BO397" s="2">
        <f>BJ397/SUMIFS(BJ$3:BJ$622,$BC$3:$BC$622,1,$G$3:$G$622,$G397)</f>
        <v>0.1165938453045062</v>
      </c>
      <c r="BP397" s="2">
        <f>BK397/SUMIFS(BK$3:BK$622,$BC$3:$BC$622,1,$G$3:$G$622,$G397)</f>
        <v>0.17589887285365591</v>
      </c>
      <c r="BQ397" s="2">
        <f>BL397</f>
        <v>0.10089686098654709</v>
      </c>
      <c r="BR397" s="2">
        <f>BM397</f>
        <v>0</v>
      </c>
    </row>
    <row r="398" spans="1:70" x14ac:dyDescent="0.3">
      <c r="A398" s="93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>(12-$AF398)/12*INDEX(BV$9:BV$12,MATCH($AB398,$BU$9:$BU$12,0))+$AF398/12*AG398</f>
        <v>6.9750000000000006E-2</v>
      </c>
      <c r="AK398" s="85">
        <f>(12-$AF398)/12*INDEX(BW$9:BW$12,MATCH($AB398,$BU$9:$BU$12,0))+$AF398/12*AH398</f>
        <v>6.8426470588235311E-2</v>
      </c>
      <c r="AL398" s="85">
        <f>(12-$AF398)/12*INDEX(BX$9:BX$12,MATCH($AB398,$BU$9:$BU$12,0))+$AF398/12*AI398</f>
        <v>0.14086764705882346</v>
      </c>
      <c r="AM398" s="85">
        <f>IF($BC398=1,AJ398/SUMIFS(AJ$3:AJ$622,$BC$3:$BC$622,1,$G$3:$G$622,$G398),0)</f>
        <v>6.3237115745346323E-2</v>
      </c>
      <c r="AN398" s="85">
        <f>IF($BC398=1,AK398/SUMIFS(AK$3:AK$622,$BC$3:$BC$622,1,$G$3:$G$622,$G398),0)</f>
        <v>3.4530016642600282E-2</v>
      </c>
      <c r="AO398" s="85">
        <f>IF($BC398=1,AL398/SUMIFS(AL$3:AL$622,$BC$3:$BC$622,1,$G$3:$G$622,$G398),0)</f>
        <v>5.9666799672069372E-2</v>
      </c>
      <c r="AP398" s="2">
        <f>IFERROR(R398/$V398*90,"")</f>
        <v>0</v>
      </c>
      <c r="AQ398" s="2">
        <f>IFERROR(S398/$V398*90,"")</f>
        <v>0</v>
      </c>
      <c r="AR398" s="2">
        <f>IFERROR(W398/$V398*90,"")</f>
        <v>0</v>
      </c>
      <c r="AS398" s="2">
        <f>IFERROR(X398/$V398*90,"")</f>
        <v>0</v>
      </c>
      <c r="AT398" s="2">
        <f>IFERROR(Y398/$V398*90,"")</f>
        <v>0</v>
      </c>
      <c r="AU398" s="2">
        <f>IF(AP398="",INDEX(BV$4:BV$7,MATCH(O398,$BU$4:$BU$7,0)),AP398)</f>
        <v>0</v>
      </c>
      <c r="AV398" s="2">
        <f>IF(AQ398="",INDEX(BW$4:BW$7,MATCH($O398,$BU$4:$BU$7,0)),AQ398)</f>
        <v>0</v>
      </c>
      <c r="AW398" s="2">
        <f>IF(AR398="",INDEX(BX$4:BX$7,MATCH($O398,$BU$4:$BU$7,0)),AR398)</f>
        <v>0</v>
      </c>
      <c r="AX398" s="2">
        <f>IF(AS398="",INDEX(BY$4:BY$7,MATCH($O398,$BU$4:$BU$7,0)),AS398)</f>
        <v>0</v>
      </c>
      <c r="AY398" s="2">
        <f>IF(AT398="",INDEX(BZ$4:BZ$7,MATCH($O398,$BU$4:$BU$7,0)),AT398)</f>
        <v>0</v>
      </c>
      <c r="AZ398" s="2">
        <f>AU398*0.5+AK398*0.5</f>
        <v>3.4213235294117655E-2</v>
      </c>
      <c r="BA398" s="2">
        <f>AV398*0.5+AJ398*0.5</f>
        <v>3.4875000000000003E-2</v>
      </c>
      <c r="BB398" s="2">
        <f>AX398*0.5+AI398*0.5</f>
        <v>0</v>
      </c>
      <c r="BC398">
        <f>IF(I398="expected",1,0)</f>
        <v>1</v>
      </c>
      <c r="BD398" s="74">
        <f>IF(BC398=1,AZ398/SUMIFS(AZ$3:AZ$622,$BC$3:$BC$622,1,$G$3:$G$622,$G398),0)</f>
        <v>1.7899755594999275E-2</v>
      </c>
      <c r="BE398" s="74">
        <f>IF(BC398=1,BA398/SUMIFS(BA$3:BA$622,$BC$3:$BC$622,1,$G$3:$G$622,$G398),0)</f>
        <v>3.5742324805920808E-2</v>
      </c>
      <c r="BF398" s="74">
        <f>IF(BC398=1,AW398/SUMIFS(AW$3:AW$622,$BC$3:$BC$622,1,$G$3:$G$622,$G398),0)</f>
        <v>0</v>
      </c>
      <c r="BG398" s="2">
        <f>BB398</f>
        <v>0</v>
      </c>
      <c r="BH398" s="2">
        <f>AY398</f>
        <v>0</v>
      </c>
      <c r="BI398" s="2">
        <f>MIN(BI$1,BD398)</f>
        <v>1.7899755594999275E-2</v>
      </c>
      <c r="BJ398" s="2">
        <f>MIN(BJ$1,BE398)</f>
        <v>3.5742324805920808E-2</v>
      </c>
      <c r="BK398" s="2">
        <f>MIN(BK$1,BF398)</f>
        <v>0</v>
      </c>
      <c r="BL398" s="2">
        <f>BG398</f>
        <v>0</v>
      </c>
      <c r="BM398" s="2">
        <f>MIN($BM$1,BH398)</f>
        <v>0</v>
      </c>
      <c r="BN398" s="2">
        <f>BI398/SUMIFS(BI$3:BI$622,$BC$3:$BC$622,1,$G$3:$G$622,$G398)</f>
        <v>1.9356927745549552E-2</v>
      </c>
      <c r="BO398" s="2">
        <f>BJ398/SUMIFS(BJ$3:BJ$622,$BC$3:$BC$622,1,$G$3:$G$622,$G398)</f>
        <v>3.5742324805920808E-2</v>
      </c>
      <c r="BP398" s="2">
        <f>BK398/SUMIFS(BK$3:BK$622,$BC$3:$BC$622,1,$G$3:$G$622,$G398)</f>
        <v>0</v>
      </c>
      <c r="BQ398" s="2">
        <f>BL398</f>
        <v>0</v>
      </c>
      <c r="BR398" s="2">
        <f>BM398</f>
        <v>0</v>
      </c>
    </row>
    <row r="399" spans="1:70" x14ac:dyDescent="0.3">
      <c r="A399" s="93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>(12-$AF399)/12*INDEX(BV$9:BV$12,MATCH($AB399,$BU$9:$BU$12,0))+$AF399/12*AG399</f>
        <v>9.2999999999999999E-2</v>
      </c>
      <c r="AK399" s="85">
        <f>(12-$AF399)/12*INDEX(BW$9:BW$12,MATCH($AB399,$BU$9:$BU$12,0))+$AF399/12*AH399</f>
        <v>9.1235294117647081E-2</v>
      </c>
      <c r="AL399" s="85">
        <f>(12-$AF399)/12*INDEX(BX$9:BX$12,MATCH($AB399,$BU$9:$BU$12,0))+$AF399/12*AI399</f>
        <v>0.18782352941176461</v>
      </c>
      <c r="AM399" s="85">
        <f>IF($BC399=1,AJ399/SUMIFS(AJ$3:AJ$622,$BC$3:$BC$622,1,$G$3:$G$622,$G399),0)</f>
        <v>0</v>
      </c>
      <c r="AN399" s="85">
        <f>IF($BC399=1,AK399/SUMIFS(AK$3:AK$622,$BC$3:$BC$622,1,$G$3:$G$622,$G399),0)</f>
        <v>0</v>
      </c>
      <c r="AO399" s="85">
        <f>IF($BC399=1,AL399/SUMIFS(AL$3:AL$622,$BC$3:$BC$622,1,$G$3:$G$622,$G399),0)</f>
        <v>0</v>
      </c>
      <c r="AP399" s="2" t="str">
        <f>IFERROR(R399/$V399*90,"")</f>
        <v/>
      </c>
      <c r="AQ399" s="2" t="str">
        <f>IFERROR(S399/$V399*90,"")</f>
        <v/>
      </c>
      <c r="AR399" s="2" t="str">
        <f>IFERROR(W399/$V399*90,"")</f>
        <v/>
      </c>
      <c r="AS399" s="2" t="str">
        <f>IFERROR(X399/$V399*90,"")</f>
        <v/>
      </c>
      <c r="AT399" s="2" t="str">
        <f>IFERROR(Y399/$V399*90,"")</f>
        <v/>
      </c>
      <c r="AU399" s="2">
        <f>IF(AP399="",INDEX(BV$4:BV$7,MATCH(O399,$BU$4:$BU$7,0)),AP399)</f>
        <v>0</v>
      </c>
      <c r="AV399" s="2">
        <f>IF(AQ399="",INDEX(BW$4:BW$7,MATCH($O399,$BU$4:$BU$7,0)),AQ399)</f>
        <v>0</v>
      </c>
      <c r="AW399" s="2">
        <f>IF(AR399="",INDEX(BX$4:BX$7,MATCH($O399,$BU$4:$BU$7,0)),AR399)</f>
        <v>9.024064171122996E-2</v>
      </c>
      <c r="AX399" s="2">
        <f>IF(AS399="",INDEX(BY$4:BY$7,MATCH($O399,$BU$4:$BU$7,0)),AS399)</f>
        <v>0.1265377855887522</v>
      </c>
      <c r="AY399" s="2">
        <f>IF(AT399="",INDEX(BZ$4:BZ$7,MATCH($O399,$BU$4:$BU$7,0)),AT399)</f>
        <v>0</v>
      </c>
      <c r="AZ399" s="2">
        <f>AU399*0.5+AK399*0.5</f>
        <v>4.5617647058823541E-2</v>
      </c>
      <c r="BA399" s="2">
        <f>AV399*0.5+AJ399*0.5</f>
        <v>4.65E-2</v>
      </c>
      <c r="BB399" s="2">
        <f>AX399*0.5+AI399*0.5</f>
        <v>6.32688927943761E-2</v>
      </c>
      <c r="BC399">
        <f>IF(I399="expected",1,0)</f>
        <v>0</v>
      </c>
      <c r="BD399" s="74">
        <f>IF(BC399=1,AZ399/SUMIFS(AZ$3:AZ$622,$BC$3:$BC$622,1,$G$3:$G$622,$G399),0)</f>
        <v>0</v>
      </c>
      <c r="BE399" s="74">
        <f>IF(BC399=1,BA399/SUMIFS(BA$3:BA$622,$BC$3:$BC$622,1,$G$3:$G$622,$G399),0)</f>
        <v>0</v>
      </c>
      <c r="BF399" s="74">
        <f>IF(BC399=1,AW399/SUMIFS(AW$3:AW$622,$BC$3:$BC$622,1,$G$3:$G$622,$G399),0)</f>
        <v>0</v>
      </c>
      <c r="BG399" s="2">
        <f>BB399</f>
        <v>6.32688927943761E-2</v>
      </c>
      <c r="BH399" s="2">
        <f>AY399</f>
        <v>0</v>
      </c>
      <c r="BI399" s="2">
        <f>MIN(BI$1,BD399)</f>
        <v>0</v>
      </c>
      <c r="BJ399" s="2">
        <f>MIN(BJ$1,BE399)</f>
        <v>0</v>
      </c>
      <c r="BK399" s="2">
        <f>MIN(BK$1,BF399)</f>
        <v>0</v>
      </c>
      <c r="BL399" s="2">
        <f>BG399</f>
        <v>6.32688927943761E-2</v>
      </c>
      <c r="BM399" s="2">
        <f>MIN($BM$1,BH399)</f>
        <v>0</v>
      </c>
      <c r="BN399" s="2">
        <f>BI399/SUMIFS(BI$3:BI$622,$BC$3:$BC$622,1,$G$3:$G$622,$G399)</f>
        <v>0</v>
      </c>
      <c r="BO399" s="2">
        <f>BJ399/SUMIFS(BJ$3:BJ$622,$BC$3:$BC$622,1,$G$3:$G$622,$G399)</f>
        <v>0</v>
      </c>
      <c r="BP399" s="2">
        <f>BK399/SUMIFS(BK$3:BK$622,$BC$3:$BC$622,1,$G$3:$G$622,$G399)</f>
        <v>0</v>
      </c>
      <c r="BQ399" s="2">
        <f>BL399</f>
        <v>6.32688927943761E-2</v>
      </c>
      <c r="BR399" s="2">
        <f>BM399</f>
        <v>0</v>
      </c>
    </row>
    <row r="400" spans="1:70" x14ac:dyDescent="0.3">
      <c r="A400" s="93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>(12-$AF400)/12*INDEX(BV$9:BV$12,MATCH($AB400,$BU$9:$BU$12,0))+$AF400/12*AG400</f>
        <v>3.875E-2</v>
      </c>
      <c r="AK400" s="85">
        <f>(12-$AF400)/12*INDEX(BW$9:BW$12,MATCH($AB400,$BU$9:$BU$12,0))+$AF400/12*AH400</f>
        <v>3.801470588235295E-2</v>
      </c>
      <c r="AL400" s="85">
        <f>(12-$AF400)/12*INDEX(BX$9:BX$12,MATCH($AB400,$BU$9:$BU$12,0))+$AF400/12*AI400</f>
        <v>0.34659313725490193</v>
      </c>
      <c r="AM400" s="85">
        <f>IF($BC400=1,AJ400/SUMIFS(AJ$3:AJ$622,$BC$3:$BC$622,1,$G$3:$G$622,$G400),0)</f>
        <v>3.5131730969636843E-2</v>
      </c>
      <c r="AN400" s="85">
        <f>IF($BC400=1,AK400/SUMIFS(AK$3:AK$622,$BC$3:$BC$622,1,$G$3:$G$622,$G400),0)</f>
        <v>1.9183342579222377E-2</v>
      </c>
      <c r="AO400" s="85">
        <f>IF($BC400=1,AL400/SUMIFS(AL$3:AL$622,$BC$3:$BC$622,1,$G$3:$G$622,$G400),0)</f>
        <v>0.14680520133673197</v>
      </c>
      <c r="AP400" s="2">
        <f>IFERROR(R400/$V400*90,"")</f>
        <v>0</v>
      </c>
      <c r="AQ400" s="2">
        <f>IFERROR(S400/$V400*90,"")</f>
        <v>0</v>
      </c>
      <c r="AR400" s="2">
        <f>IFERROR(W400/$V400*90,"")</f>
        <v>8.6124401913875603E-2</v>
      </c>
      <c r="AS400" s="2">
        <f>IFERROR(X400/$V400*90,"")</f>
        <v>0.12918660287081341</v>
      </c>
      <c r="AT400" s="2">
        <f>IFERROR(Y400/$V400*90,"")</f>
        <v>0</v>
      </c>
      <c r="AU400" s="2">
        <f>IF(AP400="",INDEX(BV$4:BV$7,MATCH(O400,$BU$4:$BU$7,0)),AP400)</f>
        <v>0</v>
      </c>
      <c r="AV400" s="2">
        <f>IF(AQ400="",INDEX(BW$4:BW$7,MATCH($O400,$BU$4:$BU$7,0)),AQ400)</f>
        <v>0</v>
      </c>
      <c r="AW400" s="2">
        <f>IF(AR400="",INDEX(BX$4:BX$7,MATCH($O400,$BU$4:$BU$7,0)),AR400)</f>
        <v>8.6124401913875603E-2</v>
      </c>
      <c r="AX400" s="2">
        <f>IF(AS400="",INDEX(BY$4:BY$7,MATCH($O400,$BU$4:$BU$7,0)),AS400)</f>
        <v>0.12918660287081341</v>
      </c>
      <c r="AY400" s="2">
        <f>IF(AT400="",INDEX(BZ$4:BZ$7,MATCH($O400,$BU$4:$BU$7,0)),AT400)</f>
        <v>0</v>
      </c>
      <c r="AZ400" s="2">
        <f>AU400*0.5+AK400*0.5</f>
        <v>1.9007352941176475E-2</v>
      </c>
      <c r="BA400" s="2">
        <f>AV400*0.5+AJ400*0.5</f>
        <v>1.9375E-2</v>
      </c>
      <c r="BB400" s="2">
        <f>AX400*0.5+AI400*0.5</f>
        <v>0.29459330143540674</v>
      </c>
      <c r="BC400">
        <f>IF(I400="expected",1,0)</f>
        <v>1</v>
      </c>
      <c r="BD400" s="74">
        <f>IF(BC400=1,AZ400/SUMIFS(AZ$3:AZ$622,$BC$3:$BC$622,1,$G$3:$G$622,$G400),0)</f>
        <v>9.9443086638884865E-3</v>
      </c>
      <c r="BE400" s="74">
        <f>IF(BC400=1,BA400/SUMIFS(BA$3:BA$622,$BC$3:$BC$622,1,$G$3:$G$622,$G400),0)</f>
        <v>1.9856847114400444E-2</v>
      </c>
      <c r="BF400" s="74">
        <f>IF(BC400=1,AW400/SUMIFS(AW$3:AW$622,$BC$3:$BC$622,1,$G$3:$G$622,$G400),0)</f>
        <v>1.738127971697119E-2</v>
      </c>
      <c r="BG400" s="2">
        <f>BB400</f>
        <v>0.29459330143540674</v>
      </c>
      <c r="BH400" s="2">
        <f>AY400</f>
        <v>0</v>
      </c>
      <c r="BI400" s="2">
        <f>MIN(BI$1,BD400)</f>
        <v>9.9443086638884865E-3</v>
      </c>
      <c r="BJ400" s="2">
        <f>MIN(BJ$1,BE400)</f>
        <v>1.9856847114400444E-2</v>
      </c>
      <c r="BK400" s="2">
        <f>MIN(BK$1,BF400)</f>
        <v>1.738127971697119E-2</v>
      </c>
      <c r="BL400" s="2">
        <f>BG400</f>
        <v>0.29459330143540674</v>
      </c>
      <c r="BM400" s="2">
        <f>MIN($BM$1,BH400)</f>
        <v>0</v>
      </c>
      <c r="BN400" s="2">
        <f>BI400/SUMIFS(BI$3:BI$622,$BC$3:$BC$622,1,$G$3:$G$622,$G400)</f>
        <v>1.0753848747527529E-2</v>
      </c>
      <c r="BO400" s="2">
        <f>BJ400/SUMIFS(BJ$3:BJ$622,$BC$3:$BC$622,1,$G$3:$G$622,$G400)</f>
        <v>1.9856847114400444E-2</v>
      </c>
      <c r="BP400" s="2">
        <f>BK400/SUMIFS(BK$3:BK$622,$BC$3:$BC$622,1,$G$3:$G$622,$G400)</f>
        <v>1.8768157247064723E-2</v>
      </c>
      <c r="BQ400" s="2">
        <f>BL400</f>
        <v>0.29459330143540674</v>
      </c>
      <c r="BR400" s="2">
        <f>BM400</f>
        <v>0</v>
      </c>
    </row>
    <row r="401" spans="1:70" x14ac:dyDescent="0.3">
      <c r="A401" s="93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>(12-$AF401)/12*INDEX(BV$9:BV$12,MATCH($AB401,$BU$9:$BU$12,0))+$AF401/12*AG401</f>
        <v>5.425E-2</v>
      </c>
      <c r="AK401" s="85">
        <f>(12-$AF401)/12*INDEX(BW$9:BW$12,MATCH($AB401,$BU$9:$BU$12,0))+$AF401/12*AH401</f>
        <v>5.3220588235294131E-2</v>
      </c>
      <c r="AL401" s="85">
        <f>(12-$AF401)/12*INDEX(BX$9:BX$12,MATCH($AB401,$BU$9:$BU$12,0))+$AF401/12*AI401</f>
        <v>0.19289705882352937</v>
      </c>
      <c r="AM401" s="85">
        <f>IF($BC401=1,AJ401/SUMIFS(AJ$3:AJ$622,$BC$3:$BC$622,1,$G$3:$G$622,$G401),0)</f>
        <v>0</v>
      </c>
      <c r="AN401" s="85">
        <f>IF($BC401=1,AK401/SUMIFS(AK$3:AK$622,$BC$3:$BC$622,1,$G$3:$G$622,$G401),0)</f>
        <v>0</v>
      </c>
      <c r="AO401" s="85">
        <f>IF($BC401=1,AL401/SUMIFS(AL$3:AL$622,$BC$3:$BC$622,1,$G$3:$G$622,$G401),0)</f>
        <v>0</v>
      </c>
      <c r="AP401" s="2">
        <f>IFERROR(R401/$V401*90,"")</f>
        <v>0</v>
      </c>
      <c r="AQ401" s="2">
        <f>IFERROR(S401/$V401*90,"")</f>
        <v>3.4802784222737818E-2</v>
      </c>
      <c r="AR401" s="2">
        <f>IFERROR(W401/$V401*90,"")</f>
        <v>3.4802784222737818E-2</v>
      </c>
      <c r="AS401" s="2">
        <f>IFERROR(X401/$V401*90,"")</f>
        <v>0.1740139211136891</v>
      </c>
      <c r="AT401" s="2">
        <f>IFERROR(Y401/$V401*90,"")</f>
        <v>0</v>
      </c>
      <c r="AU401" s="2">
        <f>IF(AP401="",INDEX(BV$4:BV$7,MATCH(O401,$BU$4:$BU$7,0)),AP401)</f>
        <v>0</v>
      </c>
      <c r="AV401" s="2">
        <f>IF(AQ401="",INDEX(BW$4:BW$7,MATCH($O401,$BU$4:$BU$7,0)),AQ401)</f>
        <v>3.4802784222737818E-2</v>
      </c>
      <c r="AW401" s="2">
        <f>IF(AR401="",INDEX(BX$4:BX$7,MATCH($O401,$BU$4:$BU$7,0)),AR401)</f>
        <v>3.4802784222737818E-2</v>
      </c>
      <c r="AX401" s="2">
        <f>IF(AS401="",INDEX(BY$4:BY$7,MATCH($O401,$BU$4:$BU$7,0)),AS401)</f>
        <v>0.1740139211136891</v>
      </c>
      <c r="AY401" s="2">
        <f>IF(AT401="",INDEX(BZ$4:BZ$7,MATCH($O401,$BU$4:$BU$7,0)),AT401)</f>
        <v>0</v>
      </c>
      <c r="AZ401" s="2">
        <f>AU401*0.5+AK401*0.5</f>
        <v>2.6610294117647065E-2</v>
      </c>
      <c r="BA401" s="2">
        <f>AV401*0.5+AJ401*0.5</f>
        <v>4.4526392111368912E-2</v>
      </c>
      <c r="BB401" s="2">
        <f>AX401*0.5+AI401*0.5</f>
        <v>0.18700696055684457</v>
      </c>
      <c r="BC401">
        <f>IF(I401="expected",1,0)</f>
        <v>0</v>
      </c>
      <c r="BD401" s="74">
        <f>IF(BC401=1,AZ401/SUMIFS(AZ$3:AZ$622,$BC$3:$BC$622,1,$G$3:$G$622,$G401),0)</f>
        <v>0</v>
      </c>
      <c r="BE401" s="74">
        <f>IF(BC401=1,BA401/SUMIFS(BA$3:BA$622,$BC$3:$BC$622,1,$G$3:$G$622,$G401),0)</f>
        <v>0</v>
      </c>
      <c r="BF401" s="74">
        <f>IF(BC401=1,AW401/SUMIFS(AW$3:AW$622,$BC$3:$BC$622,1,$G$3:$G$622,$G401),0)</f>
        <v>0</v>
      </c>
      <c r="BG401" s="2">
        <f>BB401</f>
        <v>0.18700696055684457</v>
      </c>
      <c r="BH401" s="2">
        <f>AY401</f>
        <v>0</v>
      </c>
      <c r="BI401" s="2">
        <f>MIN(BI$1,BD401)</f>
        <v>0</v>
      </c>
      <c r="BJ401" s="2">
        <f>MIN(BJ$1,BE401)</f>
        <v>0</v>
      </c>
      <c r="BK401" s="2">
        <f>MIN(BK$1,BF401)</f>
        <v>0</v>
      </c>
      <c r="BL401" s="2">
        <f>BG401</f>
        <v>0.18700696055684457</v>
      </c>
      <c r="BM401" s="2">
        <f>MIN($BM$1,BH401)</f>
        <v>0</v>
      </c>
      <c r="BN401" s="2">
        <f>BI401/SUMIFS(BI$3:BI$622,$BC$3:$BC$622,1,$G$3:$G$622,$G401)</f>
        <v>0</v>
      </c>
      <c r="BO401" s="2">
        <f>BJ401/SUMIFS(BJ$3:BJ$622,$BC$3:$BC$622,1,$G$3:$G$622,$G401)</f>
        <v>0</v>
      </c>
      <c r="BP401" s="2">
        <f>BK401/SUMIFS(BK$3:BK$622,$BC$3:$BC$622,1,$G$3:$G$622,$G401)</f>
        <v>0</v>
      </c>
      <c r="BQ401" s="2">
        <f>BL401</f>
        <v>0.18700696055684457</v>
      </c>
      <c r="BR401" s="2">
        <f>BM401</f>
        <v>0</v>
      </c>
    </row>
    <row r="402" spans="1:70" x14ac:dyDescent="0.3">
      <c r="A402" s="93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>(12-$AF402)/12*INDEX(BV$9:BV$12,MATCH($AB402,$BU$9:$BU$12,0))+$AF402/12*AG402</f>
        <v>9.2999999999999999E-2</v>
      </c>
      <c r="AK402" s="85">
        <f>(12-$AF402)/12*INDEX(BW$9:BW$12,MATCH($AB402,$BU$9:$BU$12,0))+$AF402/12*AH402</f>
        <v>9.1235294117647081E-2</v>
      </c>
      <c r="AL402" s="85">
        <f>(12-$AF402)/12*INDEX(BX$9:BX$12,MATCH($AB402,$BU$9:$BU$12,0))+$AF402/12*AI402</f>
        <v>0.18782352941176461</v>
      </c>
      <c r="AM402" s="85">
        <f>IF($BC402=1,AJ402/SUMIFS(AJ$3:AJ$622,$BC$3:$BC$622,1,$G$3:$G$622,$G402),0)</f>
        <v>0</v>
      </c>
      <c r="AN402" s="85">
        <f>IF($BC402=1,AK402/SUMIFS(AK$3:AK$622,$BC$3:$BC$622,1,$G$3:$G$622,$G402),0)</f>
        <v>0</v>
      </c>
      <c r="AO402" s="85">
        <f>IF($BC402=1,AL402/SUMIFS(AL$3:AL$622,$BC$3:$BC$622,1,$G$3:$G$622,$G402),0)</f>
        <v>0</v>
      </c>
      <c r="AP402" s="2">
        <f>IFERROR(R402/$V402*90,"")</f>
        <v>0</v>
      </c>
      <c r="AQ402" s="2">
        <f>IFERROR(S402/$V402*90,"")</f>
        <v>0</v>
      </c>
      <c r="AR402" s="2">
        <f>IFERROR(W402/$V402*90,"")</f>
        <v>0</v>
      </c>
      <c r="AS402" s="2">
        <f>IFERROR(X402/$V402*90,"")</f>
        <v>0</v>
      </c>
      <c r="AT402" s="2">
        <f>IFERROR(Y402/$V402*90,"")</f>
        <v>15</v>
      </c>
      <c r="AU402" s="2">
        <f>IF(AP402="",INDEX(BV$4:BV$7,MATCH(O402,$BU$4:$BU$7,0)),AP402)</f>
        <v>0</v>
      </c>
      <c r="AV402" s="2">
        <f>IF(AQ402="",INDEX(BW$4:BW$7,MATCH($O402,$BU$4:$BU$7,0)),AQ402)</f>
        <v>0</v>
      </c>
      <c r="AW402" s="2">
        <f>IF(AR402="",INDEX(BX$4:BX$7,MATCH($O402,$BU$4:$BU$7,0)),AR402)</f>
        <v>0</v>
      </c>
      <c r="AX402" s="2">
        <f>IF(AS402="",INDEX(BY$4:BY$7,MATCH($O402,$BU$4:$BU$7,0)),AS402)</f>
        <v>0</v>
      </c>
      <c r="AY402" s="2">
        <f>IF(AT402="",INDEX(BZ$4:BZ$7,MATCH($O402,$BU$4:$BU$7,0)),AT402)</f>
        <v>15</v>
      </c>
      <c r="AZ402" s="2">
        <f>AU402*0.5+AK402*0.5</f>
        <v>4.5617647058823541E-2</v>
      </c>
      <c r="BA402" s="2">
        <f>AV402*0.5+AJ402*0.5</f>
        <v>4.65E-2</v>
      </c>
      <c r="BB402" s="2">
        <f>AX402*0.5+AI402*0.5</f>
        <v>0</v>
      </c>
      <c r="BC402">
        <f>IF(I402="expected",1,0)</f>
        <v>0</v>
      </c>
      <c r="BD402" s="74">
        <f>IF(BC402=1,AZ402/SUMIFS(AZ$3:AZ$622,$BC$3:$BC$622,1,$G$3:$G$622,$G402),0)</f>
        <v>0</v>
      </c>
      <c r="BE402" s="74">
        <f>IF(BC402=1,BA402/SUMIFS(BA$3:BA$622,$BC$3:$BC$622,1,$G$3:$G$622,$G402),0)</f>
        <v>0</v>
      </c>
      <c r="BF402" s="74">
        <f>IF(BC402=1,AW402/SUMIFS(AW$3:AW$622,$BC$3:$BC$622,1,$G$3:$G$622,$G402),0)</f>
        <v>0</v>
      </c>
      <c r="BG402" s="2">
        <f>BB402</f>
        <v>0</v>
      </c>
      <c r="BH402" s="2">
        <f>AY402</f>
        <v>15</v>
      </c>
      <c r="BI402" s="2">
        <f>MIN(BI$1,BD402)</f>
        <v>0</v>
      </c>
      <c r="BJ402" s="2">
        <f>MIN(BJ$1,BE402)</f>
        <v>0</v>
      </c>
      <c r="BK402" s="2">
        <f>MIN(BK$1,BF402)</f>
        <v>0</v>
      </c>
      <c r="BL402" s="2">
        <f>BG402</f>
        <v>0</v>
      </c>
      <c r="BM402" s="2">
        <f>MIN($BM$1,BH402)</f>
        <v>0.06</v>
      </c>
      <c r="BN402" s="2">
        <f>BI402/SUMIFS(BI$3:BI$622,$BC$3:$BC$622,1,$G$3:$G$622,$G402)</f>
        <v>0</v>
      </c>
      <c r="BO402" s="2">
        <f>BJ402/SUMIFS(BJ$3:BJ$622,$BC$3:$BC$622,1,$G$3:$G$622,$G402)</f>
        <v>0</v>
      </c>
      <c r="BP402" s="2">
        <f>BK402/SUMIFS(BK$3:BK$622,$BC$3:$BC$622,1,$G$3:$G$622,$G402)</f>
        <v>0</v>
      </c>
      <c r="BQ402" s="2">
        <f>BL402</f>
        <v>0</v>
      </c>
      <c r="BR402" s="2">
        <f>BM402</f>
        <v>0.06</v>
      </c>
    </row>
    <row r="403" spans="1:70" x14ac:dyDescent="0.3">
      <c r="A403" s="93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>(12-$AF403)/12*INDEX(BV$9:BV$12,MATCH($AB403,$BU$9:$BU$12,0))+$AF403/12*AG403</f>
        <v>0.20349056603773588</v>
      </c>
      <c r="AK403" s="85">
        <f>(12-$AF403)/12*INDEX(BW$9:BW$12,MATCH($AB403,$BU$9:$BU$12,0))+$AF403/12*AH403</f>
        <v>0.56603773584905637</v>
      </c>
      <c r="AL403" s="85">
        <f>(12-$AF403)/12*INDEX(BX$9:BX$12,MATCH($AB403,$BU$9:$BU$12,0))+$AF403/12*AI403</f>
        <v>0.17613207547169812</v>
      </c>
      <c r="AM403" s="85">
        <f>IF($BC403=1,AJ403/SUMIFS(AJ$3:AJ$622,$BC$3:$BC$622,1,$G$3:$G$622,$G403),0)</f>
        <v>0</v>
      </c>
      <c r="AN403" s="85">
        <f>IF($BC403=1,AK403/SUMIFS(AK$3:AK$622,$BC$3:$BC$622,1,$G$3:$G$622,$G403),0)</f>
        <v>0</v>
      </c>
      <c r="AO403" s="85">
        <f>IF($BC403=1,AL403/SUMIFS(AL$3:AL$622,$BC$3:$BC$622,1,$G$3:$G$622,$G403),0)</f>
        <v>0</v>
      </c>
      <c r="AP403" s="2">
        <f>IFERROR(R403/$V403*90,"")</f>
        <v>6.726457399103139E-2</v>
      </c>
      <c r="AQ403" s="2">
        <f>IFERROR(S403/$V403*90,"")</f>
        <v>0.13452914798206278</v>
      </c>
      <c r="AR403" s="2">
        <f>IFERROR(W403/$V403*90,"")</f>
        <v>0.80717488789237668</v>
      </c>
      <c r="AS403" s="2">
        <f>IFERROR(X403/$V403*90,"")</f>
        <v>0.20179372197309417</v>
      </c>
      <c r="AT403" s="2">
        <f>IFERROR(Y403/$V403*90,"")</f>
        <v>0</v>
      </c>
      <c r="AU403" s="2">
        <f>IF(AP403="",INDEX(BV$4:BV$7,MATCH(O403,$BU$4:$BU$7,0)),AP403)</f>
        <v>6.726457399103139E-2</v>
      </c>
      <c r="AV403" s="2">
        <f>IF(AQ403="",INDEX(BW$4:BW$7,MATCH($O403,$BU$4:$BU$7,0)),AQ403)</f>
        <v>0.13452914798206278</v>
      </c>
      <c r="AW403" s="2">
        <f>IF(AR403="",INDEX(BX$4:BX$7,MATCH($O403,$BU$4:$BU$7,0)),AR403)</f>
        <v>0.80717488789237668</v>
      </c>
      <c r="AX403" s="2">
        <f>IF(AS403="",INDEX(BY$4:BY$7,MATCH($O403,$BU$4:$BU$7,0)),AS403)</f>
        <v>0.20179372197309417</v>
      </c>
      <c r="AY403" s="2">
        <f>IF(AT403="",INDEX(BZ$4:BZ$7,MATCH($O403,$BU$4:$BU$7,0)),AT403)</f>
        <v>0</v>
      </c>
      <c r="AZ403" s="2">
        <f>AU403*0.5+AK403*0.5</f>
        <v>0.31665115492004386</v>
      </c>
      <c r="BA403" s="2">
        <f>AV403*0.5+AJ403*0.5</f>
        <v>0.16900985700989934</v>
      </c>
      <c r="BB403" s="2">
        <f>AX403*0.5+AI403*0.5</f>
        <v>0.10089686098654709</v>
      </c>
      <c r="BC403">
        <f>IF(I403="expected",1,0)</f>
        <v>0</v>
      </c>
      <c r="BD403" s="74">
        <f>IF(BC403=1,AZ403/SUMIFS(AZ$3:AZ$622,$BC$3:$BC$622,1,$G$3:$G$622,$G403),0)</f>
        <v>0</v>
      </c>
      <c r="BE403" s="74">
        <f>IF(BC403=1,BA403/SUMIFS(BA$3:BA$622,$BC$3:$BC$622,1,$G$3:$G$622,$G403),0)</f>
        <v>0</v>
      </c>
      <c r="BF403" s="74">
        <f>IF(BC403=1,AW403/SUMIFS(AW$3:AW$622,$BC$3:$BC$622,1,$G$3:$G$622,$G403),0)</f>
        <v>0</v>
      </c>
      <c r="BG403" s="2">
        <f>BB403</f>
        <v>0.10089686098654709</v>
      </c>
      <c r="BH403" s="2">
        <f>AY403</f>
        <v>0</v>
      </c>
      <c r="BI403" s="2">
        <f>MIN(BI$1,BD403)</f>
        <v>0</v>
      </c>
      <c r="BJ403" s="2">
        <f>MIN(BJ$1,BE403)</f>
        <v>0</v>
      </c>
      <c r="BK403" s="2">
        <f>MIN(BK$1,BF403)</f>
        <v>0</v>
      </c>
      <c r="BL403" s="2">
        <f>BG403</f>
        <v>0.10089686098654709</v>
      </c>
      <c r="BM403" s="2">
        <f>MIN($BM$1,BH403)</f>
        <v>0</v>
      </c>
      <c r="BN403" s="2">
        <f>BI403/SUMIFS(BI$3:BI$622,$BC$3:$BC$622,1,$G$3:$G$622,$G403)</f>
        <v>0</v>
      </c>
      <c r="BO403" s="2">
        <f>BJ403/SUMIFS(BJ$3:BJ$622,$BC$3:$BC$622,1,$G$3:$G$622,$G403)</f>
        <v>0</v>
      </c>
      <c r="BP403" s="2">
        <f>BK403/SUMIFS(BK$3:BK$622,$BC$3:$BC$622,1,$G$3:$G$622,$G403)</f>
        <v>0</v>
      </c>
      <c r="BQ403" s="2">
        <f>BL403</f>
        <v>0.10089686098654709</v>
      </c>
      <c r="BR403" s="2">
        <f>BM403</f>
        <v>0</v>
      </c>
    </row>
    <row r="404" spans="1:70" x14ac:dyDescent="0.3">
      <c r="A404" s="93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>(12-$AF404)/12*INDEX(BV$9:BV$12,MATCH($AB404,$BU$9:$BU$12,0))+$AF404/12*AG404</f>
        <v>0.21899371069182388</v>
      </c>
      <c r="AK404" s="85">
        <f>(12-$AF404)/12*INDEX(BW$9:BW$12,MATCH($AB404,$BU$9:$BU$12,0))+$AF404/12*AH404</f>
        <v>0.54735849056603758</v>
      </c>
      <c r="AL404" s="85">
        <f>(12-$AF404)/12*INDEX(BX$9:BX$12,MATCH($AB404,$BU$9:$BU$12,0))+$AF404/12*AI404</f>
        <v>0.20075471698113206</v>
      </c>
      <c r="AM404" s="85">
        <f>IF($BC404=1,AJ404/SUMIFS(AJ$3:AJ$622,$BC$3:$BC$622,1,$G$3:$G$622,$G404),0)</f>
        <v>0.19854524201464879</v>
      </c>
      <c r="AN404" s="85">
        <f>IF($BC404=1,AK404/SUMIFS(AK$3:AK$622,$BC$3:$BC$622,1,$G$3:$G$622,$G404),0)</f>
        <v>0.27621324943746856</v>
      </c>
      <c r="AO404" s="85">
        <f>IF($BC404=1,AL404/SUMIFS(AL$3:AL$622,$BC$3:$BC$622,1,$G$3:$G$622,$G404),0)</f>
        <v>8.5032949235918295E-2</v>
      </c>
      <c r="AP404" s="2" t="str">
        <f>IFERROR(R404/$V404*90,"")</f>
        <v/>
      </c>
      <c r="AQ404" s="2" t="str">
        <f>IFERROR(S404/$V404*90,"")</f>
        <v/>
      </c>
      <c r="AR404" s="2" t="str">
        <f>IFERROR(W404/$V404*90,"")</f>
        <v/>
      </c>
      <c r="AS404" s="2" t="str">
        <f>IFERROR(X404/$V404*90,"")</f>
        <v/>
      </c>
      <c r="AT404" s="2" t="str">
        <f>IFERROR(Y404/$V404*90,"")</f>
        <v/>
      </c>
      <c r="AU404" s="2">
        <f>IF(AP404="",INDEX(BV$4:BV$7,MATCH(O404,$BU$4:$BU$7,0)),AP404)</f>
        <v>0.24004149377593362</v>
      </c>
      <c r="AV404" s="2">
        <f>IF(AQ404="",INDEX(BW$4:BW$7,MATCH($O404,$BU$4:$BU$7,0)),AQ404)</f>
        <v>2.3303987571206625E-2</v>
      </c>
      <c r="AW404" s="2">
        <f>IF(AR404="",INDEX(BX$4:BX$7,MATCH($O404,$BU$4:$BU$7,0)),AR404)</f>
        <v>0.70970695970695963</v>
      </c>
      <c r="AX404" s="2">
        <f>IF(AS404="",INDEX(BY$4:BY$7,MATCH($O404,$BU$4:$BU$7,0)),AS404)</f>
        <v>0.12295081967213115</v>
      </c>
      <c r="AY404" s="2">
        <f>IF(AT404="",INDEX(BZ$4:BZ$7,MATCH($O404,$BU$4:$BU$7,0)),AT404)</f>
        <v>0</v>
      </c>
      <c r="AZ404" s="2">
        <f>AU404*0.5+AK404*0.5</f>
        <v>0.39369999217098561</v>
      </c>
      <c r="BA404" s="2">
        <f>AV404*0.5+AJ404*0.5</f>
        <v>0.12114884913151526</v>
      </c>
      <c r="BB404" s="2">
        <f>AX404*0.5+AI404*0.5</f>
        <v>0.18647540983606559</v>
      </c>
      <c r="BC404">
        <f>IF(I404="expected",1,0)</f>
        <v>1</v>
      </c>
      <c r="BD404" s="74">
        <f>IF(BC404=1,AZ404/SUMIFS(AZ$3:AZ$622,$BC$3:$BC$622,1,$G$3:$G$622,$G404),0)</f>
        <v>0.20597682671727327</v>
      </c>
      <c r="BE404" s="74">
        <f>IF(BC404=1,BA404/SUMIFS(BA$3:BA$622,$BC$3:$BC$622,1,$G$3:$G$622,$G404),0)</f>
        <v>0.12416176388593878</v>
      </c>
      <c r="BF404" s="74">
        <f>IF(BC404=1,AW404/SUMIFS(AW$3:AW$622,$BC$3:$BC$622,1,$G$3:$G$622,$G404),0)</f>
        <v>0.14323019852240579</v>
      </c>
      <c r="BG404" s="2">
        <f>BB404</f>
        <v>0.18647540983606559</v>
      </c>
      <c r="BH404" s="2">
        <f>AY404</f>
        <v>0</v>
      </c>
      <c r="BI404" s="2">
        <f>MIN(BI$1,BD404)</f>
        <v>0.20597682671727327</v>
      </c>
      <c r="BJ404" s="2">
        <f>MIN(BJ$1,BE404)</f>
        <v>0.12416176388593878</v>
      </c>
      <c r="BK404" s="2">
        <f>MIN(BK$1,BF404)</f>
        <v>0.14323019852240579</v>
      </c>
      <c r="BL404" s="2">
        <f>BG404</f>
        <v>0.18647540983606559</v>
      </c>
      <c r="BM404" s="2">
        <f>MIN($BM$1,BH404)</f>
        <v>0</v>
      </c>
      <c r="BN404" s="2">
        <f>BI404/SUMIFS(BI$3:BI$622,$BC$3:$BC$622,1,$G$3:$G$622,$G404)</f>
        <v>0.22274485988723358</v>
      </c>
      <c r="BO404" s="2">
        <f>BJ404/SUMIFS(BJ$3:BJ$622,$BC$3:$BC$622,1,$G$3:$G$622,$G404)</f>
        <v>0.12416176388593878</v>
      </c>
      <c r="BP404" s="2">
        <f>BK404/SUMIFS(BK$3:BK$622,$BC$3:$BC$622,1,$G$3:$G$622,$G404)</f>
        <v>0.15465874389974096</v>
      </c>
      <c r="BQ404" s="2">
        <f>BL404</f>
        <v>0.18647540983606559</v>
      </c>
      <c r="BR404" s="2">
        <f>BM404</f>
        <v>0</v>
      </c>
    </row>
    <row r="405" spans="1:70" x14ac:dyDescent="0.3">
      <c r="A405" s="93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>(12-$AF405)/12*INDEX(BV$9:BV$12,MATCH($AB405,$BU$9:$BU$12,0))+$AF405/12*AG405</f>
        <v>0</v>
      </c>
      <c r="AK405" s="85">
        <f>(12-$AF405)/12*INDEX(BW$9:BW$12,MATCH($AB405,$BU$9:$BU$12,0))+$AF405/12*AH405</f>
        <v>0</v>
      </c>
      <c r="AL405" s="85">
        <f>(12-$AF405)/12*INDEX(BX$9:BX$12,MATCH($AB405,$BU$9:$BU$12,0))+$AF405/12*AI405</f>
        <v>0</v>
      </c>
      <c r="AM405" s="85">
        <f>IF($BC405=1,AJ405/SUMIFS(AJ$3:AJ$622,$BC$3:$BC$622,1,$G$3:$G$622,$G405),0)</f>
        <v>0</v>
      </c>
      <c r="AN405" s="85">
        <f>IF($BC405=1,AK405/SUMIFS(AK$3:AK$622,$BC$3:$BC$622,1,$G$3:$G$622,$G405),0)</f>
        <v>0</v>
      </c>
      <c r="AO405" s="85">
        <f>IF($BC405=1,AL405/SUMIFS(AL$3:AL$622,$BC$3:$BC$622,1,$G$3:$G$622,$G405),0)</f>
        <v>0</v>
      </c>
      <c r="AP405" s="2">
        <f>IFERROR(R405/$V405*90,"")</f>
        <v>0</v>
      </c>
      <c r="AQ405" s="2">
        <f>IFERROR(S405/$V405*90,"")</f>
        <v>0</v>
      </c>
      <c r="AR405" s="2">
        <f>IFERROR(W405/$V405*90,"")</f>
        <v>0</v>
      </c>
      <c r="AS405" s="2">
        <f>IFERROR(X405/$V405*90,"")</f>
        <v>0.14285714285714285</v>
      </c>
      <c r="AT405" s="2">
        <f>IFERROR(Y405/$V405*90,"")</f>
        <v>0</v>
      </c>
      <c r="AU405" s="2">
        <f>IF(AP405="",INDEX(BV$4:BV$7,MATCH(O405,$BU$4:$BU$7,0)),AP405)</f>
        <v>0</v>
      </c>
      <c r="AV405" s="2">
        <f>IF(AQ405="",INDEX(BW$4:BW$7,MATCH($O405,$BU$4:$BU$7,0)),AQ405)</f>
        <v>0</v>
      </c>
      <c r="AW405" s="2">
        <f>IF(AR405="",INDEX(BX$4:BX$7,MATCH($O405,$BU$4:$BU$7,0)),AR405)</f>
        <v>0</v>
      </c>
      <c r="AX405" s="2">
        <f>IF(AS405="",INDEX(BY$4:BY$7,MATCH($O405,$BU$4:$BU$7,0)),AS405)</f>
        <v>0.14285714285714285</v>
      </c>
      <c r="AY405" s="2">
        <f>IF(AT405="",INDEX(BZ$4:BZ$7,MATCH($O405,$BU$4:$BU$7,0)),AT405)</f>
        <v>0</v>
      </c>
      <c r="AZ405" s="2">
        <f>AU405*0.5+AK405*0.5</f>
        <v>0</v>
      </c>
      <c r="BA405" s="2">
        <f>AV405*0.5+AJ405*0.5</f>
        <v>0</v>
      </c>
      <c r="BB405" s="2">
        <f>AX405*0.5+AI405*0.5</f>
        <v>7.1428571428571425E-2</v>
      </c>
      <c r="BC405">
        <f>IF(I405="expected",1,0)</f>
        <v>1</v>
      </c>
      <c r="BD405" s="74">
        <f>IF(BC405=1,AZ405/SUMIFS(AZ$3:AZ$622,$BC$3:$BC$622,1,$G$3:$G$622,$G405),0)</f>
        <v>0</v>
      </c>
      <c r="BE405" s="74">
        <f>IF(BC405=1,BA405/SUMIFS(BA$3:BA$622,$BC$3:$BC$622,1,$G$3:$G$622,$G405),0)</f>
        <v>0</v>
      </c>
      <c r="BF405" s="74">
        <f>IF(BC405=1,AW405/SUMIFS(AW$3:AW$622,$BC$3:$BC$622,1,$G$3:$G$622,$G405),0)</f>
        <v>0</v>
      </c>
      <c r="BG405" s="2">
        <f>BB405</f>
        <v>7.1428571428571425E-2</v>
      </c>
      <c r="BH405" s="2">
        <f>AY405</f>
        <v>0</v>
      </c>
      <c r="BI405" s="2">
        <f>MIN(BI$1,BD405)</f>
        <v>0</v>
      </c>
      <c r="BJ405" s="2">
        <f>MIN(BJ$1,BE405)</f>
        <v>0</v>
      </c>
      <c r="BK405" s="2">
        <f>MIN(BK$1,BF405)</f>
        <v>0</v>
      </c>
      <c r="BL405" s="2">
        <f>BG405</f>
        <v>7.1428571428571425E-2</v>
      </c>
      <c r="BM405" s="2">
        <f>MIN($BM$1,BH405)</f>
        <v>0</v>
      </c>
      <c r="BN405" s="2">
        <f>BI405/SUMIFS(BI$3:BI$622,$BC$3:$BC$622,1,$G$3:$G$622,$G405)</f>
        <v>0</v>
      </c>
      <c r="BO405" s="2">
        <f>BJ405/SUMIFS(BJ$3:BJ$622,$BC$3:$BC$622,1,$G$3:$G$622,$G405)</f>
        <v>0</v>
      </c>
      <c r="BP405" s="2">
        <f>BK405/SUMIFS(BK$3:BK$622,$BC$3:$BC$622,1,$G$3:$G$622,$G405)</f>
        <v>0</v>
      </c>
      <c r="BQ405" s="2">
        <f>BL405</f>
        <v>7.1428571428571425E-2</v>
      </c>
      <c r="BR405" s="2">
        <f>BM405</f>
        <v>0</v>
      </c>
    </row>
    <row r="406" spans="1:70" x14ac:dyDescent="0.3">
      <c r="A406" s="93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>(12-$AF406)/12*INDEX(BV$9:BV$12,MATCH($AB406,$BU$9:$BU$12,0))+$AF406/12*AG406</f>
        <v>6.9750000000000006E-2</v>
      </c>
      <c r="AK406" s="85">
        <f>(12-$AF406)/12*INDEX(BW$9:BW$12,MATCH($AB406,$BU$9:$BU$12,0))+$AF406/12*AH406</f>
        <v>6.8426470588235311E-2</v>
      </c>
      <c r="AL406" s="85">
        <f>(12-$AF406)/12*INDEX(BX$9:BX$12,MATCH($AB406,$BU$9:$BU$12,0))+$AF406/12*AI406</f>
        <v>0.22336764705882345</v>
      </c>
      <c r="AM406" s="85">
        <f>IF($BC406=1,AJ406/SUMIFS(AJ$3:AJ$622,$BC$3:$BC$622,1,$G$3:$G$622,$G406),0)</f>
        <v>0</v>
      </c>
      <c r="AN406" s="85">
        <f>IF($BC406=1,AK406/SUMIFS(AK$3:AK$622,$BC$3:$BC$622,1,$G$3:$G$622,$G406),0)</f>
        <v>0</v>
      </c>
      <c r="AO406" s="85">
        <f>IF($BC406=1,AL406/SUMIFS(AL$3:AL$622,$BC$3:$BC$622,1,$G$3:$G$622,$G406),0)</f>
        <v>0</v>
      </c>
      <c r="AP406" s="2">
        <f>IFERROR(R406/$V406*90,"")</f>
        <v>0</v>
      </c>
      <c r="AQ406" s="2">
        <f>IFERROR(S406/$V406*90,"")</f>
        <v>3.5502958579881658E-2</v>
      </c>
      <c r="AR406" s="2">
        <f>IFERROR(W406/$V406*90,"")</f>
        <v>3.5502958579881658E-2</v>
      </c>
      <c r="AS406" s="2">
        <f>IFERROR(X406/$V406*90,"")</f>
        <v>0.14201183431952663</v>
      </c>
      <c r="AT406" s="2">
        <f>IFERROR(Y406/$V406*90,"")</f>
        <v>0</v>
      </c>
      <c r="AU406" s="2">
        <f>IF(AP406="",INDEX(BV$4:BV$7,MATCH(O406,$BU$4:$BU$7,0)),AP406)</f>
        <v>0</v>
      </c>
      <c r="AV406" s="2">
        <f>IF(AQ406="",INDEX(BW$4:BW$7,MATCH($O406,$BU$4:$BU$7,0)),AQ406)</f>
        <v>3.5502958579881658E-2</v>
      </c>
      <c r="AW406" s="2">
        <f>IF(AR406="",INDEX(BX$4:BX$7,MATCH($O406,$BU$4:$BU$7,0)),AR406)</f>
        <v>3.5502958579881658E-2</v>
      </c>
      <c r="AX406" s="2">
        <f>IF(AS406="",INDEX(BY$4:BY$7,MATCH($O406,$BU$4:$BU$7,0)),AS406)</f>
        <v>0.14201183431952663</v>
      </c>
      <c r="AY406" s="2">
        <f>IF(AT406="",INDEX(BZ$4:BZ$7,MATCH($O406,$BU$4:$BU$7,0)),AT406)</f>
        <v>0</v>
      </c>
      <c r="AZ406" s="2">
        <f>AU406*0.5+AK406*0.5</f>
        <v>3.4213235294117655E-2</v>
      </c>
      <c r="BA406" s="2">
        <f>AV406*0.5+AJ406*0.5</f>
        <v>5.2626479289940832E-2</v>
      </c>
      <c r="BB406" s="2">
        <f>AX406*0.5+AI406*0.5</f>
        <v>0.23600591715976332</v>
      </c>
      <c r="BC406">
        <f>IF(I406="expected",1,0)</f>
        <v>0</v>
      </c>
      <c r="BD406" s="74">
        <f>IF(BC406=1,AZ406/SUMIFS(AZ$3:AZ$622,$BC$3:$BC$622,1,$G$3:$G$622,$G406),0)</f>
        <v>0</v>
      </c>
      <c r="BE406" s="74">
        <f>IF(BC406=1,BA406/SUMIFS(BA$3:BA$622,$BC$3:$BC$622,1,$G$3:$G$622,$G406),0)</f>
        <v>0</v>
      </c>
      <c r="BF406" s="74">
        <f>IF(BC406=1,AW406/SUMIFS(AW$3:AW$622,$BC$3:$BC$622,1,$G$3:$G$622,$G406),0)</f>
        <v>0</v>
      </c>
      <c r="BG406" s="2">
        <f>BB406</f>
        <v>0.23600591715976332</v>
      </c>
      <c r="BH406" s="2">
        <f>AY406</f>
        <v>0</v>
      </c>
      <c r="BI406" s="2">
        <f>MIN(BI$1,BD406)</f>
        <v>0</v>
      </c>
      <c r="BJ406" s="2">
        <f>MIN(BJ$1,BE406)</f>
        <v>0</v>
      </c>
      <c r="BK406" s="2">
        <f>MIN(BK$1,BF406)</f>
        <v>0</v>
      </c>
      <c r="BL406" s="2">
        <f>BG406</f>
        <v>0.23600591715976332</v>
      </c>
      <c r="BM406" s="2">
        <f>MIN($BM$1,BH406)</f>
        <v>0</v>
      </c>
      <c r="BN406" s="2">
        <f>BI406/SUMIFS(BI$3:BI$622,$BC$3:$BC$622,1,$G$3:$G$622,$G406)</f>
        <v>0</v>
      </c>
      <c r="BO406" s="2">
        <f>BJ406/SUMIFS(BJ$3:BJ$622,$BC$3:$BC$622,1,$G$3:$G$622,$G406)</f>
        <v>0</v>
      </c>
      <c r="BP406" s="2">
        <f>BK406/SUMIFS(BK$3:BK$622,$BC$3:$BC$622,1,$G$3:$G$622,$G406)</f>
        <v>0</v>
      </c>
      <c r="BQ406" s="2">
        <f>BL406</f>
        <v>0.23600591715976332</v>
      </c>
      <c r="BR406" s="2">
        <f>BM406</f>
        <v>0</v>
      </c>
    </row>
    <row r="407" spans="1:70" x14ac:dyDescent="0.3">
      <c r="A407" s="93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>(12-$AF407)/12*INDEX(BV$9:BV$12,MATCH($AB407,$BU$9:$BU$12,0))+$AF407/12*AG407</f>
        <v>3.875E-2</v>
      </c>
      <c r="AK407" s="85">
        <f>(12-$AF407)/12*INDEX(BW$9:BW$12,MATCH($AB407,$BU$9:$BU$12,0))+$AF407/12*AH407</f>
        <v>3.801470588235295E-2</v>
      </c>
      <c r="AL407" s="85">
        <f>(12-$AF407)/12*INDEX(BX$9:BX$12,MATCH($AB407,$BU$9:$BU$12,0))+$AF407/12*AI407</f>
        <v>7.8259803921568588E-2</v>
      </c>
      <c r="AM407" s="85">
        <f>IF($BC407=1,AJ407/SUMIFS(AJ$3:AJ$622,$BC$3:$BC$622,1,$G$3:$G$622,$G407),0)</f>
        <v>0</v>
      </c>
      <c r="AN407" s="85">
        <f>IF($BC407=1,AK407/SUMIFS(AK$3:AK$622,$BC$3:$BC$622,1,$G$3:$G$622,$G407),0)</f>
        <v>0</v>
      </c>
      <c r="AO407" s="85">
        <f>IF($BC407=1,AL407/SUMIFS(AL$3:AL$622,$BC$3:$BC$622,1,$G$3:$G$622,$G407),0)</f>
        <v>0</v>
      </c>
      <c r="AP407" s="2">
        <f>IFERROR(R407/$V407*90,"")</f>
        <v>7.9155672823219003E-2</v>
      </c>
      <c r="AQ407" s="2">
        <f>IFERROR(S407/$V407*90,"")</f>
        <v>7.9155672823219003E-2</v>
      </c>
      <c r="AR407" s="2">
        <f>IFERROR(W407/$V407*90,"")</f>
        <v>0.15831134564643801</v>
      </c>
      <c r="AS407" s="2">
        <f>IFERROR(X407/$V407*90,"")</f>
        <v>0.11873350923482849</v>
      </c>
      <c r="AT407" s="2">
        <f>IFERROR(Y407/$V407*90,"")</f>
        <v>3.9577836411609502E-2</v>
      </c>
      <c r="AU407" s="2">
        <f>IF(AP407="",INDEX(BV$4:BV$7,MATCH(O407,$BU$4:$BU$7,0)),AP407)</f>
        <v>7.9155672823219003E-2</v>
      </c>
      <c r="AV407" s="2">
        <f>IF(AQ407="",INDEX(BW$4:BW$7,MATCH($O407,$BU$4:$BU$7,0)),AQ407)</f>
        <v>7.9155672823219003E-2</v>
      </c>
      <c r="AW407" s="2">
        <f>IF(AR407="",INDEX(BX$4:BX$7,MATCH($O407,$BU$4:$BU$7,0)),AR407)</f>
        <v>0.15831134564643801</v>
      </c>
      <c r="AX407" s="2">
        <f>IF(AS407="",INDEX(BY$4:BY$7,MATCH($O407,$BU$4:$BU$7,0)),AS407)</f>
        <v>0.11873350923482849</v>
      </c>
      <c r="AY407" s="2">
        <f>IF(AT407="",INDEX(BZ$4:BZ$7,MATCH($O407,$BU$4:$BU$7,0)),AT407)</f>
        <v>3.9577836411609502E-2</v>
      </c>
      <c r="AZ407" s="2">
        <f>AU407*0.5+AK407*0.5</f>
        <v>5.8585189352785977E-2</v>
      </c>
      <c r="BA407" s="2">
        <f>AV407*0.5+AJ407*0.5</f>
        <v>5.8952836411609505E-2</v>
      </c>
      <c r="BB407" s="2">
        <f>AX407*0.5+AI407*0.5</f>
        <v>5.9366754617414245E-2</v>
      </c>
      <c r="BC407">
        <f>IF(I407="expected",1,0)</f>
        <v>0</v>
      </c>
      <c r="BD407" s="74">
        <f>IF(BC407=1,AZ407/SUMIFS(AZ$3:AZ$622,$BC$3:$BC$622,1,$G$3:$G$622,$G407),0)</f>
        <v>0</v>
      </c>
      <c r="BE407" s="74">
        <f>IF(BC407=1,BA407/SUMIFS(BA$3:BA$622,$BC$3:$BC$622,1,$G$3:$G$622,$G407),0)</f>
        <v>0</v>
      </c>
      <c r="BF407" s="74">
        <f>IF(BC407=1,AW407/SUMIFS(AW$3:AW$622,$BC$3:$BC$622,1,$G$3:$G$622,$G407),0)</f>
        <v>0</v>
      </c>
      <c r="BG407" s="2">
        <f>BB407</f>
        <v>5.9366754617414245E-2</v>
      </c>
      <c r="BH407" s="2">
        <f>AY407</f>
        <v>3.9577836411609502E-2</v>
      </c>
      <c r="BI407" s="2">
        <f>MIN(BI$1,BD407)</f>
        <v>0</v>
      </c>
      <c r="BJ407" s="2">
        <f>MIN(BJ$1,BE407)</f>
        <v>0</v>
      </c>
      <c r="BK407" s="2">
        <f>MIN(BK$1,BF407)</f>
        <v>0</v>
      </c>
      <c r="BL407" s="2">
        <f>BG407</f>
        <v>5.9366754617414245E-2</v>
      </c>
      <c r="BM407" s="2">
        <f>MIN($BM$1,BH407)</f>
        <v>3.9577836411609502E-2</v>
      </c>
      <c r="BN407" s="2">
        <f>BI407/SUMIFS(BI$3:BI$622,$BC$3:$BC$622,1,$G$3:$G$622,$G407)</f>
        <v>0</v>
      </c>
      <c r="BO407" s="2">
        <f>BJ407/SUMIFS(BJ$3:BJ$622,$BC$3:$BC$622,1,$G$3:$G$622,$G407)</f>
        <v>0</v>
      </c>
      <c r="BP407" s="2">
        <f>BK407/SUMIFS(BK$3:BK$622,$BC$3:$BC$622,1,$G$3:$G$622,$G407)</f>
        <v>0</v>
      </c>
      <c r="BQ407" s="2">
        <f>BL407</f>
        <v>5.9366754617414245E-2</v>
      </c>
      <c r="BR407" s="2">
        <f>BM407</f>
        <v>3.9577836411609502E-2</v>
      </c>
    </row>
    <row r="408" spans="1:70" x14ac:dyDescent="0.3">
      <c r="A408" s="93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>(12-$AF408)/12*INDEX(BV$9:BV$12,MATCH($AB408,$BU$9:$BU$12,0))+$AF408/12*AG408</f>
        <v>6.2E-2</v>
      </c>
      <c r="AK408" s="85">
        <f>(12-$AF408)/12*INDEX(BW$9:BW$12,MATCH($AB408,$BU$9:$BU$12,0))+$AF408/12*AH408</f>
        <v>6.0823529411764721E-2</v>
      </c>
      <c r="AL408" s="85">
        <f>(12-$AF408)/12*INDEX(BX$9:BX$12,MATCH($AB408,$BU$9:$BU$12,0))+$AF408/12*AI408</f>
        <v>0.12521568627450974</v>
      </c>
      <c r="AM408" s="85">
        <f>IF($BC408=1,AJ408/SUMIFS(AJ$3:AJ$622,$BC$3:$BC$622,1,$G$3:$G$622,$G408),0)</f>
        <v>4.4487835736329237E-2</v>
      </c>
      <c r="AN408" s="85">
        <f>IF($BC408=1,AK408/SUMIFS(AK$3:AK$622,$BC$3:$BC$622,1,$G$3:$G$622,$G408),0)</f>
        <v>2.4983856435279131E-2</v>
      </c>
      <c r="AO408" s="85">
        <f>IF($BC408=1,AL408/SUMIFS(AL$3:AL$622,$BC$3:$BC$622,1,$G$3:$G$622,$G408),0)</f>
        <v>7.7970554951284091E-2</v>
      </c>
      <c r="AP408" s="2">
        <f>IFERROR(R408/$V408*90,"")</f>
        <v>0</v>
      </c>
      <c r="AQ408" s="2">
        <f>IFERROR(S408/$V408*90,"")</f>
        <v>0.18367346938775511</v>
      </c>
      <c r="AR408" s="2">
        <f>IFERROR(W408/$V408*90,"")</f>
        <v>0.22959183673469385</v>
      </c>
      <c r="AS408" s="2">
        <f>IFERROR(X408/$V408*90,"")</f>
        <v>0.18367346938775511</v>
      </c>
      <c r="AT408" s="2">
        <f>IFERROR(Y408/$V408*90,"")</f>
        <v>0</v>
      </c>
      <c r="AU408" s="2">
        <f>IF(AP408="",INDEX(BV$4:BV$7,MATCH(O408,$BU$4:$BU$7,0)),AP408)</f>
        <v>0</v>
      </c>
      <c r="AV408" s="2">
        <f>IF(AQ408="",INDEX(BW$4:BW$7,MATCH($O408,$BU$4:$BU$7,0)),AQ408)</f>
        <v>0.18367346938775511</v>
      </c>
      <c r="AW408" s="2">
        <f>IF(AR408="",INDEX(BX$4:BX$7,MATCH($O408,$BU$4:$BU$7,0)),AR408)</f>
        <v>0.22959183673469385</v>
      </c>
      <c r="AX408" s="2">
        <f>IF(AS408="",INDEX(BY$4:BY$7,MATCH($O408,$BU$4:$BU$7,0)),AS408)</f>
        <v>0.18367346938775511</v>
      </c>
      <c r="AY408" s="2">
        <f>IF(AT408="",INDEX(BZ$4:BZ$7,MATCH($O408,$BU$4:$BU$7,0)),AT408)</f>
        <v>0</v>
      </c>
      <c r="AZ408" s="2">
        <f>AU408*0.5+AK408*0.5</f>
        <v>3.041176470588236E-2</v>
      </c>
      <c r="BA408" s="2">
        <f>AV408*0.5+AJ408*0.5</f>
        <v>0.12283673469387756</v>
      </c>
      <c r="BB408" s="2">
        <f>AX408*0.5+AI408*0.5</f>
        <v>9.1836734693877556E-2</v>
      </c>
      <c r="BC408">
        <f>IF(I408="expected",1,0)</f>
        <v>1</v>
      </c>
      <c r="BD408" s="74">
        <f>IF(BC408=1,AZ408/SUMIFS(AZ$3:AZ$622,$BC$3:$BC$622,1,$G$3:$G$622,$G408),0)</f>
        <v>1.5099599531589545E-2</v>
      </c>
      <c r="BE408" s="74">
        <f>IF(BC408=1,BA408/SUMIFS(BA$3:BA$622,$BC$3:$BC$622,1,$G$3:$G$622,$G408),0)</f>
        <v>0.10669444206635541</v>
      </c>
      <c r="BF408" s="74">
        <f>IF(BC408=1,AW408/SUMIFS(AW$3:AW$622,$BC$3:$BC$622,1,$G$3:$G$622,$G408),0)</f>
        <v>4.3306659154872217E-2</v>
      </c>
      <c r="BG408" s="2">
        <f>BB408</f>
        <v>9.1836734693877556E-2</v>
      </c>
      <c r="BH408" s="2">
        <f>AY408</f>
        <v>0</v>
      </c>
      <c r="BI408" s="2">
        <f>MIN(BI$1,BD408)</f>
        <v>1.5099599531589545E-2</v>
      </c>
      <c r="BJ408" s="2">
        <f>MIN(BJ$1,BE408)</f>
        <v>0.10669444206635541</v>
      </c>
      <c r="BK408" s="2">
        <f>MIN(BK$1,BF408)</f>
        <v>4.3306659154872217E-2</v>
      </c>
      <c r="BL408" s="2">
        <f>BG408</f>
        <v>9.1836734693877556E-2</v>
      </c>
      <c r="BM408" s="2">
        <f>MIN($BM$1,BH408)</f>
        <v>0</v>
      </c>
      <c r="BN408" s="2">
        <f>BI408/SUMIFS(BI$3:BI$622,$BC$3:$BC$622,1,$G$3:$G$622,$G408)</f>
        <v>1.5722028092385921E-2</v>
      </c>
      <c r="BO408" s="2">
        <f>BJ408/SUMIFS(BJ$3:BJ$622,$BC$3:$BC$622,1,$G$3:$G$622,$G408)</f>
        <v>0.10669444206635541</v>
      </c>
      <c r="BP408" s="2">
        <f>BK408/SUMIFS(BK$3:BK$622,$BC$3:$BC$622,1,$G$3:$G$622,$G408)</f>
        <v>4.3404191377996067E-2</v>
      </c>
      <c r="BQ408" s="2">
        <f>BL408</f>
        <v>9.1836734693877556E-2</v>
      </c>
      <c r="BR408" s="2">
        <f>BM408</f>
        <v>0</v>
      </c>
    </row>
    <row r="409" spans="1:70" x14ac:dyDescent="0.3">
      <c r="A409" s="93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>(12-$AF409)/12*INDEX(BV$9:BV$12,MATCH($AB409,$BU$9:$BU$12,0))+$AF409/12*AG409</f>
        <v>6.2E-2</v>
      </c>
      <c r="AK409" s="85">
        <f>(12-$AF409)/12*INDEX(BW$9:BW$12,MATCH($AB409,$BU$9:$BU$12,0))+$AF409/12*AH409</f>
        <v>0.14415686274509804</v>
      </c>
      <c r="AL409" s="85">
        <f>(12-$AF409)/12*INDEX(BX$9:BX$12,MATCH($AB409,$BU$9:$BU$12,0))+$AF409/12*AI409</f>
        <v>0.29188235294117637</v>
      </c>
      <c r="AM409" s="85">
        <f>IF($BC409=1,AJ409/SUMIFS(AJ$3:AJ$622,$BC$3:$BC$622,1,$G$3:$G$622,$G409),0)</f>
        <v>4.4487835736329237E-2</v>
      </c>
      <c r="AN409" s="85">
        <f>IF($BC409=1,AK409/SUMIFS(AK$3:AK$622,$BC$3:$BC$622,1,$G$3:$G$622,$G409),0)</f>
        <v>5.921383382081629E-2</v>
      </c>
      <c r="AO409" s="85">
        <f>IF($BC409=1,AL409/SUMIFS(AL$3:AL$622,$BC$3:$BC$622,1,$G$3:$G$622,$G409),0)</f>
        <v>0.1817522206396516</v>
      </c>
      <c r="AP409" s="2">
        <f>IFERROR(R409/$V409*90,"")</f>
        <v>3.4802784222737818E-2</v>
      </c>
      <c r="AQ409" s="2">
        <f>IFERROR(S409/$V409*90,"")</f>
        <v>3.4802784222737818E-2</v>
      </c>
      <c r="AR409" s="2">
        <f>IFERROR(W409/$V409*90,"")</f>
        <v>3.4802784222737818E-2</v>
      </c>
      <c r="AS409" s="2">
        <f>IFERROR(X409/$V409*90,"")</f>
        <v>0</v>
      </c>
      <c r="AT409" s="2">
        <f>IFERROR(Y409/$V409*90,"")</f>
        <v>0</v>
      </c>
      <c r="AU409" s="2">
        <f>IF(AP409="",INDEX(BV$4:BV$7,MATCH(O409,$BU$4:$BU$7,0)),AP409)</f>
        <v>3.4802784222737818E-2</v>
      </c>
      <c r="AV409" s="2">
        <f>IF(AQ409="",INDEX(BW$4:BW$7,MATCH($O409,$BU$4:$BU$7,0)),AQ409)</f>
        <v>3.4802784222737818E-2</v>
      </c>
      <c r="AW409" s="2">
        <f>IF(AR409="",INDEX(BX$4:BX$7,MATCH($O409,$BU$4:$BU$7,0)),AR409)</f>
        <v>3.4802784222737818E-2</v>
      </c>
      <c r="AX409" s="2">
        <f>IF(AS409="",INDEX(BY$4:BY$7,MATCH($O409,$BU$4:$BU$7,0)),AS409)</f>
        <v>0</v>
      </c>
      <c r="AY409" s="2">
        <f>IF(AT409="",INDEX(BZ$4:BZ$7,MATCH($O409,$BU$4:$BU$7,0)),AT409)</f>
        <v>0</v>
      </c>
      <c r="AZ409" s="2">
        <f>AU409*0.5+AK409*0.5</f>
        <v>8.947982348391792E-2</v>
      </c>
      <c r="BA409" s="2">
        <f>AV409*0.5+AJ409*0.5</f>
        <v>4.8401392111368909E-2</v>
      </c>
      <c r="BB409" s="2">
        <f>AX409*0.5+AI409*0.5</f>
        <v>0.25</v>
      </c>
      <c r="BC409">
        <f>IF(I409="expected",1,0)</f>
        <v>1</v>
      </c>
      <c r="BD409" s="74">
        <f>IF(BC409=1,AZ409/SUMIFS(AZ$3:AZ$622,$BC$3:$BC$622,1,$G$3:$G$622,$G409),0)</f>
        <v>4.4427198284325321E-2</v>
      </c>
      <c r="BE409" s="74">
        <f>IF(BC409=1,BA409/SUMIFS(BA$3:BA$622,$BC$3:$BC$622,1,$G$3:$G$622,$G409),0)</f>
        <v>4.2040840139776159E-2</v>
      </c>
      <c r="BF409" s="74">
        <f>IF(BC409=1,AW409/SUMIFS(AW$3:AW$622,$BC$3:$BC$622,1,$G$3:$G$622,$G409),0)</f>
        <v>6.564659856423012E-3</v>
      </c>
      <c r="BG409" s="2">
        <f>BB409</f>
        <v>0.25</v>
      </c>
      <c r="BH409" s="2">
        <f>AY409</f>
        <v>0</v>
      </c>
      <c r="BI409" s="2">
        <f>MIN(BI$1,BD409)</f>
        <v>4.4427198284325321E-2</v>
      </c>
      <c r="BJ409" s="2">
        <f>MIN(BJ$1,BE409)</f>
        <v>4.2040840139776159E-2</v>
      </c>
      <c r="BK409" s="2">
        <f>MIN(BK$1,BF409)</f>
        <v>6.564659856423012E-3</v>
      </c>
      <c r="BL409" s="2">
        <f>BG409</f>
        <v>0.25</v>
      </c>
      <c r="BM409" s="2">
        <f>MIN($BM$1,BH409)</f>
        <v>0</v>
      </c>
      <c r="BN409" s="2">
        <f>BI409/SUMIFS(BI$3:BI$622,$BC$3:$BC$622,1,$G$3:$G$622,$G409)</f>
        <v>4.6258555270348438E-2</v>
      </c>
      <c r="BO409" s="2">
        <f>BJ409/SUMIFS(BJ$3:BJ$622,$BC$3:$BC$622,1,$G$3:$G$622,$G409)</f>
        <v>4.2040840139776159E-2</v>
      </c>
      <c r="BP409" s="2">
        <f>BK409/SUMIFS(BK$3:BK$622,$BC$3:$BC$622,1,$G$3:$G$622,$G409)</f>
        <v>6.5794443233466579E-3</v>
      </c>
      <c r="BQ409" s="2">
        <f>BL409</f>
        <v>0.25</v>
      </c>
      <c r="BR409" s="2">
        <f>BM409</f>
        <v>0</v>
      </c>
    </row>
    <row r="410" spans="1:70" x14ac:dyDescent="0.3">
      <c r="A410" s="93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>(12-$AF410)/12*INDEX(BV$9:BV$12,MATCH($AB410,$BU$9:$BU$12,0))+$AF410/12*AG410</f>
        <v>6.9750000000000006E-2</v>
      </c>
      <c r="AK410" s="85">
        <f>(12-$AF410)/12*INDEX(BW$9:BW$12,MATCH($AB410,$BU$9:$BU$12,0))+$AF410/12*AH410</f>
        <v>6.8426470588235311E-2</v>
      </c>
      <c r="AL410" s="85">
        <f>(12-$AF410)/12*INDEX(BX$9:BX$12,MATCH($AB410,$BU$9:$BU$12,0))+$AF410/12*AI410</f>
        <v>0.25336764705882348</v>
      </c>
      <c r="AM410" s="85">
        <f>IF($BC410=1,AJ410/SUMIFS(AJ$3:AJ$622,$BC$3:$BC$622,1,$G$3:$G$622,$G410),0)</f>
        <v>0</v>
      </c>
      <c r="AN410" s="85">
        <f>IF($BC410=1,AK410/SUMIFS(AK$3:AK$622,$BC$3:$BC$622,1,$G$3:$G$622,$G410),0)</f>
        <v>0</v>
      </c>
      <c r="AO410" s="85">
        <f>IF($BC410=1,AL410/SUMIFS(AL$3:AL$622,$BC$3:$BC$622,1,$G$3:$G$622,$G410),0)</f>
        <v>0</v>
      </c>
      <c r="AP410" s="2">
        <f>IFERROR(R410/$V410*90,"")</f>
        <v>6.9713400464756006E-2</v>
      </c>
      <c r="AQ410" s="2">
        <f>IFERROR(S410/$V410*90,"")</f>
        <v>0</v>
      </c>
      <c r="AR410" s="2">
        <f>IFERROR(W410/$V410*90,"")</f>
        <v>0.209140201394268</v>
      </c>
      <c r="AS410" s="2">
        <f>IFERROR(X410/$V410*90,"")</f>
        <v>0.27885360185902403</v>
      </c>
      <c r="AT410" s="2">
        <f>IFERROR(Y410/$V410*90,"")</f>
        <v>0</v>
      </c>
      <c r="AU410" s="2">
        <f>IF(AP410="",INDEX(BV$4:BV$7,MATCH(O410,$BU$4:$BU$7,0)),AP410)</f>
        <v>6.9713400464756006E-2</v>
      </c>
      <c r="AV410" s="2">
        <f>IF(AQ410="",INDEX(BW$4:BW$7,MATCH($O410,$BU$4:$BU$7,0)),AQ410)</f>
        <v>0</v>
      </c>
      <c r="AW410" s="2">
        <f>IF(AR410="",INDEX(BX$4:BX$7,MATCH($O410,$BU$4:$BU$7,0)),AR410)</f>
        <v>0.209140201394268</v>
      </c>
      <c r="AX410" s="2">
        <f>IF(AS410="",INDEX(BY$4:BY$7,MATCH($O410,$BU$4:$BU$7,0)),AS410)</f>
        <v>0.27885360185902403</v>
      </c>
      <c r="AY410" s="2">
        <f>IF(AT410="",INDEX(BZ$4:BZ$7,MATCH($O410,$BU$4:$BU$7,0)),AT410)</f>
        <v>0</v>
      </c>
      <c r="AZ410" s="2">
        <f>AU410*0.5+AK410*0.5</f>
        <v>6.9069935526495652E-2</v>
      </c>
      <c r="BA410" s="2">
        <f>AV410*0.5+AJ410*0.5</f>
        <v>3.4875000000000003E-2</v>
      </c>
      <c r="BB410" s="2">
        <f>AX410*0.5+AI410*0.5</f>
        <v>0.36442680092951202</v>
      </c>
      <c r="BC410">
        <f>IF(I410="expected",1,0)</f>
        <v>0</v>
      </c>
      <c r="BD410" s="74">
        <f>IF(BC410=1,AZ410/SUMIFS(AZ$3:AZ$622,$BC$3:$BC$622,1,$G$3:$G$622,$G410),0)</f>
        <v>0</v>
      </c>
      <c r="BE410" s="74">
        <f>IF(BC410=1,BA410/SUMIFS(BA$3:BA$622,$BC$3:$BC$622,1,$G$3:$G$622,$G410),0)</f>
        <v>0</v>
      </c>
      <c r="BF410" s="74">
        <f>IF(BC410=1,AW410/SUMIFS(AW$3:AW$622,$BC$3:$BC$622,1,$G$3:$G$622,$G410),0)</f>
        <v>0</v>
      </c>
      <c r="BG410" s="2">
        <f>BB410</f>
        <v>0.36442680092951202</v>
      </c>
      <c r="BH410" s="2">
        <f>AY410</f>
        <v>0</v>
      </c>
      <c r="BI410" s="2">
        <f>MIN(BI$1,BD410)</f>
        <v>0</v>
      </c>
      <c r="BJ410" s="2">
        <f>MIN(BJ$1,BE410)</f>
        <v>0</v>
      </c>
      <c r="BK410" s="2">
        <f>MIN(BK$1,BF410)</f>
        <v>0</v>
      </c>
      <c r="BL410" s="2">
        <f>BG410</f>
        <v>0.36442680092951202</v>
      </c>
      <c r="BM410" s="2">
        <f>MIN($BM$1,BH410)</f>
        <v>0</v>
      </c>
      <c r="BN410" s="2">
        <f>BI410/SUMIFS(BI$3:BI$622,$BC$3:$BC$622,1,$G$3:$G$622,$G410)</f>
        <v>0</v>
      </c>
      <c r="BO410" s="2">
        <f>BJ410/SUMIFS(BJ$3:BJ$622,$BC$3:$BC$622,1,$G$3:$G$622,$G410)</f>
        <v>0</v>
      </c>
      <c r="BP410" s="2">
        <f>BK410/SUMIFS(BK$3:BK$622,$BC$3:$BC$622,1,$G$3:$G$622,$G410)</f>
        <v>0</v>
      </c>
      <c r="BQ410" s="2">
        <f>BL410</f>
        <v>0.36442680092951202</v>
      </c>
      <c r="BR410" s="2">
        <f>BM410</f>
        <v>0</v>
      </c>
    </row>
    <row r="411" spans="1:70" x14ac:dyDescent="0.3">
      <c r="A411" s="93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>(12-$AF411)/12*INDEX(BV$9:BV$12,MATCH($AB411,$BU$9:$BU$12,0))+$AF411/12*AG411</f>
        <v>0.13758333333333334</v>
      </c>
      <c r="AK411" s="85">
        <f>(12-$AF411)/12*INDEX(BW$9:BW$12,MATCH($AB411,$BU$9:$BU$12,0))+$AF411/12*AH411</f>
        <v>5.3220588235294131E-2</v>
      </c>
      <c r="AL411" s="85">
        <f>(12-$AF411)/12*INDEX(BX$9:BX$12,MATCH($AB411,$BU$9:$BU$12,0))+$AF411/12*AI411</f>
        <v>0.19289705882352937</v>
      </c>
      <c r="AM411" s="85">
        <f>IF($BC411=1,AJ411/SUMIFS(AJ$3:AJ$622,$BC$3:$BC$622,1,$G$3:$G$622,$G411),0)</f>
        <v>0</v>
      </c>
      <c r="AN411" s="85">
        <f>IF($BC411=1,AK411/SUMIFS(AK$3:AK$622,$BC$3:$BC$622,1,$G$3:$G$622,$G411),0)</f>
        <v>0</v>
      </c>
      <c r="AO411" s="85">
        <f>IF($BC411=1,AL411/SUMIFS(AL$3:AL$622,$BC$3:$BC$622,1,$G$3:$G$622,$G411),0)</f>
        <v>0</v>
      </c>
      <c r="AP411" s="2">
        <f>IFERROR(R411/$V411*90,"")</f>
        <v>0</v>
      </c>
      <c r="AQ411" s="2">
        <f>IFERROR(S411/$V411*90,"")</f>
        <v>0</v>
      </c>
      <c r="AR411" s="2">
        <f>IFERROR(W411/$V411*90,"")</f>
        <v>0</v>
      </c>
      <c r="AS411" s="2">
        <f>IFERROR(X411/$V411*90,"")</f>
        <v>0</v>
      </c>
      <c r="AT411" s="2">
        <f>IFERROR(Y411/$V411*90,"")</f>
        <v>0</v>
      </c>
      <c r="AU411" s="2">
        <f>IF(AP411="",INDEX(BV$4:BV$7,MATCH(O411,$BU$4:$BU$7,0)),AP411)</f>
        <v>0</v>
      </c>
      <c r="AV411" s="2">
        <f>IF(AQ411="",INDEX(BW$4:BW$7,MATCH($O411,$BU$4:$BU$7,0)),AQ411)</f>
        <v>0</v>
      </c>
      <c r="AW411" s="2">
        <f>IF(AR411="",INDEX(BX$4:BX$7,MATCH($O411,$BU$4:$BU$7,0)),AR411)</f>
        <v>0</v>
      </c>
      <c r="AX411" s="2">
        <f>IF(AS411="",INDEX(BY$4:BY$7,MATCH($O411,$BU$4:$BU$7,0)),AS411)</f>
        <v>0</v>
      </c>
      <c r="AY411" s="2">
        <f>IF(AT411="",INDEX(BZ$4:BZ$7,MATCH($O411,$BU$4:$BU$7,0)),AT411)</f>
        <v>0</v>
      </c>
      <c r="AZ411" s="2">
        <f>AU411*0.5+AK411*0.5</f>
        <v>2.6610294117647065E-2</v>
      </c>
      <c r="BA411" s="2">
        <f>AV411*0.5+AJ411*0.5</f>
        <v>6.8791666666666668E-2</v>
      </c>
      <c r="BB411" s="2">
        <f>AX411*0.5+AI411*0.5</f>
        <v>0.1</v>
      </c>
      <c r="BC411">
        <f>IF(I411="expected",1,0)</f>
        <v>0</v>
      </c>
      <c r="BD411" s="74">
        <f>IF(BC411=1,AZ411/SUMIFS(AZ$3:AZ$622,$BC$3:$BC$622,1,$G$3:$G$622,$G411),0)</f>
        <v>0</v>
      </c>
      <c r="BE411" s="74">
        <f>IF(BC411=1,BA411/SUMIFS(BA$3:BA$622,$BC$3:$BC$622,1,$G$3:$G$622,$G411),0)</f>
        <v>0</v>
      </c>
      <c r="BF411" s="74">
        <f>IF(BC411=1,AW411/SUMIFS(AW$3:AW$622,$BC$3:$BC$622,1,$G$3:$G$622,$G411),0)</f>
        <v>0</v>
      </c>
      <c r="BG411" s="2">
        <f>BB411</f>
        <v>0.1</v>
      </c>
      <c r="BH411" s="2">
        <f>AY411</f>
        <v>0</v>
      </c>
      <c r="BI411" s="2">
        <f>MIN(BI$1,BD411)</f>
        <v>0</v>
      </c>
      <c r="BJ411" s="2">
        <f>MIN(BJ$1,BE411)</f>
        <v>0</v>
      </c>
      <c r="BK411" s="2">
        <f>MIN(BK$1,BF411)</f>
        <v>0</v>
      </c>
      <c r="BL411" s="2">
        <f>BG411</f>
        <v>0.1</v>
      </c>
      <c r="BM411" s="2">
        <f>MIN($BM$1,BH411)</f>
        <v>0</v>
      </c>
      <c r="BN411" s="2">
        <f>BI411/SUMIFS(BI$3:BI$622,$BC$3:$BC$622,1,$G$3:$G$622,$G411)</f>
        <v>0</v>
      </c>
      <c r="BO411" s="2">
        <f>BJ411/SUMIFS(BJ$3:BJ$622,$BC$3:$BC$622,1,$G$3:$G$622,$G411)</f>
        <v>0</v>
      </c>
      <c r="BP411" s="2">
        <f>BK411/SUMIFS(BK$3:BK$622,$BC$3:$BC$622,1,$G$3:$G$622,$G411)</f>
        <v>0</v>
      </c>
      <c r="BQ411" s="2">
        <f>BL411</f>
        <v>0.1</v>
      </c>
      <c r="BR411" s="2">
        <f>BM411</f>
        <v>0</v>
      </c>
    </row>
    <row r="412" spans="1:70" x14ac:dyDescent="0.3">
      <c r="A412" s="93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>(12-$AF412)/12*INDEX(BV$9:BV$12,MATCH($AB412,$BU$9:$BU$12,0))+$AF412/12*AG412</f>
        <v>0.16083333333333333</v>
      </c>
      <c r="AK412" s="85">
        <f>(12-$AF412)/12*INDEX(BW$9:BW$12,MATCH($AB412,$BU$9:$BU$12,0))+$AF412/12*AH412</f>
        <v>0.15936274509803922</v>
      </c>
      <c r="AL412" s="85">
        <f>(12-$AF412)/12*INDEX(BX$9:BX$12,MATCH($AB412,$BU$9:$BU$12,0))+$AF412/12*AI412</f>
        <v>0.15651960784313718</v>
      </c>
      <c r="AM412" s="85">
        <f>IF($BC412=1,AJ412/SUMIFS(AJ$3:AJ$622,$BC$3:$BC$622,1,$G$3:$G$622,$G412),0)</f>
        <v>0.11540527281063902</v>
      </c>
      <c r="AN412" s="85">
        <f>IF($BC412=1,AK412/SUMIFS(AK$3:AK$622,$BC$3:$BC$622,1,$G$3:$G$622,$G412),0)</f>
        <v>6.5459797929636077E-2</v>
      </c>
      <c r="AO412" s="85">
        <f>IF($BC412=1,AL412/SUMIFS(AL$3:AL$622,$BC$3:$BC$622,1,$G$3:$G$622,$G412),0)</f>
        <v>9.746319368910511E-2</v>
      </c>
      <c r="AP412" s="2">
        <f>IFERROR(R412/$V412*90,"")</f>
        <v>0.33811475409836061</v>
      </c>
      <c r="AQ412" s="2">
        <f>IFERROR(S412/$V412*90,"")</f>
        <v>0.27663934426229508</v>
      </c>
      <c r="AR412" s="2">
        <f>IFERROR(W412/$V412*90,"")</f>
        <v>1.1372950819672132</v>
      </c>
      <c r="AS412" s="2">
        <f>IFERROR(X412/$V412*90,"")</f>
        <v>0.12295081967213115</v>
      </c>
      <c r="AT412" s="2">
        <f>IFERROR(Y412/$V412*90,"")</f>
        <v>0</v>
      </c>
      <c r="AU412" s="2">
        <f>IF(AP412="",INDEX(BV$4:BV$7,MATCH(O412,$BU$4:$BU$7,0)),AP412)</f>
        <v>0.33811475409836061</v>
      </c>
      <c r="AV412" s="2">
        <f>IF(AQ412="",INDEX(BW$4:BW$7,MATCH($O412,$BU$4:$BU$7,0)),AQ412)</f>
        <v>0.27663934426229508</v>
      </c>
      <c r="AW412" s="2">
        <f>IF(AR412="",INDEX(BX$4:BX$7,MATCH($O412,$BU$4:$BU$7,0)),AR412)</f>
        <v>1.1372950819672132</v>
      </c>
      <c r="AX412" s="2">
        <f>IF(AS412="",INDEX(BY$4:BY$7,MATCH($O412,$BU$4:$BU$7,0)),AS412)</f>
        <v>0.12295081967213115</v>
      </c>
      <c r="AY412" s="2">
        <f>IF(AT412="",INDEX(BZ$4:BZ$7,MATCH($O412,$BU$4:$BU$7,0)),AT412)</f>
        <v>0</v>
      </c>
      <c r="AZ412" s="2">
        <f>AU412*0.5+AK412*0.5</f>
        <v>0.24873874959819992</v>
      </c>
      <c r="BA412" s="2">
        <f>AV412*0.5+AJ412*0.5</f>
        <v>0.21873633879781421</v>
      </c>
      <c r="BB412" s="2">
        <f>AX412*0.5+AI412*0.5</f>
        <v>6.1475409836065573E-2</v>
      </c>
      <c r="BC412">
        <f>IF(I412="expected",1,0)</f>
        <v>1</v>
      </c>
      <c r="BD412" s="74">
        <f>IF(BC412=1,AZ412/SUMIFS(AZ$3:AZ$622,$BC$3:$BC$622,1,$G$3:$G$622,$G412),0)</f>
        <v>0.12350008436684624</v>
      </c>
      <c r="BE412" s="74">
        <f>IF(BC412=1,BA412/SUMIFS(BA$3:BA$622,$BC$3:$BC$622,1,$G$3:$G$622,$G412),0)</f>
        <v>0.18999163145968329</v>
      </c>
      <c r="BF412" s="74">
        <f>IF(BC412=1,AW412/SUMIFS(AW$3:AW$622,$BC$3:$BC$622,1,$G$3:$G$622,$G412),0)</f>
        <v>0.21452178428356103</v>
      </c>
      <c r="BG412" s="2">
        <f>BB412</f>
        <v>6.1475409836065573E-2</v>
      </c>
      <c r="BH412" s="2">
        <f>AY412</f>
        <v>0</v>
      </c>
      <c r="BI412" s="2">
        <f>MIN(BI$1,BD412)</f>
        <v>0.12350008436684624</v>
      </c>
      <c r="BJ412" s="2">
        <f>MIN(BJ$1,BE412)</f>
        <v>0.18999163145968329</v>
      </c>
      <c r="BK412" s="2">
        <f>MIN(BK$1,BF412)</f>
        <v>0.21452178428356103</v>
      </c>
      <c r="BL412" s="2">
        <f>BG412</f>
        <v>6.1475409836065573E-2</v>
      </c>
      <c r="BM412" s="2">
        <f>MIN($BM$1,BH412)</f>
        <v>0</v>
      </c>
      <c r="BN412" s="2">
        <f>BI412/SUMIFS(BI$3:BI$622,$BC$3:$BC$622,1,$G$3:$G$622,$G412)</f>
        <v>0.1285909465191748</v>
      </c>
      <c r="BO412" s="2">
        <f>BJ412/SUMIFS(BJ$3:BJ$622,$BC$3:$BC$622,1,$G$3:$G$622,$G412)</f>
        <v>0.18999163145968329</v>
      </c>
      <c r="BP412" s="2">
        <f>BK412/SUMIFS(BK$3:BK$622,$BC$3:$BC$622,1,$G$3:$G$622,$G412)</f>
        <v>0.21500491521395321</v>
      </c>
      <c r="BQ412" s="2">
        <f>BL412</f>
        <v>6.1475409836065573E-2</v>
      </c>
      <c r="BR412" s="2">
        <f>BM412</f>
        <v>0</v>
      </c>
    </row>
    <row r="413" spans="1:70" x14ac:dyDescent="0.3">
      <c r="A413" s="93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>(12-$AF413)/12*INDEX(BV$9:BV$12,MATCH($AB413,$BU$9:$BU$12,0))+$AF413/12*AG413</f>
        <v>0.13100000000000001</v>
      </c>
      <c r="AK413" s="85">
        <f>(12-$AF413)/12*INDEX(BW$9:BW$12,MATCH($AB413,$BU$9:$BU$12,0))+$AF413/12*AH413</f>
        <v>3.041176470588236E-2</v>
      </c>
      <c r="AL413" s="85">
        <f>(12-$AF413)/12*INDEX(BX$9:BX$12,MATCH($AB413,$BU$9:$BU$12,0))+$AF413/12*AI413</f>
        <v>6.260784313725487E-2</v>
      </c>
      <c r="AM413" s="85">
        <f>IF($BC413=1,AJ413/SUMIFS(AJ$3:AJ$622,$BC$3:$BC$622,1,$G$3:$G$622,$G413),0)</f>
        <v>9.3998491636437587E-2</v>
      </c>
      <c r="AN413" s="85">
        <f>IF($BC413=1,AK413/SUMIFS(AK$3:AK$622,$BC$3:$BC$622,1,$G$3:$G$622,$G413),0)</f>
        <v>1.2491928217639565E-2</v>
      </c>
      <c r="AO413" s="85">
        <f>IF($BC413=1,AL413/SUMIFS(AL$3:AL$622,$BC$3:$BC$622,1,$G$3:$G$622,$G413),0)</f>
        <v>3.8985277475642045E-2</v>
      </c>
      <c r="AP413" s="2">
        <f>IFERROR(R413/$V413*90,"")</f>
        <v>0</v>
      </c>
      <c r="AQ413" s="2">
        <f>IFERROR(S413/$V413*90,"")</f>
        <v>5.2325581395348833E-2</v>
      </c>
      <c r="AR413" s="2">
        <f>IFERROR(W413/$V413*90,"")</f>
        <v>0.26162790697674421</v>
      </c>
      <c r="AS413" s="2">
        <f>IFERROR(X413/$V413*90,"")</f>
        <v>0.36627906976744184</v>
      </c>
      <c r="AT413" s="2">
        <f>IFERROR(Y413/$V413*90,"")</f>
        <v>0</v>
      </c>
      <c r="AU413" s="2">
        <f>IF(AP413="",INDEX(BV$4:BV$7,MATCH(O413,$BU$4:$BU$7,0)),AP413)</f>
        <v>0</v>
      </c>
      <c r="AV413" s="2">
        <f>IF(AQ413="",INDEX(BW$4:BW$7,MATCH($O413,$BU$4:$BU$7,0)),AQ413)</f>
        <v>5.2325581395348833E-2</v>
      </c>
      <c r="AW413" s="2">
        <f>IF(AR413="",INDEX(BX$4:BX$7,MATCH($O413,$BU$4:$BU$7,0)),AR413)</f>
        <v>0.26162790697674421</v>
      </c>
      <c r="AX413" s="2">
        <f>IF(AS413="",INDEX(BY$4:BY$7,MATCH($O413,$BU$4:$BU$7,0)),AS413)</f>
        <v>0.36627906976744184</v>
      </c>
      <c r="AY413" s="2">
        <f>IF(AT413="",INDEX(BZ$4:BZ$7,MATCH($O413,$BU$4:$BU$7,0)),AT413)</f>
        <v>0</v>
      </c>
      <c r="AZ413" s="2">
        <f>AU413*0.5+AK413*0.5</f>
        <v>1.520588235294118E-2</v>
      </c>
      <c r="BA413" s="2">
        <f>AV413*0.5+AJ413*0.5</f>
        <v>9.1662790697674412E-2</v>
      </c>
      <c r="BB413" s="2">
        <f>AX413*0.5+AI413*0.5</f>
        <v>0.18313953488372092</v>
      </c>
      <c r="BC413">
        <f>IF(I413="expected",1,0)</f>
        <v>1</v>
      </c>
      <c r="BD413" s="74">
        <f>IF(BC413=1,AZ413/SUMIFS(AZ$3:AZ$622,$BC$3:$BC$622,1,$G$3:$G$622,$G413),0)</f>
        <v>7.5497997657947725E-3</v>
      </c>
      <c r="BE413" s="74">
        <f>IF(BC413=1,BA413/SUMIFS(BA$3:BA$622,$BC$3:$BC$622,1,$G$3:$G$622,$G413),0)</f>
        <v>7.9617146581648229E-2</v>
      </c>
      <c r="BF413" s="74">
        <f>IF(BC413=1,AW413/SUMIFS(AW$3:AW$622,$BC$3:$BC$622,1,$G$3:$G$622,$G413),0)</f>
        <v>4.9349448804389281E-2</v>
      </c>
      <c r="BG413" s="2">
        <f>BB413</f>
        <v>0.18313953488372092</v>
      </c>
      <c r="BH413" s="2">
        <f>AY413</f>
        <v>0</v>
      </c>
      <c r="BI413" s="2">
        <f>MIN(BI$1,BD413)</f>
        <v>7.5497997657947725E-3</v>
      </c>
      <c r="BJ413" s="2">
        <f>MIN(BJ$1,BE413)</f>
        <v>7.9617146581648229E-2</v>
      </c>
      <c r="BK413" s="2">
        <f>MIN(BK$1,BF413)</f>
        <v>4.9349448804389281E-2</v>
      </c>
      <c r="BL413" s="2">
        <f>BG413</f>
        <v>0.18313953488372092</v>
      </c>
      <c r="BM413" s="2">
        <f>MIN($BM$1,BH413)</f>
        <v>0</v>
      </c>
      <c r="BN413" s="2">
        <f>BI413/SUMIFS(BI$3:BI$622,$BC$3:$BC$622,1,$G$3:$G$622,$G413)</f>
        <v>7.8610140461929604E-3</v>
      </c>
      <c r="BO413" s="2">
        <f>BJ413/SUMIFS(BJ$3:BJ$622,$BC$3:$BC$622,1,$G$3:$G$622,$G413)</f>
        <v>7.9617146581648229E-2</v>
      </c>
      <c r="BP413" s="2">
        <f>BK413/SUMIFS(BK$3:BK$622,$BC$3:$BC$622,1,$G$3:$G$622,$G413)</f>
        <v>4.946059017492576E-2</v>
      </c>
      <c r="BQ413" s="2">
        <f>BL413</f>
        <v>0.18313953488372092</v>
      </c>
      <c r="BR413" s="2">
        <f>BM413</f>
        <v>0</v>
      </c>
    </row>
    <row r="414" spans="1:70" x14ac:dyDescent="0.3">
      <c r="A414" s="93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>(12-$AF414)/12*INDEX(BV$9:BV$12,MATCH($AB414,$BU$9:$BU$12,0))+$AF414/12*AG414</f>
        <v>0.13758333333333334</v>
      </c>
      <c r="AK414" s="85">
        <f>(12-$AF414)/12*INDEX(BW$9:BW$12,MATCH($AB414,$BU$9:$BU$12,0))+$AF414/12*AH414</f>
        <v>5.3220588235294131E-2</v>
      </c>
      <c r="AL414" s="85">
        <f>(12-$AF414)/12*INDEX(BX$9:BX$12,MATCH($AB414,$BU$9:$BU$12,0))+$AF414/12*AI414</f>
        <v>0.10956372549019604</v>
      </c>
      <c r="AM414" s="85">
        <f>IF($BC414=1,AJ414/SUMIFS(AJ$3:AJ$622,$BC$3:$BC$622,1,$G$3:$G$622,$G414),0)</f>
        <v>0</v>
      </c>
      <c r="AN414" s="85">
        <f>IF($BC414=1,AK414/SUMIFS(AK$3:AK$622,$BC$3:$BC$622,1,$G$3:$G$622,$G414),0)</f>
        <v>0</v>
      </c>
      <c r="AO414" s="85">
        <f>IF($BC414=1,AL414/SUMIFS(AL$3:AL$622,$BC$3:$BC$622,1,$G$3:$G$622,$G414),0)</f>
        <v>0</v>
      </c>
      <c r="AP414" s="2">
        <f>IFERROR(R414/$V414*90,"")</f>
        <v>0.17433414043583534</v>
      </c>
      <c r="AQ414" s="2">
        <f>IFERROR(S414/$V414*90,"")</f>
        <v>8.7167070217917669E-2</v>
      </c>
      <c r="AR414" s="2">
        <f>IFERROR(W414/$V414*90,"")</f>
        <v>0.56658595641646492</v>
      </c>
      <c r="AS414" s="2">
        <f>IFERROR(X414/$V414*90,"")</f>
        <v>0.13075060532687649</v>
      </c>
      <c r="AT414" s="2">
        <f>IFERROR(Y414/$V414*90,"")</f>
        <v>4.3583535108958835E-2</v>
      </c>
      <c r="AU414" s="2">
        <f>IF(AP414="",INDEX(BV$4:BV$7,MATCH(O414,$BU$4:$BU$7,0)),AP414)</f>
        <v>0.17433414043583534</v>
      </c>
      <c r="AV414" s="2">
        <f>IF(AQ414="",INDEX(BW$4:BW$7,MATCH($O414,$BU$4:$BU$7,0)),AQ414)</f>
        <v>8.7167070217917669E-2</v>
      </c>
      <c r="AW414" s="2">
        <f>IF(AR414="",INDEX(BX$4:BX$7,MATCH($O414,$BU$4:$BU$7,0)),AR414)</f>
        <v>0.56658595641646492</v>
      </c>
      <c r="AX414" s="2">
        <f>IF(AS414="",INDEX(BY$4:BY$7,MATCH($O414,$BU$4:$BU$7,0)),AS414)</f>
        <v>0.13075060532687649</v>
      </c>
      <c r="AY414" s="2">
        <f>IF(AT414="",INDEX(BZ$4:BZ$7,MATCH($O414,$BU$4:$BU$7,0)),AT414)</f>
        <v>4.3583535108958835E-2</v>
      </c>
      <c r="AZ414" s="2">
        <f>AU414*0.5+AK414*0.5</f>
        <v>0.11377736433556473</v>
      </c>
      <c r="BA414" s="2">
        <f>AV414*0.5+AJ414*0.5</f>
        <v>0.1123752017756255</v>
      </c>
      <c r="BB414" s="2">
        <f>AX414*0.5+AI414*0.5</f>
        <v>6.5375302663438245E-2</v>
      </c>
      <c r="BC414">
        <f>IF(I414="expected",1,0)</f>
        <v>0</v>
      </c>
      <c r="BD414" s="74">
        <f>IF(BC414=1,AZ414/SUMIFS(AZ$3:AZ$622,$BC$3:$BC$622,1,$G$3:$G$622,$G414),0)</f>
        <v>0</v>
      </c>
      <c r="BE414" s="74">
        <f>IF(BC414=1,BA414/SUMIFS(BA$3:BA$622,$BC$3:$BC$622,1,$G$3:$G$622,$G414),0)</f>
        <v>0</v>
      </c>
      <c r="BF414" s="74">
        <f>IF(BC414=1,AW414/SUMIFS(AW$3:AW$622,$BC$3:$BC$622,1,$G$3:$G$622,$G414),0)</f>
        <v>0</v>
      </c>
      <c r="BG414" s="2">
        <f>BB414</f>
        <v>6.5375302663438245E-2</v>
      </c>
      <c r="BH414" s="2">
        <f>AY414</f>
        <v>4.3583535108958835E-2</v>
      </c>
      <c r="BI414" s="2">
        <f>MIN(BI$1,BD414)</f>
        <v>0</v>
      </c>
      <c r="BJ414" s="2">
        <f>MIN(BJ$1,BE414)</f>
        <v>0</v>
      </c>
      <c r="BK414" s="2">
        <f>MIN(BK$1,BF414)</f>
        <v>0</v>
      </c>
      <c r="BL414" s="2">
        <f>BG414</f>
        <v>6.5375302663438245E-2</v>
      </c>
      <c r="BM414" s="2">
        <f>MIN($BM$1,BH414)</f>
        <v>4.3583535108958835E-2</v>
      </c>
      <c r="BN414" s="2">
        <f>BI414/SUMIFS(BI$3:BI$622,$BC$3:$BC$622,1,$G$3:$G$622,$G414)</f>
        <v>0</v>
      </c>
      <c r="BO414" s="2">
        <f>BJ414/SUMIFS(BJ$3:BJ$622,$BC$3:$BC$622,1,$G$3:$G$622,$G414)</f>
        <v>0</v>
      </c>
      <c r="BP414" s="2">
        <f>BK414/SUMIFS(BK$3:BK$622,$BC$3:$BC$622,1,$G$3:$G$622,$G414)</f>
        <v>0</v>
      </c>
      <c r="BQ414" s="2">
        <f>BL414</f>
        <v>6.5375302663438245E-2</v>
      </c>
      <c r="BR414" s="2">
        <f>BM414</f>
        <v>4.3583535108958835E-2</v>
      </c>
    </row>
    <row r="415" spans="1:70" x14ac:dyDescent="0.3">
      <c r="A415" s="93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>(12-$AF415)/12*INDEX(BV$9:BV$12,MATCH($AB415,$BU$9:$BU$12,0))+$AF415/12*AG415</f>
        <v>0.14042124542124543</v>
      </c>
      <c r="AK415" s="85">
        <f>(12-$AF415)/12*INDEX(BW$9:BW$12,MATCH($AB415,$BU$9:$BU$12,0))+$AF415/12*AH415</f>
        <v>7.4835164835164836E-2</v>
      </c>
      <c r="AL415" s="85">
        <f>(12-$AF415)/12*INDEX(BX$9:BX$12,MATCH($AB415,$BU$9:$BU$12,0))+$AF415/12*AI415</f>
        <v>7.7124542124542117E-2</v>
      </c>
      <c r="AM415" s="85">
        <f>IF($BC415=1,AJ415/SUMIFS(AJ$3:AJ$622,$BC$3:$BC$622,1,$G$3:$G$622,$G415),0)</f>
        <v>0</v>
      </c>
      <c r="AN415" s="85">
        <f>IF($BC415=1,AK415/SUMIFS(AK$3:AK$622,$BC$3:$BC$622,1,$G$3:$G$622,$G415),0)</f>
        <v>0</v>
      </c>
      <c r="AO415" s="85">
        <f>IF($BC415=1,AL415/SUMIFS(AL$3:AL$622,$BC$3:$BC$622,1,$G$3:$G$622,$G415),0)</f>
        <v>0</v>
      </c>
      <c r="AP415" s="2" t="str">
        <f>IFERROR(R415/$V415*90,"")</f>
        <v/>
      </c>
      <c r="AQ415" s="2" t="str">
        <f>IFERROR(S415/$V415*90,"")</f>
        <v/>
      </c>
      <c r="AR415" s="2" t="str">
        <f>IFERROR(W415/$V415*90,"")</f>
        <v/>
      </c>
      <c r="AS415" s="2" t="str">
        <f>IFERROR(X415/$V415*90,"")</f>
        <v/>
      </c>
      <c r="AT415" s="2" t="str">
        <f>IFERROR(Y415/$V415*90,"")</f>
        <v/>
      </c>
      <c r="AU415" s="2">
        <f>IF(AP415="",INDEX(BV$4:BV$7,MATCH(O415,$BU$4:$BU$7,0)),AP415)</f>
        <v>3.6000000000000004E-2</v>
      </c>
      <c r="AV415" s="2">
        <f>IF(AQ415="",INDEX(BW$4:BW$7,MATCH($O415,$BU$4:$BU$7,0)),AQ415)</f>
        <v>2.6323486399532026E-2</v>
      </c>
      <c r="AW415" s="2">
        <f>IF(AR415="",INDEX(BX$4:BX$7,MATCH($O415,$BU$4:$BU$7,0)),AR415)</f>
        <v>0.24423337856173674</v>
      </c>
      <c r="AX415" s="2">
        <f>IF(AS415="",INDEX(BY$4:BY$7,MATCH($O415,$BU$4:$BU$7,0)),AS415)</f>
        <v>0.14245014245014245</v>
      </c>
      <c r="AY415" s="2">
        <f>IF(AT415="",INDEX(BZ$4:BZ$7,MATCH($O415,$BU$4:$BU$7,0)),AT415)</f>
        <v>0</v>
      </c>
      <c r="AZ415" s="2">
        <f>AU415*0.5+AK415*0.5</f>
        <v>5.541758241758242E-2</v>
      </c>
      <c r="BA415" s="2">
        <f>AV415*0.5+AJ415*0.5</f>
        <v>8.3372365910388727E-2</v>
      </c>
      <c r="BB415" s="2">
        <f>AX415*0.5+AI415*0.5</f>
        <v>7.1225071225071226E-2</v>
      </c>
      <c r="BC415">
        <f>IF(I415="expected",1,0)</f>
        <v>0</v>
      </c>
      <c r="BD415" s="74">
        <f>IF(BC415=1,AZ415/SUMIFS(AZ$3:AZ$622,$BC$3:$BC$622,1,$G$3:$G$622,$G415),0)</f>
        <v>0</v>
      </c>
      <c r="BE415" s="74">
        <f>IF(BC415=1,BA415/SUMIFS(BA$3:BA$622,$BC$3:$BC$622,1,$G$3:$G$622,$G415),0)</f>
        <v>0</v>
      </c>
      <c r="BF415" s="74">
        <f>IF(BC415=1,AW415/SUMIFS(AW$3:AW$622,$BC$3:$BC$622,1,$G$3:$G$622,$G415),0)</f>
        <v>0</v>
      </c>
      <c r="BG415" s="2">
        <f>BB415</f>
        <v>7.1225071225071226E-2</v>
      </c>
      <c r="BH415" s="2">
        <f>AY415</f>
        <v>0</v>
      </c>
      <c r="BI415" s="2">
        <f>MIN(BI$1,BD415)</f>
        <v>0</v>
      </c>
      <c r="BJ415" s="2">
        <f>MIN(BJ$1,BE415)</f>
        <v>0</v>
      </c>
      <c r="BK415" s="2">
        <f>MIN(BK$1,BF415)</f>
        <v>0</v>
      </c>
      <c r="BL415" s="2">
        <f>BG415</f>
        <v>7.1225071225071226E-2</v>
      </c>
      <c r="BM415" s="2">
        <f>MIN($BM$1,BH415)</f>
        <v>0</v>
      </c>
      <c r="BN415" s="2">
        <f>BI415/SUMIFS(BI$3:BI$622,$BC$3:$BC$622,1,$G$3:$G$622,$G415)</f>
        <v>0</v>
      </c>
      <c r="BO415" s="2">
        <f>BJ415/SUMIFS(BJ$3:BJ$622,$BC$3:$BC$622,1,$G$3:$G$622,$G415)</f>
        <v>0</v>
      </c>
      <c r="BP415" s="2">
        <f>BK415/SUMIFS(BK$3:BK$622,$BC$3:$BC$622,1,$G$3:$G$622,$G415)</f>
        <v>0</v>
      </c>
      <c r="BQ415" s="2">
        <f>BL415</f>
        <v>7.1225071225071226E-2</v>
      </c>
      <c r="BR415" s="2">
        <f>BM415</f>
        <v>0</v>
      </c>
    </row>
    <row r="416" spans="1:70" x14ac:dyDescent="0.3">
      <c r="A416" s="93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>(12-$AF416)/12*INDEX(BV$9:BV$12,MATCH($AB416,$BU$9:$BU$12,0))+$AF416/12*AG416</f>
        <v>0.23115842490842492</v>
      </c>
      <c r="AK416" s="85">
        <f>(12-$AF416)/12*INDEX(BW$9:BW$12,MATCH($AB416,$BU$9:$BU$12,0))+$AF416/12*AH416</f>
        <v>0.28913003663003667</v>
      </c>
      <c r="AL416" s="85">
        <f>(12-$AF416)/12*INDEX(BX$9:BX$12,MATCH($AB416,$BU$9:$BU$12,0))+$AF416/12*AI416</f>
        <v>0.29542582417582419</v>
      </c>
      <c r="AM416" s="85">
        <f>IF($BC416=1,AJ416/SUMIFS(AJ$3:AJ$622,$BC$3:$BC$622,1,$G$3:$G$622,$G416),0)</f>
        <v>0</v>
      </c>
      <c r="AN416" s="85">
        <f>IF($BC416=1,AK416/SUMIFS(AK$3:AK$622,$BC$3:$BC$622,1,$G$3:$G$622,$G416),0)</f>
        <v>0</v>
      </c>
      <c r="AO416" s="85">
        <f>IF($BC416=1,AL416/SUMIFS(AL$3:AL$622,$BC$3:$BC$622,1,$G$3:$G$622,$G416),0)</f>
        <v>0</v>
      </c>
      <c r="AP416" s="2">
        <f>IFERROR(R416/$V416*90,"")</f>
        <v>0.24193548387096775</v>
      </c>
      <c r="AQ416" s="2">
        <f>IFERROR(S416/$V416*90,"")</f>
        <v>9.6774193548387094E-2</v>
      </c>
      <c r="AR416" s="2">
        <f>IFERROR(W416/$V416*90,"")</f>
        <v>0.87096774193548387</v>
      </c>
      <c r="AS416" s="2">
        <f>IFERROR(X416/$V416*90,"")</f>
        <v>0.29032258064516131</v>
      </c>
      <c r="AT416" s="2">
        <f>IFERROR(Y416/$V416*90,"")</f>
        <v>4.8387096774193547E-2</v>
      </c>
      <c r="AU416" s="2">
        <f>IF(AP416="",INDEX(BV$4:BV$7,MATCH(O416,$BU$4:$BU$7,0)),AP416)</f>
        <v>0.24193548387096775</v>
      </c>
      <c r="AV416" s="2">
        <f>IF(AQ416="",INDEX(BW$4:BW$7,MATCH($O416,$BU$4:$BU$7,0)),AQ416)</f>
        <v>9.6774193548387094E-2</v>
      </c>
      <c r="AW416" s="2">
        <f>IF(AR416="",INDEX(BX$4:BX$7,MATCH($O416,$BU$4:$BU$7,0)),AR416)</f>
        <v>0.87096774193548387</v>
      </c>
      <c r="AX416" s="2">
        <f>IF(AS416="",INDEX(BY$4:BY$7,MATCH($O416,$BU$4:$BU$7,0)),AS416)</f>
        <v>0.29032258064516131</v>
      </c>
      <c r="AY416" s="2">
        <f>IF(AT416="",INDEX(BZ$4:BZ$7,MATCH($O416,$BU$4:$BU$7,0)),AT416)</f>
        <v>4.8387096774193547E-2</v>
      </c>
      <c r="AZ416" s="2">
        <f>AU416*0.5+AK416*0.5</f>
        <v>0.26553276025050221</v>
      </c>
      <c r="BA416" s="2">
        <f>AV416*0.5+AJ416*0.5</f>
        <v>0.16396630922840599</v>
      </c>
      <c r="BB416" s="2">
        <f>AX416*0.5+AI416*0.5</f>
        <v>0.64516129032258063</v>
      </c>
      <c r="BC416">
        <f>IF(I416="expected",1,0)</f>
        <v>0</v>
      </c>
      <c r="BD416" s="74">
        <f>IF(BC416=1,AZ416/SUMIFS(AZ$3:AZ$622,$BC$3:$BC$622,1,$G$3:$G$622,$G416),0)</f>
        <v>0</v>
      </c>
      <c r="BE416" s="74">
        <f>IF(BC416=1,BA416/SUMIFS(BA$3:BA$622,$BC$3:$BC$622,1,$G$3:$G$622,$G416),0)</f>
        <v>0</v>
      </c>
      <c r="BF416" s="74">
        <f>IF(BC416=1,AW416/SUMIFS(AW$3:AW$622,$BC$3:$BC$622,1,$G$3:$G$622,$G416),0)</f>
        <v>0</v>
      </c>
      <c r="BG416" s="2">
        <f>BB416</f>
        <v>0.64516129032258063</v>
      </c>
      <c r="BH416" s="2">
        <f>AY416</f>
        <v>4.8387096774193547E-2</v>
      </c>
      <c r="BI416" s="2">
        <f>MIN(BI$1,BD416)</f>
        <v>0</v>
      </c>
      <c r="BJ416" s="2">
        <f>MIN(BJ$1,BE416)</f>
        <v>0</v>
      </c>
      <c r="BK416" s="2">
        <f>MIN(BK$1,BF416)</f>
        <v>0</v>
      </c>
      <c r="BL416" s="2">
        <f>BG416</f>
        <v>0.64516129032258063</v>
      </c>
      <c r="BM416" s="2">
        <f>MIN($BM$1,BH416)</f>
        <v>4.8387096774193547E-2</v>
      </c>
      <c r="BN416" s="2">
        <f>BI416/SUMIFS(BI$3:BI$622,$BC$3:$BC$622,1,$G$3:$G$622,$G416)</f>
        <v>0</v>
      </c>
      <c r="BO416" s="2">
        <f>BJ416/SUMIFS(BJ$3:BJ$622,$BC$3:$BC$622,1,$G$3:$G$622,$G416)</f>
        <v>0</v>
      </c>
      <c r="BP416" s="2">
        <f>BK416/SUMIFS(BK$3:BK$622,$BC$3:$BC$622,1,$G$3:$G$622,$G416)</f>
        <v>0</v>
      </c>
      <c r="BQ416" s="2">
        <f>BL416</f>
        <v>0.64516129032258063</v>
      </c>
      <c r="BR416" s="2">
        <f>BM416</f>
        <v>4.8387096774193547E-2</v>
      </c>
    </row>
    <row r="417" spans="1:70" x14ac:dyDescent="0.3">
      <c r="A417" s="93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>(12-$AF417)/12*INDEX(BV$9:BV$12,MATCH($AB417,$BU$9:$BU$12,0))+$AF417/12*AG417</f>
        <v>9.2999999999999999E-2</v>
      </c>
      <c r="AK417" s="85">
        <f>(12-$AF417)/12*INDEX(BW$9:BW$12,MATCH($AB417,$BU$9:$BU$12,0))+$AF417/12*AH417</f>
        <v>9.1235294117647081E-2</v>
      </c>
      <c r="AL417" s="85">
        <f>(12-$AF417)/12*INDEX(BX$9:BX$12,MATCH($AB417,$BU$9:$BU$12,0))+$AF417/12*AI417</f>
        <v>0.18782352941176461</v>
      </c>
      <c r="AM417" s="85">
        <f>IF($BC417=1,AJ417/SUMIFS(AJ$3:AJ$622,$BC$3:$BC$622,1,$G$3:$G$622,$G417),0)</f>
        <v>6.6731753604493849E-2</v>
      </c>
      <c r="AN417" s="85">
        <f>IF($BC417=1,AK417/SUMIFS(AK$3:AK$622,$BC$3:$BC$622,1,$G$3:$G$622,$G417),0)</f>
        <v>3.7475784652918696E-2</v>
      </c>
      <c r="AO417" s="85">
        <f>IF($BC417=1,AL417/SUMIFS(AL$3:AL$622,$BC$3:$BC$622,1,$G$3:$G$622,$G417),0)</f>
        <v>0.11695583242692613</v>
      </c>
      <c r="AP417" s="2" t="str">
        <f>IFERROR(R417/$V417*90,"")</f>
        <v/>
      </c>
      <c r="AQ417" s="2" t="str">
        <f>IFERROR(S417/$V417*90,"")</f>
        <v/>
      </c>
      <c r="AR417" s="2" t="str">
        <f>IFERROR(W417/$V417*90,"")</f>
        <v/>
      </c>
      <c r="AS417" s="2" t="str">
        <f>IFERROR(X417/$V417*90,"")</f>
        <v/>
      </c>
      <c r="AT417" s="2" t="str">
        <f>IFERROR(Y417/$V417*90,"")</f>
        <v/>
      </c>
      <c r="AU417" s="2">
        <f>IF(AP417="",INDEX(BV$4:BV$7,MATCH(O417,$BU$4:$BU$7,0)),AP417)</f>
        <v>3.6000000000000004E-2</v>
      </c>
      <c r="AV417" s="2">
        <f>IF(AQ417="",INDEX(BW$4:BW$7,MATCH($O417,$BU$4:$BU$7,0)),AQ417)</f>
        <v>2.6323486399532026E-2</v>
      </c>
      <c r="AW417" s="2">
        <f>IF(AR417="",INDEX(BX$4:BX$7,MATCH($O417,$BU$4:$BU$7,0)),AR417)</f>
        <v>0.24423337856173674</v>
      </c>
      <c r="AX417" s="2">
        <f>IF(AS417="",INDEX(BY$4:BY$7,MATCH($O417,$BU$4:$BU$7,0)),AS417)</f>
        <v>0.14245014245014245</v>
      </c>
      <c r="AY417" s="2">
        <f>IF(AT417="",INDEX(BZ$4:BZ$7,MATCH($O417,$BU$4:$BU$7,0)),AT417)</f>
        <v>0</v>
      </c>
      <c r="AZ417" s="2">
        <f>AU417*0.5+AK417*0.5</f>
        <v>6.3617647058823543E-2</v>
      </c>
      <c r="BA417" s="2">
        <f>AV417*0.5+AJ417*0.5</f>
        <v>5.9661743199766012E-2</v>
      </c>
      <c r="BB417" s="2">
        <f>AX417*0.5+AI417*0.5</f>
        <v>7.1225071225071226E-2</v>
      </c>
      <c r="BC417">
        <f>IF(I417="expected",1,0)</f>
        <v>1</v>
      </c>
      <c r="BD417" s="74">
        <f>IF(BC417=1,AZ417/SUMIFS(AZ$3:AZ$622,$BC$3:$BC$622,1,$G$3:$G$622,$G417),0)</f>
        <v>3.1586493024011786E-2</v>
      </c>
      <c r="BE417" s="74">
        <f>IF(BC417=1,BA417/SUMIFS(BA$3:BA$622,$BC$3:$BC$622,1,$G$3:$G$622,$G417),0)</f>
        <v>5.182143940303293E-2</v>
      </c>
      <c r="BF417" s="74">
        <f>IF(BC417=1,AW417/SUMIFS(AW$3:AW$622,$BC$3:$BC$622,1,$G$3:$G$622,$G417),0)</f>
        <v>4.606841353788306E-2</v>
      </c>
      <c r="BG417" s="2">
        <f>BB417</f>
        <v>7.1225071225071226E-2</v>
      </c>
      <c r="BH417" s="2">
        <f>AY417</f>
        <v>0</v>
      </c>
      <c r="BI417" s="2">
        <f>MIN(BI$1,BD417)</f>
        <v>3.1586493024011786E-2</v>
      </c>
      <c r="BJ417" s="2">
        <f>MIN(BJ$1,BE417)</f>
        <v>5.182143940303293E-2</v>
      </c>
      <c r="BK417" s="2">
        <f>MIN(BK$1,BF417)</f>
        <v>4.606841353788306E-2</v>
      </c>
      <c r="BL417" s="2">
        <f>BG417</f>
        <v>7.1225071225071226E-2</v>
      </c>
      <c r="BM417" s="2">
        <f>MIN($BM$1,BH417)</f>
        <v>0</v>
      </c>
      <c r="BN417" s="2">
        <f>BI417/SUMIFS(BI$3:BI$622,$BC$3:$BC$622,1,$G$3:$G$622,$G417)</f>
        <v>3.2888536522080028E-2</v>
      </c>
      <c r="BO417" s="2">
        <f>BJ417/SUMIFS(BJ$3:BJ$622,$BC$3:$BC$622,1,$G$3:$G$622,$G417)</f>
        <v>5.182143940303293E-2</v>
      </c>
      <c r="BP417" s="2">
        <f>BK417/SUMIFS(BK$3:BK$622,$BC$3:$BC$622,1,$G$3:$G$622,$G417)</f>
        <v>4.6172165590704084E-2</v>
      </c>
      <c r="BQ417" s="2">
        <f>BL417</f>
        <v>7.1225071225071226E-2</v>
      </c>
      <c r="BR417" s="2">
        <f>BM417</f>
        <v>0</v>
      </c>
    </row>
    <row r="418" spans="1:70" x14ac:dyDescent="0.3">
      <c r="A418" s="93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>(12-$AF418)/12*INDEX(BV$9:BV$12,MATCH($AB418,$BU$9:$BU$12,0))+$AF418/12*AG418</f>
        <v>0.14782509157509158</v>
      </c>
      <c r="AK418" s="85">
        <f>(12-$AF418)/12*INDEX(BW$9:BW$12,MATCH($AB418,$BU$9:$BU$12,0))+$AF418/12*AH418</f>
        <v>0.20579670329670333</v>
      </c>
      <c r="AL418" s="85">
        <f>(12-$AF418)/12*INDEX(BX$9:BX$12,MATCH($AB418,$BU$9:$BU$12,0))+$AF418/12*AI418</f>
        <v>0.21209249084249085</v>
      </c>
      <c r="AM418" s="85">
        <f>IF($BC418=1,AJ418/SUMIFS(AJ$3:AJ$622,$BC$3:$BC$622,1,$G$3:$G$622,$G418),0)</f>
        <v>0</v>
      </c>
      <c r="AN418" s="85">
        <f>IF($BC418=1,AK418/SUMIFS(AK$3:AK$622,$BC$3:$BC$622,1,$G$3:$G$622,$G418),0)</f>
        <v>0</v>
      </c>
      <c r="AO418" s="85">
        <f>IF($BC418=1,AL418/SUMIFS(AL$3:AL$622,$BC$3:$BC$622,1,$G$3:$G$622,$G418),0)</f>
        <v>0</v>
      </c>
      <c r="AP418" s="2">
        <f>IFERROR(R418/$V418*90,"")</f>
        <v>0</v>
      </c>
      <c r="AQ418" s="2">
        <f>IFERROR(S418/$V418*90,"")</f>
        <v>0.10657193605683836</v>
      </c>
      <c r="AR418" s="2">
        <f>IFERROR(W418/$V418*90,"")</f>
        <v>0.26642984014209592</v>
      </c>
      <c r="AS418" s="2">
        <f>IFERROR(X418/$V418*90,"")</f>
        <v>0.31971580817051509</v>
      </c>
      <c r="AT418" s="2">
        <f>IFERROR(Y418/$V418*90,"")</f>
        <v>0</v>
      </c>
      <c r="AU418" s="2">
        <f>IF(AP418="",INDEX(BV$4:BV$7,MATCH(O418,$BU$4:$BU$7,0)),AP418)</f>
        <v>0</v>
      </c>
      <c r="AV418" s="2">
        <f>IF(AQ418="",INDEX(BW$4:BW$7,MATCH($O418,$BU$4:$BU$7,0)),AQ418)</f>
        <v>0.10657193605683836</v>
      </c>
      <c r="AW418" s="2">
        <f>IF(AR418="",INDEX(BX$4:BX$7,MATCH($O418,$BU$4:$BU$7,0)),AR418)</f>
        <v>0.26642984014209592</v>
      </c>
      <c r="AX418" s="2">
        <f>IF(AS418="",INDEX(BY$4:BY$7,MATCH($O418,$BU$4:$BU$7,0)),AS418)</f>
        <v>0.31971580817051509</v>
      </c>
      <c r="AY418" s="2">
        <f>IF(AT418="",INDEX(BZ$4:BZ$7,MATCH($O418,$BU$4:$BU$7,0)),AT418)</f>
        <v>0</v>
      </c>
      <c r="AZ418" s="2">
        <f>AU418*0.5+AK418*0.5</f>
        <v>0.10289835164835166</v>
      </c>
      <c r="BA418" s="2">
        <f>AV418*0.5+AJ418*0.5</f>
        <v>0.12719851381596498</v>
      </c>
      <c r="BB418" s="2">
        <f>AX418*0.5+AI418*0.5</f>
        <v>0.15985790408525755</v>
      </c>
      <c r="BC418">
        <f>IF(I418="expected",1,0)</f>
        <v>0</v>
      </c>
      <c r="BD418" s="74">
        <f>IF(BC418=1,AZ418/SUMIFS(AZ$3:AZ$622,$BC$3:$BC$622,1,$G$3:$G$622,$G418),0)</f>
        <v>0</v>
      </c>
      <c r="BE418" s="74">
        <f>IF(BC418=1,BA418/SUMIFS(BA$3:BA$622,$BC$3:$BC$622,1,$G$3:$G$622,$G418),0)</f>
        <v>0</v>
      </c>
      <c r="BF418" s="74">
        <f>IF(BC418=1,AW418/SUMIFS(AW$3:AW$622,$BC$3:$BC$622,1,$G$3:$G$622,$G418),0)</f>
        <v>0</v>
      </c>
      <c r="BG418" s="2">
        <f>BB418</f>
        <v>0.15985790408525755</v>
      </c>
      <c r="BH418" s="2">
        <f>AY418</f>
        <v>0</v>
      </c>
      <c r="BI418" s="2">
        <f>MIN(BI$1,BD418)</f>
        <v>0</v>
      </c>
      <c r="BJ418" s="2">
        <f>MIN(BJ$1,BE418)</f>
        <v>0</v>
      </c>
      <c r="BK418" s="2">
        <f>MIN(BK$1,BF418)</f>
        <v>0</v>
      </c>
      <c r="BL418" s="2">
        <f>BG418</f>
        <v>0.15985790408525755</v>
      </c>
      <c r="BM418" s="2">
        <f>MIN($BM$1,BH418)</f>
        <v>0</v>
      </c>
      <c r="BN418" s="2">
        <f>BI418/SUMIFS(BI$3:BI$622,$BC$3:$BC$622,1,$G$3:$G$622,$G418)</f>
        <v>0</v>
      </c>
      <c r="BO418" s="2">
        <f>BJ418/SUMIFS(BJ$3:BJ$622,$BC$3:$BC$622,1,$G$3:$G$622,$G418)</f>
        <v>0</v>
      </c>
      <c r="BP418" s="2">
        <f>BK418/SUMIFS(BK$3:BK$622,$BC$3:$BC$622,1,$G$3:$G$622,$G418)</f>
        <v>0</v>
      </c>
      <c r="BQ418" s="2">
        <f>BL418</f>
        <v>0.15985790408525755</v>
      </c>
      <c r="BR418" s="2">
        <f>BM418</f>
        <v>0</v>
      </c>
    </row>
    <row r="419" spans="1:70" x14ac:dyDescent="0.3">
      <c r="A419" s="93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>(12-$AF419)/12*INDEX(BV$9:BV$12,MATCH($AB419,$BU$9:$BU$12,0))+$AF419/12*AG419</f>
        <v>0.24281593406593407</v>
      </c>
      <c r="AK419" s="85">
        <f>(12-$AF419)/12*INDEX(BW$9:BW$12,MATCH($AB419,$BU$9:$BU$12,0))+$AF419/12*AH419</f>
        <v>0.25862637362637364</v>
      </c>
      <c r="AL419" s="85">
        <f>(12-$AF419)/12*INDEX(BX$9:BX$12,MATCH($AB419,$BU$9:$BU$12,0))+$AF419/12*AI419</f>
        <v>0.2603434065934066</v>
      </c>
      <c r="AM419" s="85">
        <f>IF($BC419=1,AJ419/SUMIFS(AJ$3:AJ$622,$BC$3:$BC$622,1,$G$3:$G$622,$G419),0)</f>
        <v>0.17423153853046169</v>
      </c>
      <c r="AN419" s="85">
        <f>IF($BC419=1,AK419/SUMIFS(AK$3:AK$622,$BC$3:$BC$622,1,$G$3:$G$622,$G419),0)</f>
        <v>0.10623329904641106</v>
      </c>
      <c r="AO419" s="85">
        <f>IF($BC419=1,AL419/SUMIFS(AL$3:AL$622,$BC$3:$BC$622,1,$G$3:$G$622,$G419),0)</f>
        <v>0.16211323432348598</v>
      </c>
      <c r="AP419" s="2">
        <f>IFERROR(R419/$V419*90,"")</f>
        <v>0</v>
      </c>
      <c r="AQ419" s="2">
        <f>IFERROR(S419/$V419*90,"")</f>
        <v>0</v>
      </c>
      <c r="AR419" s="2">
        <f>IFERROR(W419/$V419*90,"")</f>
        <v>0</v>
      </c>
      <c r="AS419" s="2">
        <f>IFERROR(X419/$V419*90,"")</f>
        <v>0</v>
      </c>
      <c r="AT419" s="2">
        <f>IFERROR(Y419/$V419*90,"")</f>
        <v>0</v>
      </c>
      <c r="AU419" s="2">
        <f>IF(AP419="",INDEX(BV$4:BV$7,MATCH(O419,$BU$4:$BU$7,0)),AP419)</f>
        <v>0</v>
      </c>
      <c r="AV419" s="2">
        <f>IF(AQ419="",INDEX(BW$4:BW$7,MATCH($O419,$BU$4:$BU$7,0)),AQ419)</f>
        <v>0</v>
      </c>
      <c r="AW419" s="2">
        <f>IF(AR419="",INDEX(BX$4:BX$7,MATCH($O419,$BU$4:$BU$7,0)),AR419)</f>
        <v>0</v>
      </c>
      <c r="AX419" s="2">
        <f>IF(AS419="",INDEX(BY$4:BY$7,MATCH($O419,$BU$4:$BU$7,0)),AS419)</f>
        <v>0</v>
      </c>
      <c r="AY419" s="2">
        <f>IF(AT419="",INDEX(BZ$4:BZ$7,MATCH($O419,$BU$4:$BU$7,0)),AT419)</f>
        <v>0</v>
      </c>
      <c r="AZ419" s="2">
        <f>AU419*0.5+AK419*0.5</f>
        <v>0.12931318681318682</v>
      </c>
      <c r="BA419" s="2">
        <f>AV419*0.5+AJ419*0.5</f>
        <v>0.12140796703296704</v>
      </c>
      <c r="BB419" s="2">
        <f>AX419*0.5+AI419*0.5</f>
        <v>0.13500000000000001</v>
      </c>
      <c r="BC419">
        <f>IF(I419="expected",1,0)</f>
        <v>1</v>
      </c>
      <c r="BD419" s="74">
        <f>IF(BC419=1,AZ419/SUMIFS(AZ$3:AZ$622,$BC$3:$BC$622,1,$G$3:$G$622,$G419),0)</f>
        <v>6.4204670591018739E-2</v>
      </c>
      <c r="BE419" s="74">
        <f>IF(BC419=1,BA419/SUMIFS(BA$3:BA$622,$BC$3:$BC$622,1,$G$3:$G$622,$G419),0)</f>
        <v>0.10545343245466882</v>
      </c>
      <c r="BF419" s="74">
        <f>IF(BC419=1,AW419/SUMIFS(AW$3:AW$622,$BC$3:$BC$622,1,$G$3:$G$622,$G419),0)</f>
        <v>0</v>
      </c>
      <c r="BG419" s="2">
        <f>BB419</f>
        <v>0.13500000000000001</v>
      </c>
      <c r="BH419" s="2">
        <f>AY419</f>
        <v>0</v>
      </c>
      <c r="BI419" s="2">
        <f>MIN(BI$1,BD419)</f>
        <v>6.4204670591018739E-2</v>
      </c>
      <c r="BJ419" s="2">
        <f>MIN(BJ$1,BE419)</f>
        <v>0.10545343245466882</v>
      </c>
      <c r="BK419" s="2">
        <f>MIN(BK$1,BF419)</f>
        <v>0</v>
      </c>
      <c r="BL419" s="2">
        <f>BG419</f>
        <v>0.13500000000000001</v>
      </c>
      <c r="BM419" s="2">
        <f>MIN($BM$1,BH419)</f>
        <v>0</v>
      </c>
      <c r="BN419" s="2">
        <f>BI419/SUMIFS(BI$3:BI$622,$BC$3:$BC$622,1,$G$3:$G$622,$G419)</f>
        <v>6.6851285200152433E-2</v>
      </c>
      <c r="BO419" s="2">
        <f>BJ419/SUMIFS(BJ$3:BJ$622,$BC$3:$BC$622,1,$G$3:$G$622,$G419)</f>
        <v>0.10545343245466882</v>
      </c>
      <c r="BP419" s="2">
        <f>BK419/SUMIFS(BK$3:BK$622,$BC$3:$BC$622,1,$G$3:$G$622,$G419)</f>
        <v>0</v>
      </c>
      <c r="BQ419" s="2">
        <f>BL419</f>
        <v>0.13500000000000001</v>
      </c>
      <c r="BR419" s="2">
        <f>BM419</f>
        <v>0</v>
      </c>
    </row>
    <row r="420" spans="1:70" x14ac:dyDescent="0.3">
      <c r="A420" s="93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>(12-$AF420)/12*INDEX(BV$9:BV$12,MATCH($AB420,$BU$9:$BU$12,0))+$AF420/12*AG420</f>
        <v>0.253372641509434</v>
      </c>
      <c r="AK420" s="85">
        <f>(12-$AF420)/12*INDEX(BW$9:BW$12,MATCH($AB420,$BU$9:$BU$12,0))+$AF420/12*AH420</f>
        <v>0.34400943396226413</v>
      </c>
      <c r="AL420" s="85">
        <f>(12-$AF420)/12*INDEX(BX$9:BX$12,MATCH($AB420,$BU$9:$BU$12,0))+$AF420/12*AI420</f>
        <v>0.24653301886792456</v>
      </c>
      <c r="AM420" s="85">
        <f>IF($BC420=1,AJ420/SUMIFS(AJ$3:AJ$622,$BC$3:$BC$622,1,$G$3:$G$622,$G420),0)</f>
        <v>0</v>
      </c>
      <c r="AN420" s="85">
        <f>IF($BC420=1,AK420/SUMIFS(AK$3:AK$622,$BC$3:$BC$622,1,$G$3:$G$622,$G420),0)</f>
        <v>0</v>
      </c>
      <c r="AO420" s="85">
        <f>IF($BC420=1,AL420/SUMIFS(AL$3:AL$622,$BC$3:$BC$622,1,$G$3:$G$622,$G420),0)</f>
        <v>0</v>
      </c>
      <c r="AP420" s="2">
        <f>IFERROR(R420/$V420*90,"")</f>
        <v>0</v>
      </c>
      <c r="AQ420" s="2">
        <f>IFERROR(S420/$V420*90,"")</f>
        <v>0</v>
      </c>
      <c r="AR420" s="2">
        <f>IFERROR(W420/$V420*90,"")</f>
        <v>0</v>
      </c>
      <c r="AS420" s="2">
        <f>IFERROR(X420/$V420*90,"")</f>
        <v>0.41570438799076209</v>
      </c>
      <c r="AT420" s="2">
        <f>IFERROR(Y420/$V420*90,"")</f>
        <v>0.20785219399538105</v>
      </c>
      <c r="AU420" s="2">
        <f>IF(AP420="",INDEX(BV$4:BV$7,MATCH(O420,$BU$4:$BU$7,0)),AP420)</f>
        <v>0</v>
      </c>
      <c r="AV420" s="2">
        <f>IF(AQ420="",INDEX(BW$4:BW$7,MATCH($O420,$BU$4:$BU$7,0)),AQ420)</f>
        <v>0</v>
      </c>
      <c r="AW420" s="2">
        <f>IF(AR420="",INDEX(BX$4:BX$7,MATCH($O420,$BU$4:$BU$7,0)),AR420)</f>
        <v>0</v>
      </c>
      <c r="AX420" s="2">
        <f>IF(AS420="",INDEX(BY$4:BY$7,MATCH($O420,$BU$4:$BU$7,0)),AS420)</f>
        <v>0.41570438799076209</v>
      </c>
      <c r="AY420" s="2">
        <f>IF(AT420="",INDEX(BZ$4:BZ$7,MATCH($O420,$BU$4:$BU$7,0)),AT420)</f>
        <v>0.20785219399538105</v>
      </c>
      <c r="AZ420" s="2">
        <f>AU420*0.5+AK420*0.5</f>
        <v>0.17200471698113207</v>
      </c>
      <c r="BA420" s="2">
        <f>AV420*0.5+AJ420*0.5</f>
        <v>0.126686320754717</v>
      </c>
      <c r="BB420" s="2">
        <f>AX420*0.5+AI420*0.5</f>
        <v>0.34285219399538103</v>
      </c>
      <c r="BC420">
        <f>IF(I420="expected",1,0)</f>
        <v>0</v>
      </c>
      <c r="BD420" s="74">
        <f>IF(BC420=1,AZ420/SUMIFS(AZ$3:AZ$622,$BC$3:$BC$622,1,$G$3:$G$622,$G420),0)</f>
        <v>0</v>
      </c>
      <c r="BE420" s="74">
        <f>IF(BC420=1,BA420/SUMIFS(BA$3:BA$622,$BC$3:$BC$622,1,$G$3:$G$622,$G420),0)</f>
        <v>0</v>
      </c>
      <c r="BF420" s="74">
        <f>IF(BC420=1,AW420/SUMIFS(AW$3:AW$622,$BC$3:$BC$622,1,$G$3:$G$622,$G420),0)</f>
        <v>0</v>
      </c>
      <c r="BG420" s="2">
        <f>BB420</f>
        <v>0.34285219399538103</v>
      </c>
      <c r="BH420" s="2">
        <f>AY420</f>
        <v>0.20785219399538105</v>
      </c>
      <c r="BI420" s="2">
        <f>MIN(BI$1,BD420)</f>
        <v>0</v>
      </c>
      <c r="BJ420" s="2">
        <f>MIN(BJ$1,BE420)</f>
        <v>0</v>
      </c>
      <c r="BK420" s="2">
        <f>MIN(BK$1,BF420)</f>
        <v>0</v>
      </c>
      <c r="BL420" s="2">
        <f>BG420</f>
        <v>0.34285219399538103</v>
      </c>
      <c r="BM420" s="2">
        <f>MIN($BM$1,BH420)</f>
        <v>0.06</v>
      </c>
      <c r="BN420" s="2">
        <f>BI420/SUMIFS(BI$3:BI$622,$BC$3:$BC$622,1,$G$3:$G$622,$G420)</f>
        <v>0</v>
      </c>
      <c r="BO420" s="2">
        <f>BJ420/SUMIFS(BJ$3:BJ$622,$BC$3:$BC$622,1,$G$3:$G$622,$G420)</f>
        <v>0</v>
      </c>
      <c r="BP420" s="2">
        <f>BK420/SUMIFS(BK$3:BK$622,$BC$3:$BC$622,1,$G$3:$G$622,$G420)</f>
        <v>0</v>
      </c>
      <c r="BQ420" s="2">
        <f>BL420</f>
        <v>0.34285219399538103</v>
      </c>
      <c r="BR420" s="2">
        <f>BM420</f>
        <v>0.06</v>
      </c>
    </row>
    <row r="421" spans="1:70" x14ac:dyDescent="0.3">
      <c r="A421" s="93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>(12-$AF421)/12*INDEX(BV$9:BV$12,MATCH($AB421,$BU$9:$BU$12,0))+$AF421/12*AG421</f>
        <v>0.13031593406593406</v>
      </c>
      <c r="AK421" s="85">
        <f>(12-$AF421)/12*INDEX(BW$9:BW$12,MATCH($AB421,$BU$9:$BU$12,0))+$AF421/12*AH421</f>
        <v>0.49862637362637363</v>
      </c>
      <c r="AL421" s="85">
        <f>(12-$AF421)/12*INDEX(BX$9:BX$12,MATCH($AB421,$BU$9:$BU$12,0))+$AF421/12*AI421</f>
        <v>0.14784340659340658</v>
      </c>
      <c r="AM421" s="85">
        <f>IF($BC421=1,AJ421/SUMIFS(AJ$3:AJ$622,$BC$3:$BC$622,1,$G$3:$G$622,$G421),0)</f>
        <v>0</v>
      </c>
      <c r="AN421" s="85">
        <f>IF($BC421=1,AK421/SUMIFS(AK$3:AK$622,$BC$3:$BC$622,1,$G$3:$G$622,$G421),0)</f>
        <v>0</v>
      </c>
      <c r="AO421" s="85">
        <f>IF($BC421=1,AL421/SUMIFS(AL$3:AL$622,$BC$3:$BC$622,1,$G$3:$G$622,$G421),0)</f>
        <v>0</v>
      </c>
      <c r="AP421" s="2">
        <f>IFERROR(R421/$V421*90,"")</f>
        <v>0.36486486486486491</v>
      </c>
      <c r="AQ421" s="2">
        <f>IFERROR(S421/$V421*90,"")</f>
        <v>0.12162162162162163</v>
      </c>
      <c r="AR421" s="2">
        <f>IFERROR(W421/$V421*90,"")</f>
        <v>1.0337837837837838</v>
      </c>
      <c r="AS421" s="2">
        <f>IFERROR(X421/$V421*90,"")</f>
        <v>6.0810810810810814E-2</v>
      </c>
      <c r="AT421" s="2">
        <f>IFERROR(Y421/$V421*90,"")</f>
        <v>0</v>
      </c>
      <c r="AU421" s="2">
        <f>IF(AP421="",INDEX(BV$4:BV$7,MATCH(O421,$BU$4:$BU$7,0)),AP421)</f>
        <v>0.36486486486486491</v>
      </c>
      <c r="AV421" s="2">
        <f>IF(AQ421="",INDEX(BW$4:BW$7,MATCH($O421,$BU$4:$BU$7,0)),AQ421)</f>
        <v>0.12162162162162163</v>
      </c>
      <c r="AW421" s="2">
        <f>IF(AR421="",INDEX(BX$4:BX$7,MATCH($O421,$BU$4:$BU$7,0)),AR421)</f>
        <v>1.0337837837837838</v>
      </c>
      <c r="AX421" s="2">
        <f>IF(AS421="",INDEX(BY$4:BY$7,MATCH($O421,$BU$4:$BU$7,0)),AS421)</f>
        <v>6.0810810810810814E-2</v>
      </c>
      <c r="AY421" s="2">
        <f>IF(AT421="",INDEX(BZ$4:BZ$7,MATCH($O421,$BU$4:$BU$7,0)),AT421)</f>
        <v>0</v>
      </c>
      <c r="AZ421" s="2">
        <f>AU421*0.5+AK421*0.5</f>
        <v>0.43174561924561927</v>
      </c>
      <c r="BA421" s="2">
        <f>AV421*0.5+AJ421*0.5</f>
        <v>0.12596877784377786</v>
      </c>
      <c r="BB421" s="2">
        <f>AX421*0.5+AI421*0.5</f>
        <v>9.0405405405405398E-2</v>
      </c>
      <c r="BC421">
        <f>IF(I421="expected",1,0)</f>
        <v>0</v>
      </c>
      <c r="BD421" s="74">
        <f>IF(BC421=1,AZ421/SUMIFS(AZ$3:AZ$622,$BC$3:$BC$622,1,$G$3:$G$622,$G421),0)</f>
        <v>0</v>
      </c>
      <c r="BE421" s="74">
        <f>IF(BC421=1,BA421/SUMIFS(BA$3:BA$622,$BC$3:$BC$622,1,$G$3:$G$622,$G421),0)</f>
        <v>0</v>
      </c>
      <c r="BF421" s="74">
        <f>IF(BC421=1,AW421/SUMIFS(AW$3:AW$622,$BC$3:$BC$622,1,$G$3:$G$622,$G421),0)</f>
        <v>0</v>
      </c>
      <c r="BG421" s="2">
        <f>BB421</f>
        <v>9.0405405405405398E-2</v>
      </c>
      <c r="BH421" s="2">
        <f>AY421</f>
        <v>0</v>
      </c>
      <c r="BI421" s="2">
        <f>MIN(BI$1,BD421)</f>
        <v>0</v>
      </c>
      <c r="BJ421" s="2">
        <f>MIN(BJ$1,BE421)</f>
        <v>0</v>
      </c>
      <c r="BK421" s="2">
        <f>MIN(BK$1,BF421)</f>
        <v>0</v>
      </c>
      <c r="BL421" s="2">
        <f>BG421</f>
        <v>9.0405405405405398E-2</v>
      </c>
      <c r="BM421" s="2">
        <f>MIN($BM$1,BH421)</f>
        <v>0</v>
      </c>
      <c r="BN421" s="2">
        <f>BI421/SUMIFS(BI$3:BI$622,$BC$3:$BC$622,1,$G$3:$G$622,$G421)</f>
        <v>0</v>
      </c>
      <c r="BO421" s="2">
        <f>BJ421/SUMIFS(BJ$3:BJ$622,$BC$3:$BC$622,1,$G$3:$G$622,$G421)</f>
        <v>0</v>
      </c>
      <c r="BP421" s="2">
        <f>BK421/SUMIFS(BK$3:BK$622,$BC$3:$BC$622,1,$G$3:$G$622,$G421)</f>
        <v>0</v>
      </c>
      <c r="BQ421" s="2">
        <f>BL421</f>
        <v>9.0405405405405398E-2</v>
      </c>
      <c r="BR421" s="2">
        <f>BM421</f>
        <v>0</v>
      </c>
    </row>
    <row r="422" spans="1:70" x14ac:dyDescent="0.3">
      <c r="A422" s="93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>(12-$AF422)/12*INDEX(BV$9:BV$12,MATCH($AB422,$BU$9:$BU$12,0))+$AF422/12*AG422</f>
        <v>0</v>
      </c>
      <c r="AK422" s="85">
        <f>(12-$AF422)/12*INDEX(BW$9:BW$12,MATCH($AB422,$BU$9:$BU$12,0))+$AF422/12*AH422</f>
        <v>0</v>
      </c>
      <c r="AL422" s="85">
        <f>(12-$AF422)/12*INDEX(BX$9:BX$12,MATCH($AB422,$BU$9:$BU$12,0))+$AF422/12*AI422</f>
        <v>0</v>
      </c>
      <c r="AM422" s="85">
        <f>IF($BC422=1,AJ422/SUMIFS(AJ$3:AJ$622,$BC$3:$BC$622,1,$G$3:$G$622,$G422),0)</f>
        <v>0</v>
      </c>
      <c r="AN422" s="85">
        <f>IF($BC422=1,AK422/SUMIFS(AK$3:AK$622,$BC$3:$BC$622,1,$G$3:$G$622,$G422),0)</f>
        <v>0</v>
      </c>
      <c r="AO422" s="85">
        <f>IF($BC422=1,AL422/SUMIFS(AL$3:AL$622,$BC$3:$BC$622,1,$G$3:$G$622,$G422),0)</f>
        <v>0</v>
      </c>
      <c r="AP422" s="2">
        <f>IFERROR(R422/$V422*90,"")</f>
        <v>0</v>
      </c>
      <c r="AQ422" s="2">
        <f>IFERROR(S422/$V422*90,"")</f>
        <v>0</v>
      </c>
      <c r="AR422" s="2">
        <f>IFERROR(W422/$V422*90,"")</f>
        <v>0</v>
      </c>
      <c r="AS422" s="2">
        <f>IFERROR(X422/$V422*90,"")</f>
        <v>5.7142857142857141E-2</v>
      </c>
      <c r="AT422" s="2">
        <f>IFERROR(Y422/$V422*90,"")</f>
        <v>0</v>
      </c>
      <c r="AU422" s="2">
        <f>IF(AP422="",INDEX(BV$4:BV$7,MATCH(O422,$BU$4:$BU$7,0)),AP422)</f>
        <v>0</v>
      </c>
      <c r="AV422" s="2">
        <f>IF(AQ422="",INDEX(BW$4:BW$7,MATCH($O422,$BU$4:$BU$7,0)),AQ422)</f>
        <v>0</v>
      </c>
      <c r="AW422" s="2">
        <f>IF(AR422="",INDEX(BX$4:BX$7,MATCH($O422,$BU$4:$BU$7,0)),AR422)</f>
        <v>0</v>
      </c>
      <c r="AX422" s="2">
        <f>IF(AS422="",INDEX(BY$4:BY$7,MATCH($O422,$BU$4:$BU$7,0)),AS422)</f>
        <v>5.7142857142857141E-2</v>
      </c>
      <c r="AY422" s="2">
        <f>IF(AT422="",INDEX(BZ$4:BZ$7,MATCH($O422,$BU$4:$BU$7,0)),AT422)</f>
        <v>0</v>
      </c>
      <c r="AZ422" s="2">
        <f>AU422*0.5+AK422*0.5</f>
        <v>0</v>
      </c>
      <c r="BA422" s="2">
        <f>AV422*0.5+AJ422*0.5</f>
        <v>0</v>
      </c>
      <c r="BB422" s="2">
        <f>AX422*0.5+AI422*0.5</f>
        <v>2.8571428571428571E-2</v>
      </c>
      <c r="BC422">
        <f>IF(I422="expected",1,0)</f>
        <v>0</v>
      </c>
      <c r="BD422" s="74">
        <f>IF(BC422=1,AZ422/SUMIFS(AZ$3:AZ$622,$BC$3:$BC$622,1,$G$3:$G$622,$G422),0)</f>
        <v>0</v>
      </c>
      <c r="BE422" s="74">
        <f>IF(BC422=1,BA422/SUMIFS(BA$3:BA$622,$BC$3:$BC$622,1,$G$3:$G$622,$G422),0)</f>
        <v>0</v>
      </c>
      <c r="BF422" s="74">
        <f>IF(BC422=1,AW422/SUMIFS(AW$3:AW$622,$BC$3:$BC$622,1,$G$3:$G$622,$G422),0)</f>
        <v>0</v>
      </c>
      <c r="BG422" s="2">
        <f>BB422</f>
        <v>2.8571428571428571E-2</v>
      </c>
      <c r="BH422" s="2">
        <f>AY422</f>
        <v>0</v>
      </c>
      <c r="BI422" s="2">
        <f>MIN(BI$1,BD422)</f>
        <v>0</v>
      </c>
      <c r="BJ422" s="2">
        <f>MIN(BJ$1,BE422)</f>
        <v>0</v>
      </c>
      <c r="BK422" s="2">
        <f>MIN(BK$1,BF422)</f>
        <v>0</v>
      </c>
      <c r="BL422" s="2">
        <f>BG422</f>
        <v>2.8571428571428571E-2</v>
      </c>
      <c r="BM422" s="2">
        <f>MIN($BM$1,BH422)</f>
        <v>0</v>
      </c>
      <c r="BN422" s="2">
        <f>BI422/SUMIFS(BI$3:BI$622,$BC$3:$BC$622,1,$G$3:$G$622,$G422)</f>
        <v>0</v>
      </c>
      <c r="BO422" s="2">
        <f>BJ422/SUMIFS(BJ$3:BJ$622,$BC$3:$BC$622,1,$G$3:$G$622,$G422)</f>
        <v>0</v>
      </c>
      <c r="BP422" s="2">
        <f>BK422/SUMIFS(BK$3:BK$622,$BC$3:$BC$622,1,$G$3:$G$622,$G422)</f>
        <v>0</v>
      </c>
      <c r="BQ422" s="2">
        <f>BL422</f>
        <v>2.8571428571428571E-2</v>
      </c>
      <c r="BR422" s="2">
        <f>BM422</f>
        <v>0</v>
      </c>
    </row>
    <row r="423" spans="1:70" x14ac:dyDescent="0.3">
      <c r="A423" s="93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>(12-$AF423)/12*INDEX(BV$9:BV$12,MATCH($AB423,$BU$9:$BU$12,0))+$AF423/12*AG423</f>
        <v>2.325E-2</v>
      </c>
      <c r="AK423" s="85">
        <f>(12-$AF423)/12*INDEX(BW$9:BW$12,MATCH($AB423,$BU$9:$BU$12,0))+$AF423/12*AH423</f>
        <v>0.11280882352941177</v>
      </c>
      <c r="AL423" s="85">
        <f>(12-$AF423)/12*INDEX(BX$9:BX$12,MATCH($AB423,$BU$9:$BU$12,0))+$AF423/12*AI423</f>
        <v>0.13695588235294115</v>
      </c>
      <c r="AM423" s="85">
        <f>IF($BC423=1,AJ423/SUMIFS(AJ$3:AJ$622,$BC$3:$BC$622,1,$G$3:$G$622,$G423),0)</f>
        <v>0</v>
      </c>
      <c r="AN423" s="85">
        <f>IF($BC423=1,AK423/SUMIFS(AK$3:AK$622,$BC$3:$BC$622,1,$G$3:$G$622,$G423),0)</f>
        <v>0</v>
      </c>
      <c r="AO423" s="85">
        <f>IF($BC423=1,AL423/SUMIFS(AL$3:AL$622,$BC$3:$BC$622,1,$G$3:$G$622,$G423),0)</f>
        <v>0</v>
      </c>
      <c r="AP423" s="2">
        <f>IFERROR(R423/$V423*90,"")</f>
        <v>0</v>
      </c>
      <c r="AQ423" s="2">
        <f>IFERROR(S423/$V423*90,"")</f>
        <v>0.60402684563758391</v>
      </c>
      <c r="AR423" s="2">
        <f>IFERROR(W423/$V423*90,"")</f>
        <v>0</v>
      </c>
      <c r="AS423" s="2">
        <f>IFERROR(X423/$V423*90,"")</f>
        <v>0</v>
      </c>
      <c r="AT423" s="2">
        <f>IFERROR(Y423/$V423*90,"")</f>
        <v>0</v>
      </c>
      <c r="AU423" s="2">
        <f>IF(AP423="",INDEX(BV$4:BV$7,MATCH(O423,$BU$4:$BU$7,0)),AP423)</f>
        <v>0</v>
      </c>
      <c r="AV423" s="2">
        <f>IF(AQ423="",INDEX(BW$4:BW$7,MATCH($O423,$BU$4:$BU$7,0)),AQ423)</f>
        <v>0.60402684563758391</v>
      </c>
      <c r="AW423" s="2">
        <f>IF(AR423="",INDEX(BX$4:BX$7,MATCH($O423,$BU$4:$BU$7,0)),AR423)</f>
        <v>0</v>
      </c>
      <c r="AX423" s="2">
        <f>IF(AS423="",INDEX(BY$4:BY$7,MATCH($O423,$BU$4:$BU$7,0)),AS423)</f>
        <v>0</v>
      </c>
      <c r="AY423" s="2">
        <f>IF(AT423="",INDEX(BZ$4:BZ$7,MATCH($O423,$BU$4:$BU$7,0)),AT423)</f>
        <v>0</v>
      </c>
      <c r="AZ423" s="2">
        <f>AU423*0.5+AK423*0.5</f>
        <v>5.6404411764705883E-2</v>
      </c>
      <c r="BA423" s="2">
        <f>AV423*0.5+AJ423*0.5</f>
        <v>0.31363842281879195</v>
      </c>
      <c r="BB423" s="2">
        <f>AX423*0.5+AI423*0.5</f>
        <v>0.06</v>
      </c>
      <c r="BC423">
        <f>IF(I423="expected",1,0)</f>
        <v>0</v>
      </c>
      <c r="BD423" s="74">
        <f>IF(BC423=1,AZ423/SUMIFS(AZ$3:AZ$622,$BC$3:$BC$622,1,$G$3:$G$622,$G423),0)</f>
        <v>0</v>
      </c>
      <c r="BE423" s="74">
        <f>IF(BC423=1,BA423/SUMIFS(BA$3:BA$622,$BC$3:$BC$622,1,$G$3:$G$622,$G423),0)</f>
        <v>0</v>
      </c>
      <c r="BF423" s="74">
        <f>IF(BC423=1,AW423/SUMIFS(AW$3:AW$622,$BC$3:$BC$622,1,$G$3:$G$622,$G423),0)</f>
        <v>0</v>
      </c>
      <c r="BG423" s="2">
        <f>BB423</f>
        <v>0.06</v>
      </c>
      <c r="BH423" s="2">
        <f>AY423</f>
        <v>0</v>
      </c>
      <c r="BI423" s="2">
        <f>MIN(BI$1,BD423)</f>
        <v>0</v>
      </c>
      <c r="BJ423" s="2">
        <f>MIN(BJ$1,BE423)</f>
        <v>0</v>
      </c>
      <c r="BK423" s="2">
        <f>MIN(BK$1,BF423)</f>
        <v>0</v>
      </c>
      <c r="BL423" s="2">
        <f>BG423</f>
        <v>0.06</v>
      </c>
      <c r="BM423" s="2">
        <f>MIN($BM$1,BH423)</f>
        <v>0</v>
      </c>
      <c r="BN423" s="2">
        <f>BI423/SUMIFS(BI$3:BI$622,$BC$3:$BC$622,1,$G$3:$G$622,$G423)</f>
        <v>0</v>
      </c>
      <c r="BO423" s="2">
        <f>BJ423/SUMIFS(BJ$3:BJ$622,$BC$3:$BC$622,1,$G$3:$G$622,$G423)</f>
        <v>0</v>
      </c>
      <c r="BP423" s="2">
        <f>BK423/SUMIFS(BK$3:BK$622,$BC$3:$BC$622,1,$G$3:$G$622,$G423)</f>
        <v>0</v>
      </c>
      <c r="BQ423" s="2">
        <f>BL423</f>
        <v>0.06</v>
      </c>
      <c r="BR423" s="2">
        <f>BM423</f>
        <v>0</v>
      </c>
    </row>
    <row r="424" spans="1:70" x14ac:dyDescent="0.3">
      <c r="A424" s="93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>(12-$AF424)/12*INDEX(BV$9:BV$12,MATCH($AB424,$BU$9:$BU$12,0))+$AF424/12*AG424</f>
        <v>3.1E-2</v>
      </c>
      <c r="AK424" s="85">
        <f>(12-$AF424)/12*INDEX(BW$9:BW$12,MATCH($AB424,$BU$9:$BU$12,0))+$AF424/12*AH424</f>
        <v>3.041176470588236E-2</v>
      </c>
      <c r="AL424" s="85">
        <f>(12-$AF424)/12*INDEX(BX$9:BX$12,MATCH($AB424,$BU$9:$BU$12,0))+$AF424/12*AI424</f>
        <v>0.31594117647058817</v>
      </c>
      <c r="AM424" s="85">
        <f>IF($BC424=1,AJ424/SUMIFS(AJ$3:AJ$622,$BC$3:$BC$622,1,$G$3:$G$622,$G424),0)</f>
        <v>0</v>
      </c>
      <c r="AN424" s="85">
        <f>IF($BC424=1,AK424/SUMIFS(AK$3:AK$622,$BC$3:$BC$622,1,$G$3:$G$622,$G424),0)</f>
        <v>0</v>
      </c>
      <c r="AO424" s="85">
        <f>IF($BC424=1,AL424/SUMIFS(AL$3:AL$622,$BC$3:$BC$622,1,$G$3:$G$622,$G424),0)</f>
        <v>0</v>
      </c>
      <c r="AP424" s="2" t="str">
        <f>IFERROR(R424/$V424*90,"")</f>
        <v/>
      </c>
      <c r="AQ424" s="2" t="str">
        <f>IFERROR(S424/$V424*90,"")</f>
        <v/>
      </c>
      <c r="AR424" s="2" t="str">
        <f>IFERROR(W424/$V424*90,"")</f>
        <v/>
      </c>
      <c r="AS424" s="2" t="str">
        <f>IFERROR(X424/$V424*90,"")</f>
        <v/>
      </c>
      <c r="AT424" s="2" t="str">
        <f>IFERROR(Y424/$V424*90,"")</f>
        <v/>
      </c>
      <c r="AU424" s="2">
        <f>IF(AP424="",INDEX(BV$4:BV$7,MATCH(O424,$BU$4:$BU$7,0)),AP424)</f>
        <v>0</v>
      </c>
      <c r="AV424" s="2">
        <f>IF(AQ424="",INDEX(BW$4:BW$7,MATCH($O424,$BU$4:$BU$7,0)),AQ424)</f>
        <v>0</v>
      </c>
      <c r="AW424" s="2">
        <f>IF(AR424="",INDEX(BX$4:BX$7,MATCH($O424,$BU$4:$BU$7,0)),AR424)</f>
        <v>9.024064171122996E-2</v>
      </c>
      <c r="AX424" s="2">
        <f>IF(AS424="",INDEX(BY$4:BY$7,MATCH($O424,$BU$4:$BU$7,0)),AS424)</f>
        <v>0.1265377855887522</v>
      </c>
      <c r="AY424" s="2">
        <f>IF(AT424="",INDEX(BZ$4:BZ$7,MATCH($O424,$BU$4:$BU$7,0)),AT424)</f>
        <v>0</v>
      </c>
      <c r="AZ424" s="2">
        <f>AU424*0.5+AK424*0.5</f>
        <v>1.520588235294118E-2</v>
      </c>
      <c r="BA424" s="2">
        <f>AV424*0.5+AJ424*0.5</f>
        <v>1.55E-2</v>
      </c>
      <c r="BB424" s="2">
        <f>AX424*0.5+AI424*0.5</f>
        <v>0.25326889279437609</v>
      </c>
      <c r="BC424">
        <f>IF(I424="expected",1,0)</f>
        <v>0</v>
      </c>
      <c r="BD424" s="74">
        <f>IF(BC424=1,AZ424/SUMIFS(AZ$3:AZ$622,$BC$3:$BC$622,1,$G$3:$G$622,$G424),0)</f>
        <v>0</v>
      </c>
      <c r="BE424" s="74">
        <f>IF(BC424=1,BA424/SUMIFS(BA$3:BA$622,$BC$3:$BC$622,1,$G$3:$G$622,$G424),0)</f>
        <v>0</v>
      </c>
      <c r="BF424" s="74">
        <f>IF(BC424=1,AW424/SUMIFS(AW$3:AW$622,$BC$3:$BC$622,1,$G$3:$G$622,$G424),0)</f>
        <v>0</v>
      </c>
      <c r="BG424" s="2">
        <f>BB424</f>
        <v>0.25326889279437609</v>
      </c>
      <c r="BH424" s="2">
        <f>AY424</f>
        <v>0</v>
      </c>
      <c r="BI424" s="2">
        <f>MIN(BI$1,BD424)</f>
        <v>0</v>
      </c>
      <c r="BJ424" s="2">
        <f>MIN(BJ$1,BE424)</f>
        <v>0</v>
      </c>
      <c r="BK424" s="2">
        <f>MIN(BK$1,BF424)</f>
        <v>0</v>
      </c>
      <c r="BL424" s="2">
        <f>BG424</f>
        <v>0.25326889279437609</v>
      </c>
      <c r="BM424" s="2">
        <f>MIN($BM$1,BH424)</f>
        <v>0</v>
      </c>
      <c r="BN424" s="2">
        <f>BI424/SUMIFS(BI$3:BI$622,$BC$3:$BC$622,1,$G$3:$G$622,$G424)</f>
        <v>0</v>
      </c>
      <c r="BO424" s="2">
        <f>BJ424/SUMIFS(BJ$3:BJ$622,$BC$3:$BC$622,1,$G$3:$G$622,$G424)</f>
        <v>0</v>
      </c>
      <c r="BP424" s="2">
        <f>BK424/SUMIFS(BK$3:BK$622,$BC$3:$BC$622,1,$G$3:$G$622,$G424)</f>
        <v>0</v>
      </c>
      <c r="BQ424" s="2">
        <f>BL424</f>
        <v>0.25326889279437609</v>
      </c>
      <c r="BR424" s="2">
        <f>BM424</f>
        <v>0</v>
      </c>
    </row>
    <row r="425" spans="1:70" x14ac:dyDescent="0.3">
      <c r="A425" s="93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>(12-$AF425)/12*INDEX(BV$9:BV$12,MATCH($AB425,$BU$9:$BU$12,0))+$AF425/12*AG425</f>
        <v>9.2999999999999999E-2</v>
      </c>
      <c r="AK425" s="85">
        <f>(12-$AF425)/12*INDEX(BW$9:BW$12,MATCH($AB425,$BU$9:$BU$12,0))+$AF425/12*AH425</f>
        <v>9.1235294117647081E-2</v>
      </c>
      <c r="AL425" s="85">
        <f>(12-$AF425)/12*INDEX(BX$9:BX$12,MATCH($AB425,$BU$9:$BU$12,0))+$AF425/12*AI425</f>
        <v>0.18782352941176461</v>
      </c>
      <c r="AM425" s="85">
        <f>IF($BC425=1,AJ425/SUMIFS(AJ$3:AJ$622,$BC$3:$BC$622,1,$G$3:$G$622,$G425),0)</f>
        <v>0</v>
      </c>
      <c r="AN425" s="85">
        <f>IF($BC425=1,AK425/SUMIFS(AK$3:AK$622,$BC$3:$BC$622,1,$G$3:$G$622,$G425),0)</f>
        <v>0</v>
      </c>
      <c r="AO425" s="85">
        <f>IF($BC425=1,AL425/SUMIFS(AL$3:AL$622,$BC$3:$BC$622,1,$G$3:$G$622,$G425),0)</f>
        <v>0</v>
      </c>
      <c r="AP425" s="2">
        <f>IFERROR(R425/$V425*90,"")</f>
        <v>0.19088016967126195</v>
      </c>
      <c r="AQ425" s="2">
        <f>IFERROR(S425/$V425*90,"")</f>
        <v>0</v>
      </c>
      <c r="AR425" s="2">
        <f>IFERROR(W425/$V425*90,"")</f>
        <v>0.47720042417815484</v>
      </c>
      <c r="AS425" s="2">
        <f>IFERROR(X425/$V425*90,"")</f>
        <v>0.28632025450689291</v>
      </c>
      <c r="AT425" s="2">
        <f>IFERROR(Y425/$V425*90,"")</f>
        <v>0</v>
      </c>
      <c r="AU425" s="2">
        <f>IF(AP425="",INDEX(BV$4:BV$7,MATCH(O425,$BU$4:$BU$7,0)),AP425)</f>
        <v>0.19088016967126195</v>
      </c>
      <c r="AV425" s="2">
        <f>IF(AQ425="",INDEX(BW$4:BW$7,MATCH($O425,$BU$4:$BU$7,0)),AQ425)</f>
        <v>0</v>
      </c>
      <c r="AW425" s="2">
        <f>IF(AR425="",INDEX(BX$4:BX$7,MATCH($O425,$BU$4:$BU$7,0)),AR425)</f>
        <v>0.47720042417815484</v>
      </c>
      <c r="AX425" s="2">
        <f>IF(AS425="",INDEX(BY$4:BY$7,MATCH($O425,$BU$4:$BU$7,0)),AS425)</f>
        <v>0.28632025450689291</v>
      </c>
      <c r="AY425" s="2">
        <f>IF(AT425="",INDEX(BZ$4:BZ$7,MATCH($O425,$BU$4:$BU$7,0)),AT425)</f>
        <v>0</v>
      </c>
      <c r="AZ425" s="2">
        <f>AU425*0.5+AK425*0.5</f>
        <v>0.14105773189445453</v>
      </c>
      <c r="BA425" s="2">
        <f>AV425*0.5+AJ425*0.5</f>
        <v>4.65E-2</v>
      </c>
      <c r="BB425" s="2">
        <f>AX425*0.5+AI425*0.5</f>
        <v>0.14316012725344646</v>
      </c>
      <c r="BC425">
        <f>IF(I425="expected",1,0)</f>
        <v>0</v>
      </c>
      <c r="BD425" s="74">
        <f>IF(BC425=1,AZ425/SUMIFS(AZ$3:AZ$622,$BC$3:$BC$622,1,$G$3:$G$622,$G425),0)</f>
        <v>0</v>
      </c>
      <c r="BE425" s="74">
        <f>IF(BC425=1,BA425/SUMIFS(BA$3:BA$622,$BC$3:$BC$622,1,$G$3:$G$622,$G425),0)</f>
        <v>0</v>
      </c>
      <c r="BF425" s="74">
        <f>IF(BC425=1,AW425/SUMIFS(AW$3:AW$622,$BC$3:$BC$622,1,$G$3:$G$622,$G425),0)</f>
        <v>0</v>
      </c>
      <c r="BG425" s="2">
        <f>BB425</f>
        <v>0.14316012725344646</v>
      </c>
      <c r="BH425" s="2">
        <f>AY425</f>
        <v>0</v>
      </c>
      <c r="BI425" s="2">
        <f>MIN(BI$1,BD425)</f>
        <v>0</v>
      </c>
      <c r="BJ425" s="2">
        <f>MIN(BJ$1,BE425)</f>
        <v>0</v>
      </c>
      <c r="BK425" s="2">
        <f>MIN(BK$1,BF425)</f>
        <v>0</v>
      </c>
      <c r="BL425" s="2">
        <f>BG425</f>
        <v>0.14316012725344646</v>
      </c>
      <c r="BM425" s="2">
        <f>MIN($BM$1,BH425)</f>
        <v>0</v>
      </c>
      <c r="BN425" s="2">
        <f>BI425/SUMIFS(BI$3:BI$622,$BC$3:$BC$622,1,$G$3:$G$622,$G425)</f>
        <v>0</v>
      </c>
      <c r="BO425" s="2">
        <f>BJ425/SUMIFS(BJ$3:BJ$622,$BC$3:$BC$622,1,$G$3:$G$622,$G425)</f>
        <v>0</v>
      </c>
      <c r="BP425" s="2">
        <f>BK425/SUMIFS(BK$3:BK$622,$BC$3:$BC$622,1,$G$3:$G$622,$G425)</f>
        <v>0</v>
      </c>
      <c r="BQ425" s="2">
        <f>BL425</f>
        <v>0.14316012725344646</v>
      </c>
      <c r="BR425" s="2">
        <f>BM425</f>
        <v>0</v>
      </c>
    </row>
    <row r="426" spans="1:70" x14ac:dyDescent="0.3">
      <c r="A426" s="93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>(12-$AF426)/12*INDEX(BV$9:BV$12,MATCH($AB426,$BU$9:$BU$12,0))+$AF426/12*AG426</f>
        <v>6.9750000000000006E-2</v>
      </c>
      <c r="AK426" s="85">
        <f>(12-$AF426)/12*INDEX(BW$9:BW$12,MATCH($AB426,$BU$9:$BU$12,0))+$AF426/12*AH426</f>
        <v>6.8426470588235311E-2</v>
      </c>
      <c r="AL426" s="85">
        <f>(12-$AF426)/12*INDEX(BX$9:BX$12,MATCH($AB426,$BU$9:$BU$12,0))+$AF426/12*AI426</f>
        <v>0.14086764705882346</v>
      </c>
      <c r="AM426" s="85">
        <f>IF($BC426=1,AJ426/SUMIFS(AJ$3:AJ$622,$BC$3:$BC$622,1,$G$3:$G$622,$G426),0)</f>
        <v>0</v>
      </c>
      <c r="AN426" s="85">
        <f>IF($BC426=1,AK426/SUMIFS(AK$3:AK$622,$BC$3:$BC$622,1,$G$3:$G$622,$G426),0)</f>
        <v>0</v>
      </c>
      <c r="AO426" s="85">
        <f>IF($BC426=1,AL426/SUMIFS(AL$3:AL$622,$BC$3:$BC$622,1,$G$3:$G$622,$G426),0)</f>
        <v>0</v>
      </c>
      <c r="AP426" s="2">
        <f>IFERROR(R426/$V426*90,"")</f>
        <v>0</v>
      </c>
      <c r="AQ426" s="2">
        <f>IFERROR(S426/$V426*90,"")</f>
        <v>0</v>
      </c>
      <c r="AR426" s="2">
        <f>IFERROR(W426/$V426*90,"")</f>
        <v>0.19334049409237378</v>
      </c>
      <c r="AS426" s="2">
        <f>IFERROR(X426/$V426*90,"")</f>
        <v>0.43501611170784105</v>
      </c>
      <c r="AT426" s="2">
        <f>IFERROR(Y426/$V426*90,"")</f>
        <v>0</v>
      </c>
      <c r="AU426" s="2">
        <f>IF(AP426="",INDEX(BV$4:BV$7,MATCH(O426,$BU$4:$BU$7,0)),AP426)</f>
        <v>0</v>
      </c>
      <c r="AV426" s="2">
        <f>IF(AQ426="",INDEX(BW$4:BW$7,MATCH($O426,$BU$4:$BU$7,0)),AQ426)</f>
        <v>0</v>
      </c>
      <c r="AW426" s="2">
        <f>IF(AR426="",INDEX(BX$4:BX$7,MATCH($O426,$BU$4:$BU$7,0)),AR426)</f>
        <v>0.19334049409237378</v>
      </c>
      <c r="AX426" s="2">
        <f>IF(AS426="",INDEX(BY$4:BY$7,MATCH($O426,$BU$4:$BU$7,0)),AS426)</f>
        <v>0.43501611170784105</v>
      </c>
      <c r="AY426" s="2">
        <f>IF(AT426="",INDEX(BZ$4:BZ$7,MATCH($O426,$BU$4:$BU$7,0)),AT426)</f>
        <v>0</v>
      </c>
      <c r="AZ426" s="2">
        <f>AU426*0.5+AK426*0.5</f>
        <v>3.4213235294117655E-2</v>
      </c>
      <c r="BA426" s="2">
        <f>AV426*0.5+AJ426*0.5</f>
        <v>3.4875000000000003E-2</v>
      </c>
      <c r="BB426" s="2">
        <f>AX426*0.5+AI426*0.5</f>
        <v>0.21750805585392052</v>
      </c>
      <c r="BC426">
        <f>IF(I426="expected",1,0)</f>
        <v>0</v>
      </c>
      <c r="BD426" s="74">
        <f>IF(BC426=1,AZ426/SUMIFS(AZ$3:AZ$622,$BC$3:$BC$622,1,$G$3:$G$622,$G426),0)</f>
        <v>0</v>
      </c>
      <c r="BE426" s="74">
        <f>IF(BC426=1,BA426/SUMIFS(BA$3:BA$622,$BC$3:$BC$622,1,$G$3:$G$622,$G426),0)</f>
        <v>0</v>
      </c>
      <c r="BF426" s="74">
        <f>IF(BC426=1,AW426/SUMIFS(AW$3:AW$622,$BC$3:$BC$622,1,$G$3:$G$622,$G426),0)</f>
        <v>0</v>
      </c>
      <c r="BG426" s="2">
        <f>BB426</f>
        <v>0.21750805585392052</v>
      </c>
      <c r="BH426" s="2">
        <f>AY426</f>
        <v>0</v>
      </c>
      <c r="BI426" s="2">
        <f>MIN(BI$1,BD426)</f>
        <v>0</v>
      </c>
      <c r="BJ426" s="2">
        <f>MIN(BJ$1,BE426)</f>
        <v>0</v>
      </c>
      <c r="BK426" s="2">
        <f>MIN(BK$1,BF426)</f>
        <v>0</v>
      </c>
      <c r="BL426" s="2">
        <f>BG426</f>
        <v>0.21750805585392052</v>
      </c>
      <c r="BM426" s="2">
        <f>MIN($BM$1,BH426)</f>
        <v>0</v>
      </c>
      <c r="BN426" s="2">
        <f>BI426/SUMIFS(BI$3:BI$622,$BC$3:$BC$622,1,$G$3:$G$622,$G426)</f>
        <v>0</v>
      </c>
      <c r="BO426" s="2">
        <f>BJ426/SUMIFS(BJ$3:BJ$622,$BC$3:$BC$622,1,$G$3:$G$622,$G426)</f>
        <v>0</v>
      </c>
      <c r="BP426" s="2">
        <f>BK426/SUMIFS(BK$3:BK$622,$BC$3:$BC$622,1,$G$3:$G$622,$G426)</f>
        <v>0</v>
      </c>
      <c r="BQ426" s="2">
        <f>BL426</f>
        <v>0.21750805585392052</v>
      </c>
      <c r="BR426" s="2">
        <f>BM426</f>
        <v>0</v>
      </c>
    </row>
    <row r="427" spans="1:70" x14ac:dyDescent="0.3">
      <c r="A427" s="93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>(12-$AF427)/12*INDEX(BV$9:BV$12,MATCH($AB427,$BU$9:$BU$12,0))+$AF427/12*AG427</f>
        <v>0.11324999999999999</v>
      </c>
      <c r="AK427" s="85">
        <f>(12-$AF427)/12*INDEX(BW$9:BW$12,MATCH($AB427,$BU$9:$BU$12,0))+$AF427/12*AH427</f>
        <v>2.280882352941177E-2</v>
      </c>
      <c r="AL427" s="85">
        <f>(12-$AF427)/12*INDEX(BX$9:BX$12,MATCH($AB427,$BU$9:$BU$12,0))+$AF427/12*AI427</f>
        <v>0.22695588235294115</v>
      </c>
      <c r="AM427" s="85">
        <f>IF($BC427=1,AJ427/SUMIFS(AJ$3:AJ$622,$BC$3:$BC$622,1,$G$3:$G$622,$G427),0)</f>
        <v>0</v>
      </c>
      <c r="AN427" s="85">
        <f>IF($BC427=1,AK427/SUMIFS(AK$3:AK$622,$BC$3:$BC$622,1,$G$3:$G$622,$G427),0)</f>
        <v>0</v>
      </c>
      <c r="AO427" s="85">
        <f>IF($BC427=1,AL427/SUMIFS(AL$3:AL$622,$BC$3:$BC$622,1,$G$3:$G$622,$G427),0)</f>
        <v>0</v>
      </c>
      <c r="AP427" s="2" t="str">
        <f>IFERROR(R427/$V427*90,"")</f>
        <v/>
      </c>
      <c r="AQ427" s="2" t="str">
        <f>IFERROR(S427/$V427*90,"")</f>
        <v/>
      </c>
      <c r="AR427" s="2" t="str">
        <f>IFERROR(W427/$V427*90,"")</f>
        <v/>
      </c>
      <c r="AS427" s="2" t="str">
        <f>IFERROR(X427/$V427*90,"")</f>
        <v/>
      </c>
      <c r="AT427" s="2" t="str">
        <f>IFERROR(Y427/$V427*90,"")</f>
        <v/>
      </c>
      <c r="AU427" s="2">
        <f>IF(AP427="",INDEX(BV$4:BV$7,MATCH(O427,$BU$4:$BU$7,0)),AP427)</f>
        <v>0</v>
      </c>
      <c r="AV427" s="2">
        <f>IF(AQ427="",INDEX(BW$4:BW$7,MATCH($O427,$BU$4:$BU$7,0)),AQ427)</f>
        <v>0</v>
      </c>
      <c r="AW427" s="2">
        <f>IF(AR427="",INDEX(BX$4:BX$7,MATCH($O427,$BU$4:$BU$7,0)),AR427)</f>
        <v>9.024064171122996E-2</v>
      </c>
      <c r="AX427" s="2">
        <f>IF(AS427="",INDEX(BY$4:BY$7,MATCH($O427,$BU$4:$BU$7,0)),AS427)</f>
        <v>0.1265377855887522</v>
      </c>
      <c r="AY427" s="2">
        <f>IF(AT427="",INDEX(BZ$4:BZ$7,MATCH($O427,$BU$4:$BU$7,0)),AT427)</f>
        <v>0</v>
      </c>
      <c r="AZ427" s="2">
        <f>AU427*0.5+AK427*0.5</f>
        <v>1.1404411764705885E-2</v>
      </c>
      <c r="BA427" s="2">
        <f>AV427*0.5+AJ427*0.5</f>
        <v>5.6624999999999995E-2</v>
      </c>
      <c r="BB427" s="2">
        <f>AX427*0.5+AI427*0.5</f>
        <v>0.18326889279437608</v>
      </c>
      <c r="BC427">
        <f>IF(I427="expected",1,0)</f>
        <v>0</v>
      </c>
      <c r="BD427" s="74">
        <f>IF(BC427=1,AZ427/SUMIFS(AZ$3:AZ$622,$BC$3:$BC$622,1,$G$3:$G$622,$G427),0)</f>
        <v>0</v>
      </c>
      <c r="BE427" s="74">
        <f>IF(BC427=1,BA427/SUMIFS(BA$3:BA$622,$BC$3:$BC$622,1,$G$3:$G$622,$G427),0)</f>
        <v>0</v>
      </c>
      <c r="BF427" s="74">
        <f>IF(BC427=1,AW427/SUMIFS(AW$3:AW$622,$BC$3:$BC$622,1,$G$3:$G$622,$G427),0)</f>
        <v>0</v>
      </c>
      <c r="BG427" s="2">
        <f>BB427</f>
        <v>0.18326889279437608</v>
      </c>
      <c r="BH427" s="2">
        <f>AY427</f>
        <v>0</v>
      </c>
      <c r="BI427" s="2">
        <f>MIN(BI$1,BD427)</f>
        <v>0</v>
      </c>
      <c r="BJ427" s="2">
        <f>MIN(BJ$1,BE427)</f>
        <v>0</v>
      </c>
      <c r="BK427" s="2">
        <f>MIN(BK$1,BF427)</f>
        <v>0</v>
      </c>
      <c r="BL427" s="2">
        <f>BG427</f>
        <v>0.18326889279437608</v>
      </c>
      <c r="BM427" s="2">
        <f>MIN($BM$1,BH427)</f>
        <v>0</v>
      </c>
      <c r="BN427" s="2">
        <f>BI427/SUMIFS(BI$3:BI$622,$BC$3:$BC$622,1,$G$3:$G$622,$G427)</f>
        <v>0</v>
      </c>
      <c r="BO427" s="2">
        <f>BJ427/SUMIFS(BJ$3:BJ$622,$BC$3:$BC$622,1,$G$3:$G$622,$G427)</f>
        <v>0</v>
      </c>
      <c r="BP427" s="2">
        <f>BK427/SUMIFS(BK$3:BK$622,$BC$3:$BC$622,1,$G$3:$G$622,$G427)</f>
        <v>0</v>
      </c>
      <c r="BQ427" s="2">
        <f>BL427</f>
        <v>0.18326889279437608</v>
      </c>
      <c r="BR427" s="2">
        <f>BM427</f>
        <v>0</v>
      </c>
    </row>
    <row r="428" spans="1:70" x14ac:dyDescent="0.3">
      <c r="A428" s="93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>(12-$AF428)/12*INDEX(BV$9:BV$12,MATCH($AB428,$BU$9:$BU$12,0))+$AF428/12*AG428</f>
        <v>2.325E-2</v>
      </c>
      <c r="AK428" s="85">
        <f>(12-$AF428)/12*INDEX(BW$9:BW$12,MATCH($AB428,$BU$9:$BU$12,0))+$AF428/12*AH428</f>
        <v>0.11280882352941177</v>
      </c>
      <c r="AL428" s="85">
        <f>(12-$AF428)/12*INDEX(BX$9:BX$12,MATCH($AB428,$BU$9:$BU$12,0))+$AF428/12*AI428</f>
        <v>0.13695588235294115</v>
      </c>
      <c r="AM428" s="85">
        <f>IF($BC428=1,AJ428/SUMIFS(AJ$3:AJ$622,$BC$3:$BC$622,1,$G$3:$G$622,$G428),0)</f>
        <v>2.7283716121710922E-2</v>
      </c>
      <c r="AN428" s="85">
        <f>IF($BC428=1,AK428/SUMIFS(AK$3:AK$622,$BC$3:$BC$622,1,$G$3:$G$622,$G428),0)</f>
        <v>5.8779635683643479E-2</v>
      </c>
      <c r="AO428" s="85">
        <f>IF($BC428=1,AL428/SUMIFS(AL$3:AL$622,$BC$3:$BC$622,1,$G$3:$G$622,$G428),0)</f>
        <v>7.7952694528988994E-2</v>
      </c>
      <c r="AP428" s="2">
        <f>IFERROR(R428/$V428*90,"")</f>
        <v>5.6127221702525723E-2</v>
      </c>
      <c r="AQ428" s="2">
        <f>IFERROR(S428/$V428*90,"")</f>
        <v>2.8063610851262862E-2</v>
      </c>
      <c r="AR428" s="2">
        <f>IFERROR(W428/$V428*90,"")</f>
        <v>0.30869971936389151</v>
      </c>
      <c r="AS428" s="2">
        <f>IFERROR(X428/$V428*90,"")</f>
        <v>0.22450888681010289</v>
      </c>
      <c r="AT428" s="2">
        <f>IFERROR(Y428/$V428*90,"")</f>
        <v>2.8063610851262862E-2</v>
      </c>
      <c r="AU428" s="2">
        <f>IF(AP428="",INDEX(BV$4:BV$7,MATCH(O428,$BU$4:$BU$7,0)),AP428)</f>
        <v>5.6127221702525723E-2</v>
      </c>
      <c r="AV428" s="2">
        <f>IF(AQ428="",INDEX(BW$4:BW$7,MATCH($O428,$BU$4:$BU$7,0)),AQ428)</f>
        <v>2.8063610851262862E-2</v>
      </c>
      <c r="AW428" s="2">
        <f>IF(AR428="",INDEX(BX$4:BX$7,MATCH($O428,$BU$4:$BU$7,0)),AR428)</f>
        <v>0.30869971936389151</v>
      </c>
      <c r="AX428" s="2">
        <f>IF(AS428="",INDEX(BY$4:BY$7,MATCH($O428,$BU$4:$BU$7,0)),AS428)</f>
        <v>0.22450888681010289</v>
      </c>
      <c r="AY428" s="2">
        <f>IF(AT428="",INDEX(BZ$4:BZ$7,MATCH($O428,$BU$4:$BU$7,0)),AT428)</f>
        <v>2.8063610851262862E-2</v>
      </c>
      <c r="AZ428" s="2">
        <f>AU428*0.5+AK428*0.5</f>
        <v>8.4468022615968752E-2</v>
      </c>
      <c r="BA428" s="2">
        <f>AV428*0.5+AJ428*0.5</f>
        <v>2.5656805425631431E-2</v>
      </c>
      <c r="BB428" s="2">
        <f>AX428*0.5+AI428*0.5</f>
        <v>0.17225444340505144</v>
      </c>
      <c r="BC428">
        <f>IF(I428="expected",1,0)</f>
        <v>1</v>
      </c>
      <c r="BD428" s="74">
        <f>IF(BC428=1,AZ428/SUMIFS(AZ$3:AZ$622,$BC$3:$BC$622,1,$G$3:$G$622,$G428),0)</f>
        <v>3.9105570160616852E-2</v>
      </c>
      <c r="BE428" s="74">
        <f>IF(BC428=1,BA428/SUMIFS(BA$3:BA$622,$BC$3:$BC$622,1,$G$3:$G$622,$G428),0)</f>
        <v>2.5634461888357343E-2</v>
      </c>
      <c r="BF428" s="74">
        <f>IF(BC428=1,AW428/SUMIFS(AW$3:AW$622,$BC$3:$BC$622,1,$G$3:$G$622,$G428),0)</f>
        <v>4.8555855828399073E-2</v>
      </c>
      <c r="BG428" s="2">
        <f>BB428</f>
        <v>0.17225444340505144</v>
      </c>
      <c r="BH428" s="2">
        <f>AY428</f>
        <v>2.8063610851262862E-2</v>
      </c>
      <c r="BI428" s="2">
        <f>MIN(BI$1,BD428)</f>
        <v>3.9105570160616852E-2</v>
      </c>
      <c r="BJ428" s="2">
        <f>MIN(BJ$1,BE428)</f>
        <v>2.5634461888357343E-2</v>
      </c>
      <c r="BK428" s="2">
        <f>MIN(BK$1,BF428)</f>
        <v>4.8555855828399073E-2</v>
      </c>
      <c r="BL428" s="2">
        <f>BG428</f>
        <v>0.17225444340505144</v>
      </c>
      <c r="BM428" s="2">
        <f>MIN($BM$1,BH428)</f>
        <v>2.8063610851262862E-2</v>
      </c>
      <c r="BN428" s="2">
        <f>BI428/SUMIFS(BI$3:BI$622,$BC$3:$BC$622,1,$G$3:$G$622,$G428)</f>
        <v>4.8519463271995883E-2</v>
      </c>
      <c r="BO428" s="2">
        <f>BJ428/SUMIFS(BJ$3:BJ$622,$BC$3:$BC$622,1,$G$3:$G$622,$G428)</f>
        <v>2.5634461888357343E-2</v>
      </c>
      <c r="BP428" s="2">
        <f>BK428/SUMIFS(BK$3:BK$622,$BC$3:$BC$622,1,$G$3:$G$622,$G428)</f>
        <v>5.3407032708683563E-2</v>
      </c>
      <c r="BQ428" s="2">
        <f>BL428</f>
        <v>0.17225444340505144</v>
      </c>
      <c r="BR428" s="2">
        <f>BM428</f>
        <v>2.8063610851262862E-2</v>
      </c>
    </row>
    <row r="429" spans="1:70" x14ac:dyDescent="0.3">
      <c r="A429" s="93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>(12-$AF429)/12*INDEX(BV$9:BV$12,MATCH($AB429,$BU$9:$BU$12,0))+$AF429/12*AG429</f>
        <v>7.7499999999999999E-2</v>
      </c>
      <c r="AK429" s="85">
        <f>(12-$AF429)/12*INDEX(BW$9:BW$12,MATCH($AB429,$BU$9:$BU$12,0))+$AF429/12*AH429</f>
        <v>7.6029411764705901E-2</v>
      </c>
      <c r="AL429" s="85">
        <f>(12-$AF429)/12*INDEX(BX$9:BX$12,MATCH($AB429,$BU$9:$BU$12,0))+$AF429/12*AI429</f>
        <v>0.15651960784313718</v>
      </c>
      <c r="AM429" s="85">
        <f>IF($BC429=1,AJ429/SUMIFS(AJ$3:AJ$622,$BC$3:$BC$622,1,$G$3:$G$622,$G429),0)</f>
        <v>9.0945720405703076E-2</v>
      </c>
      <c r="AN429" s="85">
        <f>IF($BC429=1,AK429/SUMIFS(AK$3:AK$622,$BC$3:$BC$622,1,$G$3:$G$622,$G429),0)</f>
        <v>3.9615528155968825E-2</v>
      </c>
      <c r="AO429" s="85">
        <f>IF($BC429=1,AL429/SUMIFS(AL$3:AL$622,$BC$3:$BC$622,1,$G$3:$G$622,$G429),0)</f>
        <v>8.9087996575060585E-2</v>
      </c>
      <c r="AP429" s="2">
        <f>IFERROR(R429/$V429*90,"")</f>
        <v>0.31386224934612034</v>
      </c>
      <c r="AQ429" s="2">
        <f>IFERROR(S429/$V429*90,"")</f>
        <v>0.23539668700959024</v>
      </c>
      <c r="AR429" s="2">
        <f>IFERROR(W429/$V429*90,"")</f>
        <v>0.98081952920662596</v>
      </c>
      <c r="AS429" s="2">
        <f>IFERROR(X429/$V429*90,"")</f>
        <v>3.9232781168265042E-2</v>
      </c>
      <c r="AT429" s="2">
        <f>IFERROR(Y429/$V429*90,"")</f>
        <v>0</v>
      </c>
      <c r="AU429" s="2">
        <f>IF(AP429="",INDEX(BV$4:BV$7,MATCH(O429,$BU$4:$BU$7,0)),AP429)</f>
        <v>0.31386224934612034</v>
      </c>
      <c r="AV429" s="2">
        <f>IF(AQ429="",INDEX(BW$4:BW$7,MATCH($O429,$BU$4:$BU$7,0)),AQ429)</f>
        <v>0.23539668700959024</v>
      </c>
      <c r="AW429" s="2">
        <f>IF(AR429="",INDEX(BX$4:BX$7,MATCH($O429,$BU$4:$BU$7,0)),AR429)</f>
        <v>0.98081952920662596</v>
      </c>
      <c r="AX429" s="2">
        <f>IF(AS429="",INDEX(BY$4:BY$7,MATCH($O429,$BU$4:$BU$7,0)),AS429)</f>
        <v>3.9232781168265042E-2</v>
      </c>
      <c r="AY429" s="2">
        <f>IF(AT429="",INDEX(BZ$4:BZ$7,MATCH($O429,$BU$4:$BU$7,0)),AT429)</f>
        <v>0</v>
      </c>
      <c r="AZ429" s="2">
        <f>AU429*0.5+AK429*0.5</f>
        <v>0.19494583055541312</v>
      </c>
      <c r="BA429" s="2">
        <f>AV429*0.5+AJ429*0.5</f>
        <v>0.15644834350479511</v>
      </c>
      <c r="BB429" s="2">
        <f>AX429*0.5+AI429*0.5</f>
        <v>1.9616390584132521E-2</v>
      </c>
      <c r="BC429">
        <f>IF(I429="expected",1,0)</f>
        <v>1</v>
      </c>
      <c r="BD429" s="74">
        <f>IF(BC429=1,AZ429/SUMIFS(AZ$3:AZ$622,$BC$3:$BC$622,1,$G$3:$G$622,$G429),0)</f>
        <v>9.0252708873798229E-2</v>
      </c>
      <c r="BE429" s="74">
        <f>IF(BC429=1,BA429/SUMIFS(BA$3:BA$622,$BC$3:$BC$622,1,$G$3:$G$622,$G429),0)</f>
        <v>0.15631209858511091</v>
      </c>
      <c r="BF429" s="74">
        <f>IF(BC429=1,AW429/SUMIFS(AW$3:AW$622,$BC$3:$BC$622,1,$G$3:$G$622,$G429),0)</f>
        <v>0.15427461920590851</v>
      </c>
      <c r="BG429" s="2">
        <f>BB429</f>
        <v>1.9616390584132521E-2</v>
      </c>
      <c r="BH429" s="2">
        <f>AY429</f>
        <v>0</v>
      </c>
      <c r="BI429" s="2">
        <f>MIN(BI$1,BD429)</f>
        <v>9.0252708873798229E-2</v>
      </c>
      <c r="BJ429" s="2">
        <f>MIN(BJ$1,BE429)</f>
        <v>0.15631209858511091</v>
      </c>
      <c r="BK429" s="2">
        <f>MIN(BK$1,BF429)</f>
        <v>0.15427461920590851</v>
      </c>
      <c r="BL429" s="2">
        <f>BG429</f>
        <v>1.9616390584132521E-2</v>
      </c>
      <c r="BM429" s="2">
        <f>MIN($BM$1,BH429)</f>
        <v>0</v>
      </c>
      <c r="BN429" s="2">
        <f>BI429/SUMIFS(BI$3:BI$622,$BC$3:$BC$622,1,$G$3:$G$622,$G429)</f>
        <v>0.11197926472915835</v>
      </c>
      <c r="BO429" s="2">
        <f>BJ429/SUMIFS(BJ$3:BJ$622,$BC$3:$BC$622,1,$G$3:$G$622,$G429)</f>
        <v>0.15631209858511091</v>
      </c>
      <c r="BP429" s="2">
        <f>BK429/SUMIFS(BK$3:BK$622,$BC$3:$BC$622,1,$G$3:$G$622,$G429)</f>
        <v>0.16968807352852122</v>
      </c>
      <c r="BQ429" s="2">
        <f>BL429</f>
        <v>1.9616390584132521E-2</v>
      </c>
      <c r="BR429" s="2">
        <f>BM429</f>
        <v>0</v>
      </c>
    </row>
    <row r="430" spans="1:70" x14ac:dyDescent="0.3">
      <c r="A430" s="93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>(12-$AF430)/12*INDEX(BV$9:BV$12,MATCH($AB430,$BU$9:$BU$12,0))+$AF430/12*AG430</f>
        <v>2.325E-2</v>
      </c>
      <c r="AK430" s="85">
        <f>(12-$AF430)/12*INDEX(BW$9:BW$12,MATCH($AB430,$BU$9:$BU$12,0))+$AF430/12*AH430</f>
        <v>2.280882352941177E-2</v>
      </c>
      <c r="AL430" s="85">
        <f>(12-$AF430)/12*INDEX(BX$9:BX$12,MATCH($AB430,$BU$9:$BU$12,0))+$AF430/12*AI430</f>
        <v>0.21195588235294116</v>
      </c>
      <c r="AM430" s="85">
        <f>IF($BC430=1,AJ430/SUMIFS(AJ$3:AJ$622,$BC$3:$BC$622,1,$G$3:$G$622,$G430),0)</f>
        <v>2.7283716121710922E-2</v>
      </c>
      <c r="AN430" s="85">
        <f>IF($BC430=1,AK430/SUMIFS(AK$3:AK$622,$BC$3:$BC$622,1,$G$3:$G$622,$G430),0)</f>
        <v>1.1884658446790647E-2</v>
      </c>
      <c r="AO430" s="85">
        <f>IF($BC430=1,AL430/SUMIFS(AL$3:AL$622,$BC$3:$BC$622,1,$G$3:$G$622,$G430),0)</f>
        <v>0.12064127415938135</v>
      </c>
      <c r="AP430" s="2">
        <f>IFERROR(R430/$V430*90,"")</f>
        <v>2.9022895840051594E-2</v>
      </c>
      <c r="AQ430" s="2">
        <f>IFERROR(S430/$V430*90,"")</f>
        <v>2.9022895840051594E-2</v>
      </c>
      <c r="AR430" s="2">
        <f>IFERROR(W430/$V430*90,"")</f>
        <v>0.17413737504030957</v>
      </c>
      <c r="AS430" s="2">
        <f>IFERROR(X430/$V430*90,"")</f>
        <v>0.14511447920025797</v>
      </c>
      <c r="AT430" s="2">
        <f>IFERROR(Y430/$V430*90,"")</f>
        <v>2.9022895840051594E-2</v>
      </c>
      <c r="AU430" s="2">
        <f>IF(AP430="",INDEX(BV$4:BV$7,MATCH(O430,$BU$4:$BU$7,0)),AP430)</f>
        <v>2.9022895840051594E-2</v>
      </c>
      <c r="AV430" s="2">
        <f>IF(AQ430="",INDEX(BW$4:BW$7,MATCH($O430,$BU$4:$BU$7,0)),AQ430)</f>
        <v>2.9022895840051594E-2</v>
      </c>
      <c r="AW430" s="2">
        <f>IF(AR430="",INDEX(BX$4:BX$7,MATCH($O430,$BU$4:$BU$7,0)),AR430)</f>
        <v>0.17413737504030957</v>
      </c>
      <c r="AX430" s="2">
        <f>IF(AS430="",INDEX(BY$4:BY$7,MATCH($O430,$BU$4:$BU$7,0)),AS430)</f>
        <v>0.14511447920025797</v>
      </c>
      <c r="AY430" s="2">
        <f>IF(AT430="",INDEX(BZ$4:BZ$7,MATCH($O430,$BU$4:$BU$7,0)),AT430)</f>
        <v>2.9022895840051594E-2</v>
      </c>
      <c r="AZ430" s="2">
        <f>AU430*0.5+AK430*0.5</f>
        <v>2.5915859684731681E-2</v>
      </c>
      <c r="BA430" s="2">
        <f>AV430*0.5+AJ430*0.5</f>
        <v>2.6136447920025799E-2</v>
      </c>
      <c r="BB430" s="2">
        <f>AX430*0.5+AI430*0.5</f>
        <v>0.18255723960012898</v>
      </c>
      <c r="BC430">
        <f>IF(I430="expected",1,0)</f>
        <v>1</v>
      </c>
      <c r="BD430" s="74">
        <f>IF(BC430=1,AZ430/SUMIFS(AZ$3:AZ$622,$BC$3:$BC$622,1,$G$3:$G$622,$G430),0)</f>
        <v>1.1998084455955786E-2</v>
      </c>
      <c r="BE430" s="74">
        <f>IF(BC430=1,BA430/SUMIFS(BA$3:BA$622,$BC$3:$BC$622,1,$G$3:$G$622,$G430),0)</f>
        <v>2.6113686680322514E-2</v>
      </c>
      <c r="BF430" s="74">
        <f>IF(BC430=1,AW430/SUMIFS(AW$3:AW$622,$BC$3:$BC$622,1,$G$3:$G$622,$G430),0)</f>
        <v>2.7390336778460169E-2</v>
      </c>
      <c r="BG430" s="2">
        <f>BB430</f>
        <v>0.18255723960012898</v>
      </c>
      <c r="BH430" s="2">
        <f>AY430</f>
        <v>2.9022895840051594E-2</v>
      </c>
      <c r="BI430" s="2">
        <f>MIN(BI$1,BD430)</f>
        <v>1.1998084455955786E-2</v>
      </c>
      <c r="BJ430" s="2">
        <f>MIN(BJ$1,BE430)</f>
        <v>2.6113686680322514E-2</v>
      </c>
      <c r="BK430" s="2">
        <f>MIN(BK$1,BF430)</f>
        <v>2.7390336778460169E-2</v>
      </c>
      <c r="BL430" s="2">
        <f>BG430</f>
        <v>0.18255723960012898</v>
      </c>
      <c r="BM430" s="2">
        <f>MIN($BM$1,BH430)</f>
        <v>2.9022895840051594E-2</v>
      </c>
      <c r="BN430" s="2">
        <f>BI430/SUMIFS(BI$3:BI$622,$BC$3:$BC$622,1,$G$3:$G$622,$G430)</f>
        <v>1.4886386151743779E-2</v>
      </c>
      <c r="BO430" s="2">
        <f>BJ430/SUMIFS(BJ$3:BJ$622,$BC$3:$BC$622,1,$G$3:$G$622,$G430)</f>
        <v>2.6113686680322514E-2</v>
      </c>
      <c r="BP430" s="2">
        <f>BK430/SUMIFS(BK$3:BK$622,$BC$3:$BC$622,1,$G$3:$G$622,$G430)</f>
        <v>3.0126883509146284E-2</v>
      </c>
      <c r="BQ430" s="2">
        <f>BL430</f>
        <v>0.18255723960012898</v>
      </c>
      <c r="BR430" s="2">
        <f>BM430</f>
        <v>2.9022895840051594E-2</v>
      </c>
    </row>
    <row r="431" spans="1:70" x14ac:dyDescent="0.3">
      <c r="A431" s="93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>(12-$AF431)/12*INDEX(BV$9:BV$12,MATCH($AB431,$BU$9:$BU$12,0))+$AF431/12*AG431</f>
        <v>4.65E-2</v>
      </c>
      <c r="AK431" s="85">
        <f>(12-$AF431)/12*INDEX(BW$9:BW$12,MATCH($AB431,$BU$9:$BU$12,0))+$AF431/12*AH431</f>
        <v>4.5617647058823541E-2</v>
      </c>
      <c r="AL431" s="85">
        <f>(12-$AF431)/12*INDEX(BX$9:BX$12,MATCH($AB431,$BU$9:$BU$12,0))+$AF431/12*AI431</f>
        <v>0.25891176470588229</v>
      </c>
      <c r="AM431" s="85">
        <f>IF($BC431=1,AJ431/SUMIFS(AJ$3:AJ$622,$BC$3:$BC$622,1,$G$3:$G$622,$G431),0)</f>
        <v>5.4567432243421844E-2</v>
      </c>
      <c r="AN431" s="85">
        <f>IF($BC431=1,AK431/SUMIFS(AK$3:AK$622,$BC$3:$BC$622,1,$G$3:$G$622,$G431),0)</f>
        <v>2.3769316893581294E-2</v>
      </c>
      <c r="AO431" s="85">
        <f>IF($BC431=1,AL431/SUMIFS(AL$3:AL$622,$BC$3:$BC$622,1,$G$3:$G$622,$G431),0)</f>
        <v>0.1473676731318995</v>
      </c>
      <c r="AP431" s="2">
        <f>IFERROR(R431/$V431*90,"")</f>
        <v>3.4522439585730723E-2</v>
      </c>
      <c r="AQ431" s="2">
        <f>IFERROR(S431/$V431*90,"")</f>
        <v>0</v>
      </c>
      <c r="AR431" s="2">
        <f>IFERROR(W431/$V431*90,"")</f>
        <v>3.4522439585730723E-2</v>
      </c>
      <c r="AS431" s="2">
        <f>IFERROR(X431/$V431*90,"")</f>
        <v>6.9044879171461446E-2</v>
      </c>
      <c r="AT431" s="2">
        <f>IFERROR(Y431/$V431*90,"")</f>
        <v>0</v>
      </c>
      <c r="AU431" s="2">
        <f>IF(AP431="",INDEX(BV$4:BV$7,MATCH(O431,$BU$4:$BU$7,0)),AP431)</f>
        <v>3.4522439585730723E-2</v>
      </c>
      <c r="AV431" s="2">
        <f>IF(AQ431="",INDEX(BW$4:BW$7,MATCH($O431,$BU$4:$BU$7,0)),AQ431)</f>
        <v>0</v>
      </c>
      <c r="AW431" s="2">
        <f>IF(AR431="",INDEX(BX$4:BX$7,MATCH($O431,$BU$4:$BU$7,0)),AR431)</f>
        <v>3.4522439585730723E-2</v>
      </c>
      <c r="AX431" s="2">
        <f>IF(AS431="",INDEX(BY$4:BY$7,MATCH($O431,$BU$4:$BU$7,0)),AS431)</f>
        <v>6.9044879171461446E-2</v>
      </c>
      <c r="AY431" s="2">
        <f>IF(AT431="",INDEX(BZ$4:BZ$7,MATCH($O431,$BU$4:$BU$7,0)),AT431)</f>
        <v>0</v>
      </c>
      <c r="AZ431" s="2">
        <f>AU431*0.5+AK431*0.5</f>
        <v>4.0070043322277135E-2</v>
      </c>
      <c r="BA431" s="2">
        <f>AV431*0.5+AJ431*0.5</f>
        <v>2.325E-2</v>
      </c>
      <c r="BB431" s="2">
        <f>AX431*0.5+AI431*0.5</f>
        <v>0.19952243958573074</v>
      </c>
      <c r="BC431">
        <f>IF(I431="expected",1,0)</f>
        <v>1</v>
      </c>
      <c r="BD431" s="74">
        <f>IF(BC431=1,AZ431/SUMIFS(AZ$3:AZ$622,$BC$3:$BC$622,1,$G$3:$G$622,$G431),0)</f>
        <v>1.8550947943962285E-2</v>
      </c>
      <c r="BE431" s="74">
        <f>IF(BC431=1,BA431/SUMIFS(BA$3:BA$622,$BC$3:$BC$622,1,$G$3:$G$622,$G431),0)</f>
        <v>2.3229752458148841E-2</v>
      </c>
      <c r="BF431" s="74">
        <f>IF(BC431=1,AW431/SUMIFS(AW$3:AW$622,$BC$3:$BC$622,1,$G$3:$G$622,$G431),0)</f>
        <v>5.4300878628055866E-3</v>
      </c>
      <c r="BG431" s="2">
        <f>BB431</f>
        <v>0.19952243958573074</v>
      </c>
      <c r="BH431" s="2">
        <f>AY431</f>
        <v>0</v>
      </c>
      <c r="BI431" s="2">
        <f>MIN(BI$1,BD431)</f>
        <v>1.8550947943962285E-2</v>
      </c>
      <c r="BJ431" s="2">
        <f>MIN(BJ$1,BE431)</f>
        <v>2.3229752458148841E-2</v>
      </c>
      <c r="BK431" s="2">
        <f>MIN(BK$1,BF431)</f>
        <v>5.4300878628055866E-3</v>
      </c>
      <c r="BL431" s="2">
        <f>BG431</f>
        <v>0.19952243958573074</v>
      </c>
      <c r="BM431" s="2">
        <f>MIN($BM$1,BH431)</f>
        <v>0</v>
      </c>
      <c r="BN431" s="2">
        <f>BI431/SUMIFS(BI$3:BI$622,$BC$3:$BC$622,1,$G$3:$G$622,$G431)</f>
        <v>2.3016722009956948E-2</v>
      </c>
      <c r="BO431" s="2">
        <f>BJ431/SUMIFS(BJ$3:BJ$622,$BC$3:$BC$622,1,$G$3:$G$622,$G431)</f>
        <v>2.3229752458148841E-2</v>
      </c>
      <c r="BP431" s="2">
        <f>BK431/SUMIFS(BK$3:BK$622,$BC$3:$BC$622,1,$G$3:$G$622,$G431)</f>
        <v>5.9726036160249732E-3</v>
      </c>
      <c r="BQ431" s="2">
        <f>BL431</f>
        <v>0.19952243958573074</v>
      </c>
      <c r="BR431" s="2">
        <f>BM431</f>
        <v>0</v>
      </c>
    </row>
    <row r="432" spans="1:70" x14ac:dyDescent="0.3">
      <c r="A432" s="93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>(12-$AF432)/12*INDEX(BV$9:BV$12,MATCH($AB432,$BU$9:$BU$12,0))+$AF432/12*AG432</f>
        <v>9.4070512820512833E-2</v>
      </c>
      <c r="AK432" s="85">
        <f>(12-$AF432)/12*INDEX(BW$9:BW$12,MATCH($AB432,$BU$9:$BU$12,0))+$AF432/12*AH432</f>
        <v>0.40596153846153848</v>
      </c>
      <c r="AL432" s="85">
        <f>(12-$AF432)/12*INDEX(BX$9:BX$12,MATCH($AB432,$BU$9:$BU$12,0))+$AF432/12*AI432</f>
        <v>0.13496794871794873</v>
      </c>
      <c r="AM432" s="85">
        <f>IF($BC432=1,AJ432/SUMIFS(AJ$3:AJ$622,$BC$3:$BC$622,1,$G$3:$G$622,$G432),0)</f>
        <v>0</v>
      </c>
      <c r="AN432" s="85">
        <f>IF($BC432=1,AK432/SUMIFS(AK$3:AK$622,$BC$3:$BC$622,1,$G$3:$G$622,$G432),0)</f>
        <v>0</v>
      </c>
      <c r="AO432" s="85">
        <f>IF($BC432=1,AL432/SUMIFS(AL$3:AL$622,$BC$3:$BC$622,1,$G$3:$G$622,$G432),0)</f>
        <v>0</v>
      </c>
      <c r="AP432" s="2">
        <f>IFERROR(R432/$V432*90,"")</f>
        <v>0</v>
      </c>
      <c r="AQ432" s="2">
        <f>IFERROR(S432/$V432*90,"")</f>
        <v>0</v>
      </c>
      <c r="AR432" s="2">
        <f>IFERROR(W432/$V432*90,"")</f>
        <v>0</v>
      </c>
      <c r="AS432" s="2">
        <f>IFERROR(X432/$V432*90,"")</f>
        <v>0</v>
      </c>
      <c r="AT432" s="2">
        <f>IFERROR(Y432/$V432*90,"")</f>
        <v>0</v>
      </c>
      <c r="AU432" s="2">
        <f>IF(AP432="",INDEX(BV$4:BV$7,MATCH(O432,$BU$4:$BU$7,0)),AP432)</f>
        <v>0</v>
      </c>
      <c r="AV432" s="2">
        <f>IF(AQ432="",INDEX(BW$4:BW$7,MATCH($O432,$BU$4:$BU$7,0)),AQ432)</f>
        <v>0</v>
      </c>
      <c r="AW432" s="2">
        <f>IF(AR432="",INDEX(BX$4:BX$7,MATCH($O432,$BU$4:$BU$7,0)),AR432)</f>
        <v>0</v>
      </c>
      <c r="AX432" s="2">
        <f>IF(AS432="",INDEX(BY$4:BY$7,MATCH($O432,$BU$4:$BU$7,0)),AS432)</f>
        <v>0</v>
      </c>
      <c r="AY432" s="2">
        <f>IF(AT432="",INDEX(BZ$4:BZ$7,MATCH($O432,$BU$4:$BU$7,0)),AT432)</f>
        <v>0</v>
      </c>
      <c r="AZ432" s="2">
        <f>AU432*0.5+AK432*0.5</f>
        <v>0.20298076923076924</v>
      </c>
      <c r="BA432" s="2">
        <f>AV432*0.5+AJ432*0.5</f>
        <v>4.7035256410256417E-2</v>
      </c>
      <c r="BB432" s="2">
        <f>AX432*0.5+AI432*0.5</f>
        <v>0</v>
      </c>
      <c r="BC432">
        <f>IF(I432="expected",1,0)</f>
        <v>0</v>
      </c>
      <c r="BD432" s="74">
        <f>IF(BC432=1,AZ432/SUMIFS(AZ$3:AZ$622,$BC$3:$BC$622,1,$G$3:$G$622,$G432),0)</f>
        <v>0</v>
      </c>
      <c r="BE432" s="74">
        <f>IF(BC432=1,BA432/SUMIFS(BA$3:BA$622,$BC$3:$BC$622,1,$G$3:$G$622,$G432),0)</f>
        <v>0</v>
      </c>
      <c r="BF432" s="74">
        <f>IF(BC432=1,AW432/SUMIFS(AW$3:AW$622,$BC$3:$BC$622,1,$G$3:$G$622,$G432),0)</f>
        <v>0</v>
      </c>
      <c r="BG432" s="2">
        <f>BB432</f>
        <v>0</v>
      </c>
      <c r="BH432" s="2">
        <f>AY432</f>
        <v>0</v>
      </c>
      <c r="BI432" s="2">
        <f>MIN(BI$1,BD432)</f>
        <v>0</v>
      </c>
      <c r="BJ432" s="2">
        <f>MIN(BJ$1,BE432)</f>
        <v>0</v>
      </c>
      <c r="BK432" s="2">
        <f>MIN(BK$1,BF432)</f>
        <v>0</v>
      </c>
      <c r="BL432" s="2">
        <f>BG432</f>
        <v>0</v>
      </c>
      <c r="BM432" s="2">
        <f>MIN($BM$1,BH432)</f>
        <v>0</v>
      </c>
      <c r="BN432" s="2">
        <f>BI432/SUMIFS(BI$3:BI$622,$BC$3:$BC$622,1,$G$3:$G$622,$G432)</f>
        <v>0</v>
      </c>
      <c r="BO432" s="2">
        <f>BJ432/SUMIFS(BJ$3:BJ$622,$BC$3:$BC$622,1,$G$3:$G$622,$G432)</f>
        <v>0</v>
      </c>
      <c r="BP432" s="2">
        <f>BK432/SUMIFS(BK$3:BK$622,$BC$3:$BC$622,1,$G$3:$G$622,$G432)</f>
        <v>0</v>
      </c>
      <c r="BQ432" s="2">
        <f>BL432</f>
        <v>0</v>
      </c>
      <c r="BR432" s="2">
        <f>BM432</f>
        <v>0</v>
      </c>
    </row>
    <row r="433" spans="1:70" x14ac:dyDescent="0.3">
      <c r="A433" s="93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>(12-$AF433)/12*INDEX(BV$9:BV$12,MATCH($AB433,$BU$9:$BU$12,0))+$AF433/12*AG433</f>
        <v>8.0631868131868137E-2</v>
      </c>
      <c r="AK433" s="85">
        <f>(12-$AF433)/12*INDEX(BW$9:BW$12,MATCH($AB433,$BU$9:$BU$12,0))+$AF433/12*AH433</f>
        <v>0.31725274725274727</v>
      </c>
      <c r="AL433" s="85">
        <f>(12-$AF433)/12*INDEX(BX$9:BX$12,MATCH($AB433,$BU$9:$BU$12,0))+$AF433/12*AI433</f>
        <v>0.11568681318681319</v>
      </c>
      <c r="AM433" s="85">
        <f>IF($BC433=1,AJ433/SUMIFS(AJ$3:AJ$622,$BC$3:$BC$622,1,$G$3:$G$622,$G433),0)</f>
        <v>0</v>
      </c>
      <c r="AN433" s="85">
        <f>IF($BC433=1,AK433/SUMIFS(AK$3:AK$622,$BC$3:$BC$622,1,$G$3:$G$622,$G433),0)</f>
        <v>0</v>
      </c>
      <c r="AO433" s="85">
        <f>IF($BC433=1,AL433/SUMIFS(AL$3:AL$622,$BC$3:$BC$622,1,$G$3:$G$622,$G433),0)</f>
        <v>0</v>
      </c>
      <c r="AP433" s="2">
        <f>IFERROR(R433/$V433*90,"")</f>
        <v>0.1850582590815627</v>
      </c>
      <c r="AQ433" s="2">
        <f>IFERROR(S433/$V433*90,"")</f>
        <v>6.1686086360520906E-2</v>
      </c>
      <c r="AR433" s="2">
        <f>IFERROR(W433/$V433*90,"")</f>
        <v>0.80191912268677179</v>
      </c>
      <c r="AS433" s="2">
        <f>IFERROR(X433/$V433*90,"")</f>
        <v>6.1686086360520906E-2</v>
      </c>
      <c r="AT433" s="2">
        <f>IFERROR(Y433/$V433*90,"")</f>
        <v>0</v>
      </c>
      <c r="AU433" s="2">
        <f>IF(AP433="",INDEX(BV$4:BV$7,MATCH(O433,$BU$4:$BU$7,0)),AP433)</f>
        <v>0.1850582590815627</v>
      </c>
      <c r="AV433" s="2">
        <f>IF(AQ433="",INDEX(BW$4:BW$7,MATCH($O433,$BU$4:$BU$7,0)),AQ433)</f>
        <v>6.1686086360520906E-2</v>
      </c>
      <c r="AW433" s="2">
        <f>IF(AR433="",INDEX(BX$4:BX$7,MATCH($O433,$BU$4:$BU$7,0)),AR433)</f>
        <v>0.80191912268677179</v>
      </c>
      <c r="AX433" s="2">
        <f>IF(AS433="",INDEX(BY$4:BY$7,MATCH($O433,$BU$4:$BU$7,0)),AS433)</f>
        <v>6.1686086360520906E-2</v>
      </c>
      <c r="AY433" s="2">
        <f>IF(AT433="",INDEX(BZ$4:BZ$7,MATCH($O433,$BU$4:$BU$7,0)),AT433)</f>
        <v>0</v>
      </c>
      <c r="AZ433" s="2">
        <f>AU433*0.5+AK433*0.5</f>
        <v>0.25115550316715496</v>
      </c>
      <c r="BA433" s="2">
        <f>AV433*0.5+AJ433*0.5</f>
        <v>7.1158977246194521E-2</v>
      </c>
      <c r="BB433" s="2">
        <f>AX433*0.5+AI433*0.5</f>
        <v>3.0843043180260453E-2</v>
      </c>
      <c r="BC433">
        <f>IF(I433="expected",1,0)</f>
        <v>0</v>
      </c>
      <c r="BD433" s="74">
        <f>IF(BC433=1,AZ433/SUMIFS(AZ$3:AZ$622,$BC$3:$BC$622,1,$G$3:$G$622,$G433),0)</f>
        <v>0</v>
      </c>
      <c r="BE433" s="74">
        <f>IF(BC433=1,BA433/SUMIFS(BA$3:BA$622,$BC$3:$BC$622,1,$G$3:$G$622,$G433),0)</f>
        <v>0</v>
      </c>
      <c r="BF433" s="74">
        <f>IF(BC433=1,AW433/SUMIFS(AW$3:AW$622,$BC$3:$BC$622,1,$G$3:$G$622,$G433),0)</f>
        <v>0</v>
      </c>
      <c r="BG433" s="2">
        <f>BB433</f>
        <v>3.0843043180260453E-2</v>
      </c>
      <c r="BH433" s="2">
        <f>AY433</f>
        <v>0</v>
      </c>
      <c r="BI433" s="2">
        <f>MIN(BI$1,BD433)</f>
        <v>0</v>
      </c>
      <c r="BJ433" s="2">
        <f>MIN(BJ$1,BE433)</f>
        <v>0</v>
      </c>
      <c r="BK433" s="2">
        <f>MIN(BK$1,BF433)</f>
        <v>0</v>
      </c>
      <c r="BL433" s="2">
        <f>BG433</f>
        <v>3.0843043180260453E-2</v>
      </c>
      <c r="BM433" s="2">
        <f>MIN($BM$1,BH433)</f>
        <v>0</v>
      </c>
      <c r="BN433" s="2">
        <f>BI433/SUMIFS(BI$3:BI$622,$BC$3:$BC$622,1,$G$3:$G$622,$G433)</f>
        <v>0</v>
      </c>
      <c r="BO433" s="2">
        <f>BJ433/SUMIFS(BJ$3:BJ$622,$BC$3:$BC$622,1,$G$3:$G$622,$G433)</f>
        <v>0</v>
      </c>
      <c r="BP433" s="2">
        <f>BK433/SUMIFS(BK$3:BK$622,$BC$3:$BC$622,1,$G$3:$G$622,$G433)</f>
        <v>0</v>
      </c>
      <c r="BQ433" s="2">
        <f>BL433</f>
        <v>3.0843043180260453E-2</v>
      </c>
      <c r="BR433" s="2">
        <f>BM433</f>
        <v>0</v>
      </c>
    </row>
    <row r="434" spans="1:70" x14ac:dyDescent="0.3">
      <c r="A434" s="93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>(12-$AF434)/12*INDEX(BV$9:BV$12,MATCH($AB434,$BU$9:$BU$12,0))+$AF434/12*AG434</f>
        <v>8.0631868131868137E-2</v>
      </c>
      <c r="AK434" s="85">
        <f>(12-$AF434)/12*INDEX(BW$9:BW$12,MATCH($AB434,$BU$9:$BU$12,0))+$AF434/12*AH434</f>
        <v>0.31725274725274727</v>
      </c>
      <c r="AL434" s="85">
        <f>(12-$AF434)/12*INDEX(BX$9:BX$12,MATCH($AB434,$BU$9:$BU$12,0))+$AF434/12*AI434</f>
        <v>0.11568681318681319</v>
      </c>
      <c r="AM434" s="85">
        <f>IF($BC434=1,AJ434/SUMIFS(AJ$3:AJ$622,$BC$3:$BC$622,1,$G$3:$G$622,$G434),0)</f>
        <v>0</v>
      </c>
      <c r="AN434" s="85">
        <f>IF($BC434=1,AK434/SUMIFS(AK$3:AK$622,$BC$3:$BC$622,1,$G$3:$G$622,$G434),0)</f>
        <v>0</v>
      </c>
      <c r="AO434" s="85">
        <f>IF($BC434=1,AL434/SUMIFS(AL$3:AL$622,$BC$3:$BC$622,1,$G$3:$G$622,$G434),0)</f>
        <v>0</v>
      </c>
      <c r="AP434" s="2">
        <f>IFERROR(R434/$V434*90,"")</f>
        <v>0</v>
      </c>
      <c r="AQ434" s="2">
        <f>IFERROR(S434/$V434*90,"")</f>
        <v>0</v>
      </c>
      <c r="AR434" s="2">
        <f>IFERROR(W434/$V434*90,"")</f>
        <v>0</v>
      </c>
      <c r="AS434" s="2">
        <f>IFERROR(X434/$V434*90,"")</f>
        <v>0</v>
      </c>
      <c r="AT434" s="2">
        <f>IFERROR(Y434/$V434*90,"")</f>
        <v>0</v>
      </c>
      <c r="AU434" s="2">
        <f>IF(AP434="",INDEX(BV$4:BV$7,MATCH(O434,$BU$4:$BU$7,0)),AP434)</f>
        <v>0</v>
      </c>
      <c r="AV434" s="2">
        <f>IF(AQ434="",INDEX(BW$4:BW$7,MATCH($O434,$BU$4:$BU$7,0)),AQ434)</f>
        <v>0</v>
      </c>
      <c r="AW434" s="2">
        <f>IF(AR434="",INDEX(BX$4:BX$7,MATCH($O434,$BU$4:$BU$7,0)),AR434)</f>
        <v>0</v>
      </c>
      <c r="AX434" s="2">
        <f>IF(AS434="",INDEX(BY$4:BY$7,MATCH($O434,$BU$4:$BU$7,0)),AS434)</f>
        <v>0</v>
      </c>
      <c r="AY434" s="2">
        <f>IF(AT434="",INDEX(BZ$4:BZ$7,MATCH($O434,$BU$4:$BU$7,0)),AT434)</f>
        <v>0</v>
      </c>
      <c r="AZ434" s="2">
        <f>AU434*0.5+AK434*0.5</f>
        <v>0.15862637362637363</v>
      </c>
      <c r="BA434" s="2">
        <f>AV434*0.5+AJ434*0.5</f>
        <v>4.0315934065934068E-2</v>
      </c>
      <c r="BB434" s="2">
        <f>AX434*0.5+AI434*0.5</f>
        <v>0</v>
      </c>
      <c r="BC434">
        <f>IF(I434="expected",1,0)</f>
        <v>0</v>
      </c>
      <c r="BD434" s="74">
        <f>IF(BC434=1,AZ434/SUMIFS(AZ$3:AZ$622,$BC$3:$BC$622,1,$G$3:$G$622,$G434),0)</f>
        <v>0</v>
      </c>
      <c r="BE434" s="74">
        <f>IF(BC434=1,BA434/SUMIFS(BA$3:BA$622,$BC$3:$BC$622,1,$G$3:$G$622,$G434),0)</f>
        <v>0</v>
      </c>
      <c r="BF434" s="74">
        <f>IF(BC434=1,AW434/SUMIFS(AW$3:AW$622,$BC$3:$BC$622,1,$G$3:$G$622,$G434),0)</f>
        <v>0</v>
      </c>
      <c r="BG434" s="2">
        <f>BB434</f>
        <v>0</v>
      </c>
      <c r="BH434" s="2">
        <f>AY434</f>
        <v>0</v>
      </c>
      <c r="BI434" s="2">
        <f>MIN(BI$1,BD434)</f>
        <v>0</v>
      </c>
      <c r="BJ434" s="2">
        <f>MIN(BJ$1,BE434)</f>
        <v>0</v>
      </c>
      <c r="BK434" s="2">
        <f>MIN(BK$1,BF434)</f>
        <v>0</v>
      </c>
      <c r="BL434" s="2">
        <f>BG434</f>
        <v>0</v>
      </c>
      <c r="BM434" s="2">
        <f>MIN($BM$1,BH434)</f>
        <v>0</v>
      </c>
      <c r="BN434" s="2">
        <f>BI434/SUMIFS(BI$3:BI$622,$BC$3:$BC$622,1,$G$3:$G$622,$G434)</f>
        <v>0</v>
      </c>
      <c r="BO434" s="2">
        <f>BJ434/SUMIFS(BJ$3:BJ$622,$BC$3:$BC$622,1,$G$3:$G$622,$G434)</f>
        <v>0</v>
      </c>
      <c r="BP434" s="2">
        <f>BK434/SUMIFS(BK$3:BK$622,$BC$3:$BC$622,1,$G$3:$G$622,$G434)</f>
        <v>0</v>
      </c>
      <c r="BQ434" s="2">
        <f>BL434</f>
        <v>0</v>
      </c>
      <c r="BR434" s="2">
        <f>BM434</f>
        <v>0</v>
      </c>
    </row>
    <row r="435" spans="1:70" x14ac:dyDescent="0.3">
      <c r="A435" s="93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>(12-$AF435)/12*INDEX(BV$9:BV$12,MATCH($AB435,$BU$9:$BU$12,0))+$AF435/12*AG435</f>
        <v>4.0315934065934068E-2</v>
      </c>
      <c r="AK435" s="85">
        <f>(12-$AF435)/12*INDEX(BW$9:BW$12,MATCH($AB435,$BU$9:$BU$12,0))+$AF435/12*AH435</f>
        <v>0.14612637362637362</v>
      </c>
      <c r="AL435" s="85">
        <f>(12-$AF435)/12*INDEX(BX$9:BX$12,MATCH($AB435,$BU$9:$BU$12,0))+$AF435/12*AI435</f>
        <v>0.14784340659340658</v>
      </c>
      <c r="AM435" s="85">
        <f>IF($BC435=1,AJ435/SUMIFS(AJ$3:AJ$622,$BC$3:$BC$622,1,$G$3:$G$622,$G435),0)</f>
        <v>0</v>
      </c>
      <c r="AN435" s="85">
        <f>IF($BC435=1,AK435/SUMIFS(AK$3:AK$622,$BC$3:$BC$622,1,$G$3:$G$622,$G435),0)</f>
        <v>0</v>
      </c>
      <c r="AO435" s="85">
        <f>IF($BC435=1,AL435/SUMIFS(AL$3:AL$622,$BC$3:$BC$622,1,$G$3:$G$622,$G435),0)</f>
        <v>0</v>
      </c>
      <c r="AP435" s="2">
        <f>IFERROR(R435/$V435*90,"")</f>
        <v>5.6127221702525723E-2</v>
      </c>
      <c r="AQ435" s="2">
        <f>IFERROR(S435/$V435*90,"")</f>
        <v>2.8063610851262862E-2</v>
      </c>
      <c r="AR435" s="2">
        <f>IFERROR(W435/$V435*90,"")</f>
        <v>0.30869971936389151</v>
      </c>
      <c r="AS435" s="2">
        <f>IFERROR(X435/$V435*90,"")</f>
        <v>0.22450888681010289</v>
      </c>
      <c r="AT435" s="2">
        <f>IFERROR(Y435/$V435*90,"")</f>
        <v>2.8063610851262862E-2</v>
      </c>
      <c r="AU435" s="2">
        <f>IF(AP435="",INDEX(BV$4:BV$7,MATCH(O435,$BU$4:$BU$7,0)),AP435)</f>
        <v>5.6127221702525723E-2</v>
      </c>
      <c r="AV435" s="2">
        <f>IF(AQ435="",INDEX(BW$4:BW$7,MATCH($O435,$BU$4:$BU$7,0)),AQ435)</f>
        <v>2.8063610851262862E-2</v>
      </c>
      <c r="AW435" s="2">
        <f>IF(AR435="",INDEX(BX$4:BX$7,MATCH($O435,$BU$4:$BU$7,0)),AR435)</f>
        <v>0.30869971936389151</v>
      </c>
      <c r="AX435" s="2">
        <f>IF(AS435="",INDEX(BY$4:BY$7,MATCH($O435,$BU$4:$BU$7,0)),AS435)</f>
        <v>0.22450888681010289</v>
      </c>
      <c r="AY435" s="2">
        <f>IF(AT435="",INDEX(BZ$4:BZ$7,MATCH($O435,$BU$4:$BU$7,0)),AT435)</f>
        <v>2.8063610851262862E-2</v>
      </c>
      <c r="AZ435" s="2">
        <f>AU435*0.5+AK435*0.5</f>
        <v>0.10112679766444968</v>
      </c>
      <c r="BA435" s="2">
        <f>AV435*0.5+AJ435*0.5</f>
        <v>3.4189772458598465E-2</v>
      </c>
      <c r="BB435" s="2">
        <f>AX435*0.5+AI435*0.5</f>
        <v>0.17225444340505144</v>
      </c>
      <c r="BC435">
        <f>IF(I435="expected",1,0)</f>
        <v>0</v>
      </c>
      <c r="BD435" s="74">
        <f>IF(BC435=1,AZ435/SUMIFS(AZ$3:AZ$622,$BC$3:$BC$622,1,$G$3:$G$622,$G435),0)</f>
        <v>0</v>
      </c>
      <c r="BE435" s="74">
        <f>IF(BC435=1,BA435/SUMIFS(BA$3:BA$622,$BC$3:$BC$622,1,$G$3:$G$622,$G435),0)</f>
        <v>0</v>
      </c>
      <c r="BF435" s="74">
        <f>IF(BC435=1,AW435/SUMIFS(AW$3:AW$622,$BC$3:$BC$622,1,$G$3:$G$622,$G435),0)</f>
        <v>0</v>
      </c>
      <c r="BG435" s="2">
        <f>BB435</f>
        <v>0.17225444340505144</v>
      </c>
      <c r="BH435" s="2">
        <f>AY435</f>
        <v>2.8063610851262862E-2</v>
      </c>
      <c r="BI435" s="2">
        <f>MIN(BI$1,BD435)</f>
        <v>0</v>
      </c>
      <c r="BJ435" s="2">
        <f>MIN(BJ$1,BE435)</f>
        <v>0</v>
      </c>
      <c r="BK435" s="2">
        <f>MIN(BK$1,BF435)</f>
        <v>0</v>
      </c>
      <c r="BL435" s="2">
        <f>BG435</f>
        <v>0.17225444340505144</v>
      </c>
      <c r="BM435" s="2">
        <f>MIN($BM$1,BH435)</f>
        <v>2.8063610851262862E-2</v>
      </c>
      <c r="BN435" s="2">
        <f>BI435/SUMIFS(BI$3:BI$622,$BC$3:$BC$622,1,$G$3:$G$622,$G435)</f>
        <v>0</v>
      </c>
      <c r="BO435" s="2">
        <f>BJ435/SUMIFS(BJ$3:BJ$622,$BC$3:$BC$622,1,$G$3:$G$622,$G435)</f>
        <v>0</v>
      </c>
      <c r="BP435" s="2">
        <f>BK435/SUMIFS(BK$3:BK$622,$BC$3:$BC$622,1,$G$3:$G$622,$G435)</f>
        <v>0</v>
      </c>
      <c r="BQ435" s="2">
        <f>BL435</f>
        <v>0.17225444340505144</v>
      </c>
      <c r="BR435" s="2">
        <f>BM435</f>
        <v>2.8063610851262862E-2</v>
      </c>
    </row>
    <row r="436" spans="1:70" x14ac:dyDescent="0.3">
      <c r="A436" s="93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>(12-$AF436)/12*INDEX(BV$9:BV$12,MATCH($AB436,$BU$9:$BU$12,0))+$AF436/12*AG436</f>
        <v>0.16126373626373627</v>
      </c>
      <c r="AK436" s="85">
        <f>(12-$AF436)/12*INDEX(BW$9:BW$12,MATCH($AB436,$BU$9:$BU$12,0))+$AF436/12*AH436</f>
        <v>0.22450549450549454</v>
      </c>
      <c r="AL436" s="85">
        <f>(12-$AF436)/12*INDEX(BX$9:BX$12,MATCH($AB436,$BU$9:$BU$12,0))+$AF436/12*AI436</f>
        <v>0.23137362637362638</v>
      </c>
      <c r="AM436" s="85">
        <f>IF($BC436=1,AJ436/SUMIFS(AJ$3:AJ$622,$BC$3:$BC$622,1,$G$3:$G$622,$G436),0)</f>
        <v>0</v>
      </c>
      <c r="AN436" s="85">
        <f>IF($BC436=1,AK436/SUMIFS(AK$3:AK$622,$BC$3:$BC$622,1,$G$3:$G$622,$G436),0)</f>
        <v>0</v>
      </c>
      <c r="AO436" s="85">
        <f>IF($BC436=1,AL436/SUMIFS(AL$3:AL$622,$BC$3:$BC$622,1,$G$3:$G$622,$G436),0)</f>
        <v>0</v>
      </c>
      <c r="AP436" s="2">
        <f>IFERROR(R436/$V436*90,"")</f>
        <v>4.9019607843137261E-2</v>
      </c>
      <c r="AQ436" s="2">
        <f>IFERROR(S436/$V436*90,"")</f>
        <v>0</v>
      </c>
      <c r="AR436" s="2">
        <f>IFERROR(W436/$V436*90,"")</f>
        <v>0.14705882352941177</v>
      </c>
      <c r="AS436" s="2">
        <f>IFERROR(X436/$V436*90,"")</f>
        <v>0.24509803921568629</v>
      </c>
      <c r="AT436" s="2">
        <f>IFERROR(Y436/$V436*90,"")</f>
        <v>0</v>
      </c>
      <c r="AU436" s="2">
        <f>IF(AP436="",INDEX(BV$4:BV$7,MATCH(O436,$BU$4:$BU$7,0)),AP436)</f>
        <v>4.9019607843137261E-2</v>
      </c>
      <c r="AV436" s="2">
        <f>IF(AQ436="",INDEX(BW$4:BW$7,MATCH($O436,$BU$4:$BU$7,0)),AQ436)</f>
        <v>0</v>
      </c>
      <c r="AW436" s="2">
        <f>IF(AR436="",INDEX(BX$4:BX$7,MATCH($O436,$BU$4:$BU$7,0)),AR436)</f>
        <v>0.14705882352941177</v>
      </c>
      <c r="AX436" s="2">
        <f>IF(AS436="",INDEX(BY$4:BY$7,MATCH($O436,$BU$4:$BU$7,0)),AS436)</f>
        <v>0.24509803921568629</v>
      </c>
      <c r="AY436" s="2">
        <f>IF(AT436="",INDEX(BZ$4:BZ$7,MATCH($O436,$BU$4:$BU$7,0)),AT436)</f>
        <v>0</v>
      </c>
      <c r="AZ436" s="2">
        <f>AU436*0.5+AK436*0.5</f>
        <v>0.13676255117431591</v>
      </c>
      <c r="BA436" s="2">
        <f>AV436*0.5+AJ436*0.5</f>
        <v>8.0631868131868137E-2</v>
      </c>
      <c r="BB436" s="2">
        <f>AX436*0.5+AI436*0.5</f>
        <v>0.12254901960784315</v>
      </c>
      <c r="BC436">
        <f>IF(I436="expected",1,0)</f>
        <v>0</v>
      </c>
      <c r="BD436" s="74">
        <f>IF(BC436=1,AZ436/SUMIFS(AZ$3:AZ$622,$BC$3:$BC$622,1,$G$3:$G$622,$G436),0)</f>
        <v>0</v>
      </c>
      <c r="BE436" s="74">
        <f>IF(BC436=1,BA436/SUMIFS(BA$3:BA$622,$BC$3:$BC$622,1,$G$3:$G$622,$G436),0)</f>
        <v>0</v>
      </c>
      <c r="BF436" s="74">
        <f>IF(BC436=1,AW436/SUMIFS(AW$3:AW$622,$BC$3:$BC$622,1,$G$3:$G$622,$G436),0)</f>
        <v>0</v>
      </c>
      <c r="BG436" s="2">
        <f>BB436</f>
        <v>0.12254901960784315</v>
      </c>
      <c r="BH436" s="2">
        <f>AY436</f>
        <v>0</v>
      </c>
      <c r="BI436" s="2">
        <f>MIN(BI$1,BD436)</f>
        <v>0</v>
      </c>
      <c r="BJ436" s="2">
        <f>MIN(BJ$1,BE436)</f>
        <v>0</v>
      </c>
      <c r="BK436" s="2">
        <f>MIN(BK$1,BF436)</f>
        <v>0</v>
      </c>
      <c r="BL436" s="2">
        <f>BG436</f>
        <v>0.12254901960784315</v>
      </c>
      <c r="BM436" s="2">
        <f>MIN($BM$1,BH436)</f>
        <v>0</v>
      </c>
      <c r="BN436" s="2">
        <f>BI436/SUMIFS(BI$3:BI$622,$BC$3:$BC$622,1,$G$3:$G$622,$G436)</f>
        <v>0</v>
      </c>
      <c r="BO436" s="2">
        <f>BJ436/SUMIFS(BJ$3:BJ$622,$BC$3:$BC$622,1,$G$3:$G$622,$G436)</f>
        <v>0</v>
      </c>
      <c r="BP436" s="2">
        <f>BK436/SUMIFS(BK$3:BK$622,$BC$3:$BC$622,1,$G$3:$G$622,$G436)</f>
        <v>0</v>
      </c>
      <c r="BQ436" s="2">
        <f>BL436</f>
        <v>0.12254901960784315</v>
      </c>
      <c r="BR436" s="2">
        <f>BM436</f>
        <v>0</v>
      </c>
    </row>
    <row r="437" spans="1:70" x14ac:dyDescent="0.3">
      <c r="A437" s="93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>(12-$AF437)/12*INDEX(BV$9:BV$12,MATCH($AB437,$BU$9:$BU$12,0))+$AF437/12*AG437</f>
        <v>0.12094780219780221</v>
      </c>
      <c r="AK437" s="85">
        <f>(12-$AF437)/12*INDEX(BW$9:BW$12,MATCH($AB437,$BU$9:$BU$12,0))+$AF437/12*AH437</f>
        <v>0.26837912087912091</v>
      </c>
      <c r="AL437" s="85">
        <f>(12-$AF437)/12*INDEX(BX$9:BX$12,MATCH($AB437,$BU$9:$BU$12,0))+$AF437/12*AI437</f>
        <v>0.17353021978021979</v>
      </c>
      <c r="AM437" s="85">
        <f>IF($BC437=1,AJ437/SUMIFS(AJ$3:AJ$622,$BC$3:$BC$622,1,$G$3:$G$622,$G437),0)</f>
        <v>0.14193141938536258</v>
      </c>
      <c r="AN437" s="85">
        <f>IF($BC437=1,AK437/SUMIFS(AK$3:AK$622,$BC$3:$BC$622,1,$G$3:$G$622,$G437),0)</f>
        <v>0.13984036404969946</v>
      </c>
      <c r="AO437" s="85">
        <f>IF($BC437=1,AL437/SUMIFS(AL$3:AL$622,$BC$3:$BC$622,1,$G$3:$G$622,$G437),0)</f>
        <v>9.8770114738231968E-2</v>
      </c>
      <c r="AP437" s="2">
        <f>IFERROR(R437/$V437*90,"")</f>
        <v>0</v>
      </c>
      <c r="AQ437" s="2">
        <f>IFERROR(S437/$V437*90,"")</f>
        <v>0</v>
      </c>
      <c r="AR437" s="2">
        <f>IFERROR(W437/$V437*90,"")</f>
        <v>0.41666666666666663</v>
      </c>
      <c r="AS437" s="2">
        <f>IFERROR(X437/$V437*90,"")</f>
        <v>0</v>
      </c>
      <c r="AT437" s="2">
        <f>IFERROR(Y437/$V437*90,"")</f>
        <v>0</v>
      </c>
      <c r="AU437" s="2">
        <f>IF(AP437="",INDEX(BV$4:BV$7,MATCH(O437,$BU$4:$BU$7,0)),AP437)</f>
        <v>0</v>
      </c>
      <c r="AV437" s="2">
        <f>IF(AQ437="",INDEX(BW$4:BW$7,MATCH($O437,$BU$4:$BU$7,0)),AQ437)</f>
        <v>0</v>
      </c>
      <c r="AW437" s="2">
        <f>IF(AR437="",INDEX(BX$4:BX$7,MATCH($O437,$BU$4:$BU$7,0)),AR437)</f>
        <v>0.41666666666666663</v>
      </c>
      <c r="AX437" s="2">
        <f>IF(AS437="",INDEX(BY$4:BY$7,MATCH($O437,$BU$4:$BU$7,0)),AS437)</f>
        <v>0</v>
      </c>
      <c r="AY437" s="2">
        <f>IF(AT437="",INDEX(BZ$4:BZ$7,MATCH($O437,$BU$4:$BU$7,0)),AT437)</f>
        <v>0</v>
      </c>
      <c r="AZ437" s="2">
        <f>AU437*0.5+AK437*0.5</f>
        <v>0.13418956043956046</v>
      </c>
      <c r="BA437" s="2">
        <f>AV437*0.5+AJ437*0.5</f>
        <v>6.0473901098901106E-2</v>
      </c>
      <c r="BB437" s="2">
        <f>AX437*0.5+AI437*0.5</f>
        <v>0</v>
      </c>
      <c r="BC437">
        <f>IF(I437="expected",1,0)</f>
        <v>1</v>
      </c>
      <c r="BD437" s="74">
        <f>IF(BC437=1,AZ437/SUMIFS(AZ$3:AZ$622,$BC$3:$BC$622,1,$G$3:$G$622,$G437),0)</f>
        <v>6.2124803068368643E-2</v>
      </c>
      <c r="BE437" s="74">
        <f>IF(BC437=1,BA437/SUMIFS(BA$3:BA$622,$BC$3:$BC$622,1,$G$3:$G$622,$G437),0)</f>
        <v>6.0421236675528942E-2</v>
      </c>
      <c r="BF437" s="74">
        <f>IF(BC437=1,AW437/SUMIFS(AW$3:AW$622,$BC$3:$BC$622,1,$G$3:$G$622,$G437),0)</f>
        <v>6.5538143788584094E-2</v>
      </c>
      <c r="BG437" s="2">
        <f>BB437</f>
        <v>0</v>
      </c>
      <c r="BH437" s="2">
        <f>AY437</f>
        <v>0</v>
      </c>
      <c r="BI437" s="2">
        <f>MIN(BI$1,BD437)</f>
        <v>6.2124803068368643E-2</v>
      </c>
      <c r="BJ437" s="2">
        <f>MIN(BJ$1,BE437)</f>
        <v>6.0421236675528942E-2</v>
      </c>
      <c r="BK437" s="2">
        <f>MIN(BK$1,BF437)</f>
        <v>6.5538143788584094E-2</v>
      </c>
      <c r="BL437" s="2">
        <f>BG437</f>
        <v>0</v>
      </c>
      <c r="BM437" s="2">
        <f>MIN($BM$1,BH437)</f>
        <v>0</v>
      </c>
      <c r="BN437" s="2">
        <f>BI437/SUMIFS(BI$3:BI$622,$BC$3:$BC$622,1,$G$3:$G$622,$G437)</f>
        <v>7.7080121537042495E-2</v>
      </c>
      <c r="BO437" s="2">
        <f>BJ437/SUMIFS(BJ$3:BJ$622,$BC$3:$BC$622,1,$G$3:$G$622,$G437)</f>
        <v>6.0421236675528942E-2</v>
      </c>
      <c r="BP437" s="2">
        <f>BK437/SUMIFS(BK$3:BK$622,$BC$3:$BC$622,1,$G$3:$G$622,$G437)</f>
        <v>7.2086007532301419E-2</v>
      </c>
      <c r="BQ437" s="2">
        <f>BL437</f>
        <v>0</v>
      </c>
      <c r="BR437" s="2">
        <f>BM437</f>
        <v>0</v>
      </c>
    </row>
    <row r="438" spans="1:70" x14ac:dyDescent="0.3">
      <c r="A438" s="93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>(12-$AF438)/12*INDEX(BV$9:BV$12,MATCH($AB438,$BU$9:$BU$12,0))+$AF438/12*AG438</f>
        <v>2.6877289377289379E-2</v>
      </c>
      <c r="AK438" s="85">
        <f>(12-$AF438)/12*INDEX(BW$9:BW$12,MATCH($AB438,$BU$9:$BU$12,0))+$AF438/12*AH438</f>
        <v>0.12075091575091576</v>
      </c>
      <c r="AL438" s="85">
        <f>(12-$AF438)/12*INDEX(BX$9:BX$12,MATCH($AB438,$BU$9:$BU$12,0))+$AF438/12*AI438</f>
        <v>0.28856227106227106</v>
      </c>
      <c r="AM438" s="85">
        <f>IF($BC438=1,AJ438/SUMIFS(AJ$3:AJ$622,$BC$3:$BC$622,1,$G$3:$G$622,$G438),0)</f>
        <v>3.1540315418969463E-2</v>
      </c>
      <c r="AN438" s="85">
        <f>IF($BC438=1,AK438/SUMIFS(AK$3:AK$622,$BC$3:$BC$622,1,$G$3:$G$622,$G438),0)</f>
        <v>6.2917904949648107E-2</v>
      </c>
      <c r="AO438" s="85">
        <f>IF($BC438=1,AL438/SUMIFS(AL$3:AL$622,$BC$3:$BC$622,1,$G$3:$G$622,$G438),0)</f>
        <v>0.16424417982091494</v>
      </c>
      <c r="AP438" s="2" t="str">
        <f>IFERROR(R438/$V438*90,"")</f>
        <v/>
      </c>
      <c r="AQ438" s="2" t="str">
        <f>IFERROR(S438/$V438*90,"")</f>
        <v/>
      </c>
      <c r="AR438" s="2" t="str">
        <f>IFERROR(W438/$V438*90,"")</f>
        <v/>
      </c>
      <c r="AS438" s="2" t="str">
        <f>IFERROR(X438/$V438*90,"")</f>
        <v/>
      </c>
      <c r="AT438" s="2" t="str">
        <f>IFERROR(Y438/$V438*90,"")</f>
        <v/>
      </c>
      <c r="AU438" s="2">
        <f>IF(AP438="",INDEX(BV$4:BV$7,MATCH(O438,$BU$4:$BU$7,0)),AP438)</f>
        <v>3.6000000000000004E-2</v>
      </c>
      <c r="AV438" s="2">
        <f>IF(AQ438="",INDEX(BW$4:BW$7,MATCH($O438,$BU$4:$BU$7,0)),AQ438)</f>
        <v>2.6323486399532026E-2</v>
      </c>
      <c r="AW438" s="2">
        <f>IF(AR438="",INDEX(BX$4:BX$7,MATCH($O438,$BU$4:$BU$7,0)),AR438)</f>
        <v>0.24423337856173674</v>
      </c>
      <c r="AX438" s="2">
        <f>IF(AS438="",INDEX(BY$4:BY$7,MATCH($O438,$BU$4:$BU$7,0)),AS438)</f>
        <v>0.14245014245014245</v>
      </c>
      <c r="AY438" s="2">
        <f>IF(AT438="",INDEX(BZ$4:BZ$7,MATCH($O438,$BU$4:$BU$7,0)),AT438)</f>
        <v>0</v>
      </c>
      <c r="AZ438" s="2">
        <f>AU438*0.5+AK438*0.5</f>
        <v>7.8375457875457882E-2</v>
      </c>
      <c r="BA438" s="2">
        <f>AV438*0.5+AJ438*0.5</f>
        <v>2.6600387888410702E-2</v>
      </c>
      <c r="BB438" s="2">
        <f>AX438*0.5+AI438*0.5</f>
        <v>0.22122507122507123</v>
      </c>
      <c r="BC438">
        <f>IF(I438="expected",1,0)</f>
        <v>1</v>
      </c>
      <c r="BD438" s="74">
        <f>IF(BC438=1,AZ438/SUMIFS(AZ$3:AZ$622,$BC$3:$BC$622,1,$G$3:$G$622,$G438),0)</f>
        <v>3.6284938038075532E-2</v>
      </c>
      <c r="BE438" s="74">
        <f>IF(BC438=1,BA438/SUMIFS(BA$3:BA$622,$BC$3:$BC$622,1,$G$3:$G$622,$G438),0)</f>
        <v>2.6577222621011663E-2</v>
      </c>
      <c r="BF438" s="74">
        <f>IF(BC438=1,AW438/SUMIFS(AW$3:AW$622,$BC$3:$BC$622,1,$G$3:$G$622,$G438),0)</f>
        <v>3.8415845477161911E-2</v>
      </c>
      <c r="BG438" s="2">
        <f>BB438</f>
        <v>0.22122507122507123</v>
      </c>
      <c r="BH438" s="2">
        <f>AY438</f>
        <v>0</v>
      </c>
      <c r="BI438" s="2">
        <f>MIN(BI$1,BD438)</f>
        <v>3.6284938038075532E-2</v>
      </c>
      <c r="BJ438" s="2">
        <f>MIN(BJ$1,BE438)</f>
        <v>2.6577222621011663E-2</v>
      </c>
      <c r="BK438" s="2">
        <f>MIN(BK$1,BF438)</f>
        <v>3.8415845477161911E-2</v>
      </c>
      <c r="BL438" s="2">
        <f>BG438</f>
        <v>0.22122507122507123</v>
      </c>
      <c r="BM438" s="2">
        <f>MIN($BM$1,BH438)</f>
        <v>0</v>
      </c>
      <c r="BN438" s="2">
        <f>BI438/SUMIFS(BI$3:BI$622,$BC$3:$BC$622,1,$G$3:$G$622,$G438)</f>
        <v>4.5019819714534538E-2</v>
      </c>
      <c r="BO438" s="2">
        <f>BJ438/SUMIFS(BJ$3:BJ$622,$BC$3:$BC$622,1,$G$3:$G$622,$G438)</f>
        <v>2.6577222621011663E-2</v>
      </c>
      <c r="BP438" s="2">
        <f>BK438/SUMIFS(BK$3:BK$622,$BC$3:$BC$622,1,$G$3:$G$622,$G438)</f>
        <v>4.2253941999937872E-2</v>
      </c>
      <c r="BQ438" s="2">
        <f>BL438</f>
        <v>0.22122507122507123</v>
      </c>
      <c r="BR438" s="2">
        <f>BM438</f>
        <v>0</v>
      </c>
    </row>
    <row r="439" spans="1:70" x14ac:dyDescent="0.3">
      <c r="A439" s="93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>(12-$AF439)/12*INDEX(BV$9:BV$12,MATCH($AB439,$BU$9:$BU$12,0))+$AF439/12*AG439</f>
        <v>5.3754578754578758E-2</v>
      </c>
      <c r="AK439" s="85">
        <f>(12-$AF439)/12*INDEX(BW$9:BW$12,MATCH($AB439,$BU$9:$BU$12,0))+$AF439/12*AH439</f>
        <v>7.4835164835164836E-2</v>
      </c>
      <c r="AL439" s="85">
        <f>(12-$AF439)/12*INDEX(BX$9:BX$12,MATCH($AB439,$BU$9:$BU$12,0))+$AF439/12*AI439</f>
        <v>0.33045787545787542</v>
      </c>
      <c r="AM439" s="85">
        <f>IF($BC439=1,AJ439/SUMIFS(AJ$3:AJ$622,$BC$3:$BC$622,1,$G$3:$G$622,$G439),0)</f>
        <v>6.3080630837938925E-2</v>
      </c>
      <c r="AN439" s="85">
        <f>IF($BC439=1,AK439/SUMIFS(AK$3:AK$622,$BC$3:$BC$622,1,$G$3:$G$622,$G439),0)</f>
        <v>3.899325946067983E-2</v>
      </c>
      <c r="AO439" s="85">
        <f>IF($BC439=1,AL439/SUMIFS(AL$3:AL$622,$BC$3:$BC$622,1,$G$3:$G$622,$G439),0)</f>
        <v>0.18809036441298388</v>
      </c>
      <c r="AP439" s="2">
        <f>IFERROR(R439/$V439*90,"")</f>
        <v>0.15031315240083509</v>
      </c>
      <c r="AQ439" s="2">
        <f>IFERROR(S439/$V439*90,"")</f>
        <v>0.18789144050104381</v>
      </c>
      <c r="AR439" s="2">
        <f>IFERROR(W439/$V439*90,"")</f>
        <v>0.41336116910229642</v>
      </c>
      <c r="AS439" s="2">
        <f>IFERROR(X439/$V439*90,"")</f>
        <v>0.22546972860125261</v>
      </c>
      <c r="AT439" s="2">
        <f>IFERROR(Y439/$V439*90,"")</f>
        <v>0</v>
      </c>
      <c r="AU439" s="2">
        <f>IF(AP439="",INDEX(BV$4:BV$7,MATCH(O439,$BU$4:$BU$7,0)),AP439)</f>
        <v>0.15031315240083509</v>
      </c>
      <c r="AV439" s="2">
        <f>IF(AQ439="",INDEX(BW$4:BW$7,MATCH($O439,$BU$4:$BU$7,0)),AQ439)</f>
        <v>0.18789144050104381</v>
      </c>
      <c r="AW439" s="2">
        <f>IF(AR439="",INDEX(BX$4:BX$7,MATCH($O439,$BU$4:$BU$7,0)),AR439)</f>
        <v>0.41336116910229642</v>
      </c>
      <c r="AX439" s="2">
        <f>IF(AS439="",INDEX(BY$4:BY$7,MATCH($O439,$BU$4:$BU$7,0)),AS439)</f>
        <v>0.22546972860125261</v>
      </c>
      <c r="AY439" s="2">
        <f>IF(AT439="",INDEX(BZ$4:BZ$7,MATCH($O439,$BU$4:$BU$7,0)),AT439)</f>
        <v>0</v>
      </c>
      <c r="AZ439" s="2">
        <f>AU439*0.5+AK439*0.5</f>
        <v>0.11257415861799996</v>
      </c>
      <c r="BA439" s="2">
        <f>AV439*0.5+AJ439*0.5</f>
        <v>0.12082300962781128</v>
      </c>
      <c r="BB439" s="2">
        <f>AX439*0.5+AI439*0.5</f>
        <v>0.30273486430062629</v>
      </c>
      <c r="BC439">
        <f>IF(I439="expected",1,0)</f>
        <v>1</v>
      </c>
      <c r="BD439" s="74">
        <f>IF(BC439=1,AZ439/SUMIFS(AZ$3:AZ$622,$BC$3:$BC$622,1,$G$3:$G$622,$G439),0)</f>
        <v>5.2117671537351154E-2</v>
      </c>
      <c r="BE439" s="74">
        <f>IF(BC439=1,BA439/SUMIFS(BA$3:BA$622,$BC$3:$BC$622,1,$G$3:$G$622,$G439),0)</f>
        <v>0.12071778945817592</v>
      </c>
      <c r="BF439" s="74">
        <f>IF(BC439=1,AW439/SUMIFS(AW$3:AW$622,$BC$3:$BC$622,1,$G$3:$G$622,$G439),0)</f>
        <v>6.5018216969384465E-2</v>
      </c>
      <c r="BG439" s="2">
        <f>BB439</f>
        <v>0.30273486430062629</v>
      </c>
      <c r="BH439" s="2">
        <f>AY439</f>
        <v>0</v>
      </c>
      <c r="BI439" s="2">
        <f>MIN(BI$1,BD439)</f>
        <v>5.2117671537351154E-2</v>
      </c>
      <c r="BJ439" s="2">
        <f>MIN(BJ$1,BE439)</f>
        <v>0.12071778945817592</v>
      </c>
      <c r="BK439" s="2">
        <f>MIN(BK$1,BF439)</f>
        <v>6.5018216969384465E-2</v>
      </c>
      <c r="BL439" s="2">
        <f>BG439</f>
        <v>0.30273486430062629</v>
      </c>
      <c r="BM439" s="2">
        <f>MIN($BM$1,BH439)</f>
        <v>0</v>
      </c>
      <c r="BN439" s="2">
        <f>BI439/SUMIFS(BI$3:BI$622,$BC$3:$BC$622,1,$G$3:$G$622,$G439)</f>
        <v>6.4663970876586915E-2</v>
      </c>
      <c r="BO439" s="2">
        <f>BJ439/SUMIFS(BJ$3:BJ$622,$BC$3:$BC$622,1,$G$3:$G$622,$G439)</f>
        <v>0.12071778945817592</v>
      </c>
      <c r="BP439" s="2">
        <f>BK439/SUMIFS(BK$3:BK$622,$BC$3:$BC$622,1,$G$3:$G$622,$G439)</f>
        <v>7.151413523872574E-2</v>
      </c>
      <c r="BQ439" s="2">
        <f>BL439</f>
        <v>0.30273486430062629</v>
      </c>
      <c r="BR439" s="2">
        <f>BM439</f>
        <v>0</v>
      </c>
    </row>
    <row r="440" spans="1:70" x14ac:dyDescent="0.3">
      <c r="A440" s="93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>(12-$AF440)/12*INDEX(BV$9:BV$12,MATCH($AB440,$BU$9:$BU$12,0))+$AF440/12*AG440</f>
        <v>0.15261792452830192</v>
      </c>
      <c r="AK440" s="85">
        <f>(12-$AF440)/12*INDEX(BW$9:BW$12,MATCH($AB440,$BU$9:$BU$12,0))+$AF440/12*AH440</f>
        <v>0.52452830188679223</v>
      </c>
      <c r="AL440" s="85">
        <f>(12-$AF440)/12*INDEX(BX$9:BX$12,MATCH($AB440,$BU$9:$BU$12,0))+$AF440/12*AI440</f>
        <v>0.13209905660377358</v>
      </c>
      <c r="AM440" s="85">
        <f>IF($BC440=1,AJ440/SUMIFS(AJ$3:AJ$622,$BC$3:$BC$622,1,$G$3:$G$622,$G440),0)</f>
        <v>0.17909609152322115</v>
      </c>
      <c r="AN440" s="85">
        <f>IF($BC440=1,AK440/SUMIFS(AK$3:AK$622,$BC$3:$BC$622,1,$G$3:$G$622,$G440),0)</f>
        <v>0.27330825307851325</v>
      </c>
      <c r="AO440" s="85">
        <f>IF($BC440=1,AL440/SUMIFS(AL$3:AL$622,$BC$3:$BC$622,1,$G$3:$G$622,$G440),0)</f>
        <v>7.5188281292398601E-2</v>
      </c>
      <c r="AP440" s="2">
        <f>IFERROR(R440/$V440*90,"")</f>
        <v>0</v>
      </c>
      <c r="AQ440" s="2">
        <f>IFERROR(S440/$V440*90,"")</f>
        <v>0</v>
      </c>
      <c r="AR440" s="2">
        <f>IFERROR(W440/$V440*90,"")</f>
        <v>0.41666666666666663</v>
      </c>
      <c r="AS440" s="2">
        <f>IFERROR(X440/$V440*90,"")</f>
        <v>0</v>
      </c>
      <c r="AT440" s="2">
        <f>IFERROR(Y440/$V440*90,"")</f>
        <v>0</v>
      </c>
      <c r="AU440" s="2">
        <f>IF(AP440="",INDEX(BV$4:BV$7,MATCH(O440,$BU$4:$BU$7,0)),AP440)</f>
        <v>0</v>
      </c>
      <c r="AV440" s="2">
        <f>IF(AQ440="",INDEX(BW$4:BW$7,MATCH($O440,$BU$4:$BU$7,0)),AQ440)</f>
        <v>0</v>
      </c>
      <c r="AW440" s="2">
        <f>IF(AR440="",INDEX(BX$4:BX$7,MATCH($O440,$BU$4:$BU$7,0)),AR440)</f>
        <v>0.41666666666666663</v>
      </c>
      <c r="AX440" s="2">
        <f>IF(AS440="",INDEX(BY$4:BY$7,MATCH($O440,$BU$4:$BU$7,0)),AS440)</f>
        <v>0</v>
      </c>
      <c r="AY440" s="2">
        <f>IF(AT440="",INDEX(BZ$4:BZ$7,MATCH($O440,$BU$4:$BU$7,0)),AT440)</f>
        <v>0</v>
      </c>
      <c r="AZ440" s="2">
        <f>AU440*0.5+AK440*0.5</f>
        <v>0.26226415094339611</v>
      </c>
      <c r="BA440" s="2">
        <f>AV440*0.5+AJ440*0.5</f>
        <v>7.6308962264150959E-2</v>
      </c>
      <c r="BB440" s="2">
        <f>AX440*0.5+AI440*0.5</f>
        <v>0</v>
      </c>
      <c r="BC440">
        <f>IF(I440="expected",1,0)</f>
        <v>1</v>
      </c>
      <c r="BD440" s="74">
        <f>IF(BC440=1,AZ440/SUMIFS(AZ$3:AZ$622,$BC$3:$BC$622,1,$G$3:$G$622,$G440),0)</f>
        <v>0.12141860123753723</v>
      </c>
      <c r="BE440" s="74">
        <f>IF(BC440=1,BA440/SUMIFS(BA$3:BA$622,$BC$3:$BC$622,1,$G$3:$G$622,$G440),0)</f>
        <v>7.6242507687503139E-2</v>
      </c>
      <c r="BF440" s="74">
        <f>IF(BC440=1,AW440/SUMIFS(AW$3:AW$622,$BC$3:$BC$622,1,$G$3:$G$622,$G440),0)</f>
        <v>6.5538143788584094E-2</v>
      </c>
      <c r="BG440" s="2">
        <f>BB440</f>
        <v>0</v>
      </c>
      <c r="BH440" s="2">
        <f>AY440</f>
        <v>0</v>
      </c>
      <c r="BI440" s="2">
        <f>MIN(BI$1,BD440)</f>
        <v>0.12141860123753723</v>
      </c>
      <c r="BJ440" s="2">
        <f>MIN(BJ$1,BE440)</f>
        <v>7.6242507687503139E-2</v>
      </c>
      <c r="BK440" s="2">
        <f>MIN(BK$1,BF440)</f>
        <v>6.5538143788584094E-2</v>
      </c>
      <c r="BL440" s="2">
        <f>BG440</f>
        <v>0</v>
      </c>
      <c r="BM440" s="2">
        <f>MIN($BM$1,BH440)</f>
        <v>0</v>
      </c>
      <c r="BN440" s="2">
        <f>BI440/SUMIFS(BI$3:BI$622,$BC$3:$BC$622,1,$G$3:$G$622,$G440)</f>
        <v>0.15064772969899778</v>
      </c>
      <c r="BO440" s="2">
        <f>BJ440/SUMIFS(BJ$3:BJ$622,$BC$3:$BC$622,1,$G$3:$G$622,$G440)</f>
        <v>7.6242507687503139E-2</v>
      </c>
      <c r="BP440" s="2">
        <f>BK440/SUMIFS(BK$3:BK$622,$BC$3:$BC$622,1,$G$3:$G$622,$G440)</f>
        <v>7.2086007532301419E-2</v>
      </c>
      <c r="BQ440" s="2">
        <f>BL440</f>
        <v>0</v>
      </c>
      <c r="BR440" s="2">
        <f>BM440</f>
        <v>0</v>
      </c>
    </row>
    <row r="441" spans="1:70" x14ac:dyDescent="0.3">
      <c r="A441" s="93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>(12-$AF441)/12*INDEX(BV$9:BV$12,MATCH($AB441,$BU$9:$BU$12,0))+$AF441/12*AG441</f>
        <v>0.16957547169811324</v>
      </c>
      <c r="AK441" s="85">
        <f>(12-$AF441)/12*INDEX(BW$9:BW$12,MATCH($AB441,$BU$9:$BU$12,0))+$AF441/12*AH441</f>
        <v>0.47169811320754701</v>
      </c>
      <c r="AL441" s="85">
        <f>(12-$AF441)/12*INDEX(BX$9:BX$12,MATCH($AB441,$BU$9:$BU$12,0))+$AF441/12*AI441</f>
        <v>0.14677672955974844</v>
      </c>
      <c r="AM441" s="85">
        <f>IF($BC441=1,AJ441/SUMIFS(AJ$3:AJ$622,$BC$3:$BC$622,1,$G$3:$G$622,$G441),0)</f>
        <v>0</v>
      </c>
      <c r="AN441" s="85">
        <f>IF($BC441=1,AK441/SUMIFS(AK$3:AK$622,$BC$3:$BC$622,1,$G$3:$G$622,$G441),0)</f>
        <v>0</v>
      </c>
      <c r="AO441" s="85">
        <f>IF($BC441=1,AL441/SUMIFS(AL$3:AL$622,$BC$3:$BC$622,1,$G$3:$G$622,$G441),0)</f>
        <v>0</v>
      </c>
      <c r="AP441" s="2" t="str">
        <f>IFERROR(R441/$V441*90,"")</f>
        <v/>
      </c>
      <c r="AQ441" s="2" t="str">
        <f>IFERROR(S441/$V441*90,"")</f>
        <v/>
      </c>
      <c r="AR441" s="2" t="str">
        <f>IFERROR(W441/$V441*90,"")</f>
        <v/>
      </c>
      <c r="AS441" s="2" t="str">
        <f>IFERROR(X441/$V441*90,"")</f>
        <v/>
      </c>
      <c r="AT441" s="2" t="str">
        <f>IFERROR(Y441/$V441*90,"")</f>
        <v/>
      </c>
      <c r="AU441" s="2">
        <f>IF(AP441="",INDEX(BV$4:BV$7,MATCH(O441,$BU$4:$BU$7,0)),AP441)</f>
        <v>0.24004149377593362</v>
      </c>
      <c r="AV441" s="2">
        <f>IF(AQ441="",INDEX(BW$4:BW$7,MATCH($O441,$BU$4:$BU$7,0)),AQ441)</f>
        <v>2.3303987571206625E-2</v>
      </c>
      <c r="AW441" s="2">
        <f>IF(AR441="",INDEX(BX$4:BX$7,MATCH($O441,$BU$4:$BU$7,0)),AR441)</f>
        <v>0.70970695970695963</v>
      </c>
      <c r="AX441" s="2">
        <f>IF(AS441="",INDEX(BY$4:BY$7,MATCH($O441,$BU$4:$BU$7,0)),AS441)</f>
        <v>0.12295081967213115</v>
      </c>
      <c r="AY441" s="2">
        <f>IF(AT441="",INDEX(BZ$4:BZ$7,MATCH($O441,$BU$4:$BU$7,0)),AT441)</f>
        <v>0</v>
      </c>
      <c r="AZ441" s="2">
        <f>AU441*0.5+AK441*0.5</f>
        <v>0.3558698034917403</v>
      </c>
      <c r="BA441" s="2">
        <f>AV441*0.5+AJ441*0.5</f>
        <v>9.6439729634659938E-2</v>
      </c>
      <c r="BB441" s="2">
        <f>AX441*0.5+AI441*0.5</f>
        <v>6.1475409836065573E-2</v>
      </c>
      <c r="BC441">
        <f>IF(I441="expected",1,0)</f>
        <v>0</v>
      </c>
      <c r="BD441" s="74">
        <f>IF(BC441=1,AZ441/SUMIFS(AZ$3:AZ$622,$BC$3:$BC$622,1,$G$3:$G$622,$G441),0)</f>
        <v>0</v>
      </c>
      <c r="BE441" s="74">
        <f>IF(BC441=1,BA441/SUMIFS(BA$3:BA$622,$BC$3:$BC$622,1,$G$3:$G$622,$G441),0)</f>
        <v>0</v>
      </c>
      <c r="BF441" s="74">
        <f>IF(BC441=1,AW441/SUMIFS(AW$3:AW$622,$BC$3:$BC$622,1,$G$3:$G$622,$G441),0)</f>
        <v>0</v>
      </c>
      <c r="BG441" s="2">
        <f>BB441</f>
        <v>6.1475409836065573E-2</v>
      </c>
      <c r="BH441" s="2">
        <f>AY441</f>
        <v>0</v>
      </c>
      <c r="BI441" s="2">
        <f>MIN(BI$1,BD441)</f>
        <v>0</v>
      </c>
      <c r="BJ441" s="2">
        <f>MIN(BJ$1,BE441)</f>
        <v>0</v>
      </c>
      <c r="BK441" s="2">
        <f>MIN(BK$1,BF441)</f>
        <v>0</v>
      </c>
      <c r="BL441" s="2">
        <f>BG441</f>
        <v>6.1475409836065573E-2</v>
      </c>
      <c r="BM441" s="2">
        <f>MIN($BM$1,BH441)</f>
        <v>0</v>
      </c>
      <c r="BN441" s="2">
        <f>BI441/SUMIFS(BI$3:BI$622,$BC$3:$BC$622,1,$G$3:$G$622,$G441)</f>
        <v>0</v>
      </c>
      <c r="BO441" s="2">
        <f>BJ441/SUMIFS(BJ$3:BJ$622,$BC$3:$BC$622,1,$G$3:$G$622,$G441)</f>
        <v>0</v>
      </c>
      <c r="BP441" s="2">
        <f>BK441/SUMIFS(BK$3:BK$622,$BC$3:$BC$622,1,$G$3:$G$622,$G441)</f>
        <v>0</v>
      </c>
      <c r="BQ441" s="2">
        <f>BL441</f>
        <v>6.1475409836065573E-2</v>
      </c>
      <c r="BR441" s="2">
        <f>BM441</f>
        <v>0</v>
      </c>
    </row>
    <row r="442" spans="1:70" x14ac:dyDescent="0.3">
      <c r="A442" s="93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>(12-$AF442)/12*INDEX(BV$9:BV$12,MATCH($AB442,$BU$9:$BU$12,0))+$AF442/12*AG442</f>
        <v>0.16957547169811324</v>
      </c>
      <c r="AK442" s="85">
        <f>(12-$AF442)/12*INDEX(BW$9:BW$12,MATCH($AB442,$BU$9:$BU$12,0))+$AF442/12*AH442</f>
        <v>0.47169811320754701</v>
      </c>
      <c r="AL442" s="85">
        <f>(12-$AF442)/12*INDEX(BX$9:BX$12,MATCH($AB442,$BU$9:$BU$12,0))+$AF442/12*AI442</f>
        <v>0.14677672955974844</v>
      </c>
      <c r="AM442" s="85">
        <f>IF($BC442=1,AJ442/SUMIFS(AJ$3:AJ$622,$BC$3:$BC$622,1,$G$3:$G$622,$G442),0)</f>
        <v>0</v>
      </c>
      <c r="AN442" s="85">
        <f>IF($BC442=1,AK442/SUMIFS(AK$3:AK$622,$BC$3:$BC$622,1,$G$3:$G$622,$G442),0)</f>
        <v>0</v>
      </c>
      <c r="AO442" s="85">
        <f>IF($BC442=1,AL442/SUMIFS(AL$3:AL$622,$BC$3:$BC$622,1,$G$3:$G$622,$G442),0)</f>
        <v>0</v>
      </c>
      <c r="AP442" s="2">
        <f>IFERROR(R442/$V442*90,"")</f>
        <v>2.8571428571428571E-2</v>
      </c>
      <c r="AQ442" s="2">
        <f>IFERROR(S442/$V442*90,"")</f>
        <v>0</v>
      </c>
      <c r="AR442" s="2">
        <f>IFERROR(W442/$V442*90,"")</f>
        <v>5.7142857142857141E-2</v>
      </c>
      <c r="AS442" s="2">
        <f>IFERROR(X442/$V442*90,"")</f>
        <v>0.22857142857142856</v>
      </c>
      <c r="AT442" s="2">
        <f>IFERROR(Y442/$V442*90,"")</f>
        <v>0</v>
      </c>
      <c r="AU442" s="2">
        <f>IF(AP442="",INDEX(BV$4:BV$7,MATCH(O442,$BU$4:$BU$7,0)),AP442)</f>
        <v>2.8571428571428571E-2</v>
      </c>
      <c r="AV442" s="2">
        <f>IF(AQ442="",INDEX(BW$4:BW$7,MATCH($O442,$BU$4:$BU$7,0)),AQ442)</f>
        <v>0</v>
      </c>
      <c r="AW442" s="2">
        <f>IF(AR442="",INDEX(BX$4:BX$7,MATCH($O442,$BU$4:$BU$7,0)),AR442)</f>
        <v>5.7142857142857141E-2</v>
      </c>
      <c r="AX442" s="2">
        <f>IF(AS442="",INDEX(BY$4:BY$7,MATCH($O442,$BU$4:$BU$7,0)),AS442)</f>
        <v>0.22857142857142856</v>
      </c>
      <c r="AY442" s="2">
        <f>IF(AT442="",INDEX(BZ$4:BZ$7,MATCH($O442,$BU$4:$BU$7,0)),AT442)</f>
        <v>0</v>
      </c>
      <c r="AZ442" s="2">
        <f>AU442*0.5+AK442*0.5</f>
        <v>0.25013477088948777</v>
      </c>
      <c r="BA442" s="2">
        <f>AV442*0.5+AJ442*0.5</f>
        <v>8.478773584905662E-2</v>
      </c>
      <c r="BB442" s="2">
        <f>AX442*0.5+AI442*0.5</f>
        <v>0.11428571428571428</v>
      </c>
      <c r="BC442">
        <f>IF(I442="expected",1,0)</f>
        <v>0</v>
      </c>
      <c r="BD442" s="74">
        <f>IF(BC442=1,AZ442/SUMIFS(AZ$3:AZ$622,$BC$3:$BC$622,1,$G$3:$G$622,$G442),0)</f>
        <v>0</v>
      </c>
      <c r="BE442" s="74">
        <f>IF(BC442=1,BA442/SUMIFS(BA$3:BA$622,$BC$3:$BC$622,1,$G$3:$G$622,$G442),0)</f>
        <v>0</v>
      </c>
      <c r="BF442" s="74">
        <f>IF(BC442=1,AW442/SUMIFS(AW$3:AW$622,$BC$3:$BC$622,1,$G$3:$G$622,$G442),0)</f>
        <v>0</v>
      </c>
      <c r="BG442" s="2">
        <f>BB442</f>
        <v>0.11428571428571428</v>
      </c>
      <c r="BH442" s="2">
        <f>AY442</f>
        <v>0</v>
      </c>
      <c r="BI442" s="2">
        <f>MIN(BI$1,BD442)</f>
        <v>0</v>
      </c>
      <c r="BJ442" s="2">
        <f>MIN(BJ$1,BE442)</f>
        <v>0</v>
      </c>
      <c r="BK442" s="2">
        <f>MIN(BK$1,BF442)</f>
        <v>0</v>
      </c>
      <c r="BL442" s="2">
        <f>BG442</f>
        <v>0.11428571428571428</v>
      </c>
      <c r="BM442" s="2">
        <f>MIN($BM$1,BH442)</f>
        <v>0</v>
      </c>
      <c r="BN442" s="2">
        <f>BI442/SUMIFS(BI$3:BI$622,$BC$3:$BC$622,1,$G$3:$G$622,$G442)</f>
        <v>0</v>
      </c>
      <c r="BO442" s="2">
        <f>BJ442/SUMIFS(BJ$3:BJ$622,$BC$3:$BC$622,1,$G$3:$G$622,$G442)</f>
        <v>0</v>
      </c>
      <c r="BP442" s="2">
        <f>BK442/SUMIFS(BK$3:BK$622,$BC$3:$BC$622,1,$G$3:$G$622,$G442)</f>
        <v>0</v>
      </c>
      <c r="BQ442" s="2">
        <f>BL442</f>
        <v>0.11428571428571428</v>
      </c>
      <c r="BR442" s="2">
        <f>BM442</f>
        <v>0</v>
      </c>
    </row>
    <row r="443" spans="1:70" x14ac:dyDescent="0.3">
      <c r="A443" s="93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>(12-$AF443)/12*INDEX(BV$9:BV$12,MATCH($AB443,$BU$9:$BU$12,0))+$AF443/12*AG443</f>
        <v>0.19354395604395608</v>
      </c>
      <c r="AK443" s="85">
        <f>(12-$AF443)/12*INDEX(BW$9:BW$12,MATCH($AB443,$BU$9:$BU$12,0))+$AF443/12*AH443</f>
        <v>0.12075091575091576</v>
      </c>
      <c r="AL443" s="85">
        <f>(12-$AF443)/12*INDEX(BX$9:BX$12,MATCH($AB443,$BU$9:$BU$12,0))+$AF443/12*AI443</f>
        <v>0.20522893772893774</v>
      </c>
      <c r="AM443" s="85">
        <f>IF($BC443=1,AJ443/SUMIFS(AJ$3:AJ$622,$BC$3:$BC$622,1,$G$3:$G$622,$G443),0)</f>
        <v>0.1630032131491165</v>
      </c>
      <c r="AN443" s="85">
        <f>IF($BC443=1,AK443/SUMIFS(AK$3:AK$622,$BC$3:$BC$622,1,$G$3:$G$622,$G443),0)</f>
        <v>7.66852117153317E-2</v>
      </c>
      <c r="AO443" s="85">
        <f>IF($BC443=1,AL443/SUMIFS(AL$3:AL$622,$BC$3:$BC$622,1,$G$3:$G$622,$G443),0)</f>
        <v>9.5224078090264119E-2</v>
      </c>
      <c r="AP443" s="2">
        <f>IFERROR(R443/$V443*90,"")</f>
        <v>7.3081607795371498E-2</v>
      </c>
      <c r="AQ443" s="2">
        <f>IFERROR(S443/$V443*90,"")</f>
        <v>0.10962241169305724</v>
      </c>
      <c r="AR443" s="2">
        <f>IFERROR(W443/$V443*90,"")</f>
        <v>0.29232643118148599</v>
      </c>
      <c r="AS443" s="2">
        <f>IFERROR(X443/$V443*90,"")</f>
        <v>0.25578562728380028</v>
      </c>
      <c r="AT443" s="2">
        <f>IFERROR(Y443/$V443*90,"")</f>
        <v>0</v>
      </c>
      <c r="AU443" s="2">
        <f>IF(AP443="",INDEX(BV$4:BV$7,MATCH(O443,$BU$4:$BU$7,0)),AP443)</f>
        <v>7.3081607795371498E-2</v>
      </c>
      <c r="AV443" s="2">
        <f>IF(AQ443="",INDEX(BW$4:BW$7,MATCH($O443,$BU$4:$BU$7,0)),AQ443)</f>
        <v>0.10962241169305724</v>
      </c>
      <c r="AW443" s="2">
        <f>IF(AR443="",INDEX(BX$4:BX$7,MATCH($O443,$BU$4:$BU$7,0)),AR443)</f>
        <v>0.29232643118148599</v>
      </c>
      <c r="AX443" s="2">
        <f>IF(AS443="",INDEX(BY$4:BY$7,MATCH($O443,$BU$4:$BU$7,0)),AS443)</f>
        <v>0.25578562728380028</v>
      </c>
      <c r="AY443" s="2">
        <f>IF(AT443="",INDEX(BZ$4:BZ$7,MATCH($O443,$BU$4:$BU$7,0)),AT443)</f>
        <v>0</v>
      </c>
      <c r="AZ443" s="2">
        <f>AU443*0.5+AK443*0.5</f>
        <v>9.6916261773143636E-2</v>
      </c>
      <c r="BA443" s="2">
        <f>AV443*0.5+AJ443*0.5</f>
        <v>0.15158318386850667</v>
      </c>
      <c r="BB443" s="2">
        <f>AX443*0.5+AI443*0.5</f>
        <v>0.22789281364190014</v>
      </c>
      <c r="BC443">
        <f>IF(I443="expected",1,0)</f>
        <v>1</v>
      </c>
      <c r="BD443" s="74">
        <f>IF(BC443=1,AZ443/SUMIFS(AZ$3:AZ$622,$BC$3:$BC$622,1,$G$3:$G$622,$G443),0)</f>
        <v>7.8121516866619514E-2</v>
      </c>
      <c r="BE443" s="74">
        <f>IF(BC443=1,BA443/SUMIFS(BA$3:BA$622,$BC$3:$BC$622,1,$G$3:$G$622,$G443),0)</f>
        <v>4.872496919953162E-2</v>
      </c>
      <c r="BF443" s="74">
        <f>IF(BC443=1,AW443/SUMIFS(AW$3:AW$622,$BC$3:$BC$622,1,$G$3:$G$622,$G443),0)</f>
        <v>5.6031553794003167E-2</v>
      </c>
      <c r="BG443" s="2">
        <f>BB443</f>
        <v>0.22789281364190014</v>
      </c>
      <c r="BH443" s="2">
        <f>AY443</f>
        <v>0</v>
      </c>
      <c r="BI443" s="2">
        <f>MIN(BI$1,BD443)</f>
        <v>7.8121516866619514E-2</v>
      </c>
      <c r="BJ443" s="2">
        <f>MIN(BJ$1,BE443)</f>
        <v>4.872496919953162E-2</v>
      </c>
      <c r="BK443" s="2">
        <f>MIN(BK$1,BF443)</f>
        <v>5.6031553794003167E-2</v>
      </c>
      <c r="BL443" s="2">
        <f>BG443</f>
        <v>0.22789281364190014</v>
      </c>
      <c r="BM443" s="2">
        <f>MIN($BM$1,BH443)</f>
        <v>0</v>
      </c>
      <c r="BN443" s="2">
        <f>BI443/SUMIFS(BI$3:BI$622,$BC$3:$BC$622,1,$G$3:$G$622,$G443)</f>
        <v>7.81215168666195E-2</v>
      </c>
      <c r="BO443" s="2">
        <f>BJ443/SUMIFS(BJ$3:BJ$622,$BC$3:$BC$622,1,$G$3:$G$622,$G443)</f>
        <v>8.8738640447339548E-2</v>
      </c>
      <c r="BP443" s="2">
        <f>BK443/SUMIFS(BK$3:BK$622,$BC$3:$BC$622,1,$G$3:$G$622,$G443)</f>
        <v>6.4498078954143986E-2</v>
      </c>
      <c r="BQ443" s="2">
        <f>BL443</f>
        <v>0.22789281364190014</v>
      </c>
      <c r="BR443" s="2">
        <f>BM443</f>
        <v>0</v>
      </c>
    </row>
    <row r="444" spans="1:70" x14ac:dyDescent="0.3">
      <c r="A444" s="93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>(12-$AF444)/12*INDEX(BV$9:BV$12,MATCH($AB444,$BU$9:$BU$12,0))+$AF444/12*AG444</f>
        <v>0.12094780219780221</v>
      </c>
      <c r="AK444" s="85">
        <f>(12-$AF444)/12*INDEX(BW$9:BW$12,MATCH($AB444,$BU$9:$BU$12,0))+$AF444/12*AH444</f>
        <v>0.16837912087912091</v>
      </c>
      <c r="AL444" s="85">
        <f>(12-$AF444)/12*INDEX(BX$9:BX$12,MATCH($AB444,$BU$9:$BU$12,0))+$AF444/12*AI444</f>
        <v>0.17353021978021979</v>
      </c>
      <c r="AM444" s="85">
        <f>IF($BC444=1,AJ444/SUMIFS(AJ$3:AJ$622,$BC$3:$BC$622,1,$G$3:$G$622,$G444),0)</f>
        <v>0</v>
      </c>
      <c r="AN444" s="85">
        <f>IF($BC444=1,AK444/SUMIFS(AK$3:AK$622,$BC$3:$BC$622,1,$G$3:$G$622,$G444),0)</f>
        <v>0</v>
      </c>
      <c r="AO444" s="85">
        <f>IF($BC444=1,AL444/SUMIFS(AL$3:AL$622,$BC$3:$BC$622,1,$G$3:$G$622,$G444),0)</f>
        <v>0</v>
      </c>
      <c r="AP444" s="2" t="str">
        <f>IFERROR(R444/$V444*90,"")</f>
        <v/>
      </c>
      <c r="AQ444" s="2" t="str">
        <f>IFERROR(S444/$V444*90,"")</f>
        <v/>
      </c>
      <c r="AR444" s="2" t="str">
        <f>IFERROR(W444/$V444*90,"")</f>
        <v/>
      </c>
      <c r="AS444" s="2" t="str">
        <f>IFERROR(X444/$V444*90,"")</f>
        <v/>
      </c>
      <c r="AT444" s="2" t="str">
        <f>IFERROR(Y444/$V444*90,"")</f>
        <v/>
      </c>
      <c r="AU444" s="2">
        <f>IF(AP444="",INDEX(BV$4:BV$7,MATCH(O444,$BU$4:$BU$7,0)),AP444)</f>
        <v>3.6000000000000004E-2</v>
      </c>
      <c r="AV444" s="2">
        <f>IF(AQ444="",INDEX(BW$4:BW$7,MATCH($O444,$BU$4:$BU$7,0)),AQ444)</f>
        <v>2.6323486399532026E-2</v>
      </c>
      <c r="AW444" s="2">
        <f>IF(AR444="",INDEX(BX$4:BX$7,MATCH($O444,$BU$4:$BU$7,0)),AR444)</f>
        <v>0.24423337856173674</v>
      </c>
      <c r="AX444" s="2">
        <f>IF(AS444="",INDEX(BY$4:BY$7,MATCH($O444,$BU$4:$BU$7,0)),AS444)</f>
        <v>0.14245014245014245</v>
      </c>
      <c r="AY444" s="2">
        <f>IF(AT444="",INDEX(BZ$4:BZ$7,MATCH($O444,$BU$4:$BU$7,0)),AT444)</f>
        <v>0</v>
      </c>
      <c r="AZ444" s="2">
        <f>AU444*0.5+AK444*0.5</f>
        <v>0.10218956043956046</v>
      </c>
      <c r="BA444" s="2">
        <f>AV444*0.5+AJ444*0.5</f>
        <v>7.3635644298667119E-2</v>
      </c>
      <c r="BB444" s="2">
        <f>AX444*0.5+AI444*0.5</f>
        <v>7.1225071225071226E-2</v>
      </c>
      <c r="BC444">
        <f>IF(I444="expected",1,0)</f>
        <v>0</v>
      </c>
      <c r="BD444" s="74">
        <f>IF(BC444=1,AZ444/SUMIFS(AZ$3:AZ$622,$BC$3:$BC$622,1,$G$3:$G$622,$G444),0)</f>
        <v>0</v>
      </c>
      <c r="BE444" s="74">
        <f>IF(BC444=1,BA444/SUMIFS(BA$3:BA$622,$BC$3:$BC$622,1,$G$3:$G$622,$G444),0)</f>
        <v>0</v>
      </c>
      <c r="BF444" s="74">
        <f>IF(BC444=1,AW444/SUMIFS(AW$3:AW$622,$BC$3:$BC$622,1,$G$3:$G$622,$G444),0)</f>
        <v>0</v>
      </c>
      <c r="BG444" s="2">
        <f>BB444</f>
        <v>7.1225071225071226E-2</v>
      </c>
      <c r="BH444" s="2">
        <f>AY444</f>
        <v>0</v>
      </c>
      <c r="BI444" s="2">
        <f>MIN(BI$1,BD444)</f>
        <v>0</v>
      </c>
      <c r="BJ444" s="2">
        <f>MIN(BJ$1,BE444)</f>
        <v>0</v>
      </c>
      <c r="BK444" s="2">
        <f>MIN(BK$1,BF444)</f>
        <v>0</v>
      </c>
      <c r="BL444" s="2">
        <f>BG444</f>
        <v>7.1225071225071226E-2</v>
      </c>
      <c r="BM444" s="2">
        <f>MIN($BM$1,BH444)</f>
        <v>0</v>
      </c>
      <c r="BN444" s="2">
        <f>BI444/SUMIFS(BI$3:BI$622,$BC$3:$BC$622,1,$G$3:$G$622,$G444)</f>
        <v>0</v>
      </c>
      <c r="BO444" s="2">
        <f>BJ444/SUMIFS(BJ$3:BJ$622,$BC$3:$BC$622,1,$G$3:$G$622,$G444)</f>
        <v>0</v>
      </c>
      <c r="BP444" s="2">
        <f>BK444/SUMIFS(BK$3:BK$622,$BC$3:$BC$622,1,$G$3:$G$622,$G444)</f>
        <v>0</v>
      </c>
      <c r="BQ444" s="2">
        <f>BL444</f>
        <v>7.1225071225071226E-2</v>
      </c>
      <c r="BR444" s="2">
        <f>BM444</f>
        <v>0</v>
      </c>
    </row>
    <row r="445" spans="1:70" x14ac:dyDescent="0.3">
      <c r="A445" s="93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>(12-$AF445)/12*INDEX(BV$9:BV$12,MATCH($AB445,$BU$9:$BU$12,0))+$AF445/12*AG445</f>
        <v>0.10750915750915752</v>
      </c>
      <c r="AK445" s="85">
        <f>(12-$AF445)/12*INDEX(BW$9:BW$12,MATCH($AB445,$BU$9:$BU$12,0))+$AF445/12*AH445</f>
        <v>0.14967032967032967</v>
      </c>
      <c r="AL445" s="85">
        <f>(12-$AF445)/12*INDEX(BX$9:BX$12,MATCH($AB445,$BU$9:$BU$12,0))+$AF445/12*AI445</f>
        <v>0.31424908424908421</v>
      </c>
      <c r="AM445" s="85">
        <f>IF($BC445=1,AJ445/SUMIFS(AJ$3:AJ$622,$BC$3:$BC$622,1,$G$3:$G$622,$G445),0)</f>
        <v>0</v>
      </c>
      <c r="AN445" s="85">
        <f>IF($BC445=1,AK445/SUMIFS(AK$3:AK$622,$BC$3:$BC$622,1,$G$3:$G$622,$G445),0)</f>
        <v>0</v>
      </c>
      <c r="AO445" s="85">
        <f>IF($BC445=1,AL445/SUMIFS(AL$3:AL$622,$BC$3:$BC$622,1,$G$3:$G$622,$G445),0)</f>
        <v>0</v>
      </c>
      <c r="AP445" s="2" t="str">
        <f>IFERROR(R445/$V445*90,"")</f>
        <v/>
      </c>
      <c r="AQ445" s="2" t="str">
        <f>IFERROR(S445/$V445*90,"")</f>
        <v/>
      </c>
      <c r="AR445" s="2" t="str">
        <f>IFERROR(W445/$V445*90,"")</f>
        <v/>
      </c>
      <c r="AS445" s="2" t="str">
        <f>IFERROR(X445/$V445*90,"")</f>
        <v/>
      </c>
      <c r="AT445" s="2" t="str">
        <f>IFERROR(Y445/$V445*90,"")</f>
        <v/>
      </c>
      <c r="AU445" s="2">
        <f>IF(AP445="",INDEX(BV$4:BV$7,MATCH(O445,$BU$4:$BU$7,0)),AP445)</f>
        <v>3.6000000000000004E-2</v>
      </c>
      <c r="AV445" s="2">
        <f>IF(AQ445="",INDEX(BW$4:BW$7,MATCH($O445,$BU$4:$BU$7,0)),AQ445)</f>
        <v>2.6323486399532026E-2</v>
      </c>
      <c r="AW445" s="2">
        <f>IF(AR445="",INDEX(BX$4:BX$7,MATCH($O445,$BU$4:$BU$7,0)),AR445)</f>
        <v>0.24423337856173674</v>
      </c>
      <c r="AX445" s="2">
        <f>IF(AS445="",INDEX(BY$4:BY$7,MATCH($O445,$BU$4:$BU$7,0)),AS445)</f>
        <v>0.14245014245014245</v>
      </c>
      <c r="AY445" s="2">
        <f>IF(AT445="",INDEX(BZ$4:BZ$7,MATCH($O445,$BU$4:$BU$7,0)),AT445)</f>
        <v>0</v>
      </c>
      <c r="AZ445" s="2">
        <f>AU445*0.5+AK445*0.5</f>
        <v>9.2835164835164838E-2</v>
      </c>
      <c r="BA445" s="2">
        <f>AV445*0.5+AJ445*0.5</f>
        <v>6.6916321954344771E-2</v>
      </c>
      <c r="BB445" s="2">
        <f>AX445*0.5+AI445*0.5</f>
        <v>0.3112250712250712</v>
      </c>
      <c r="BC445">
        <f>IF(I445="expected",1,0)</f>
        <v>0</v>
      </c>
      <c r="BD445" s="74">
        <f>IF(BC445=1,AZ445/SUMIFS(AZ$3:AZ$622,$BC$3:$BC$622,1,$G$3:$G$622,$G445),0)</f>
        <v>0</v>
      </c>
      <c r="BE445" s="74">
        <f>IF(BC445=1,BA445/SUMIFS(BA$3:BA$622,$BC$3:$BC$622,1,$G$3:$G$622,$G445),0)</f>
        <v>0</v>
      </c>
      <c r="BF445" s="74">
        <f>IF(BC445=1,AW445/SUMIFS(AW$3:AW$622,$BC$3:$BC$622,1,$G$3:$G$622,$G445),0)</f>
        <v>0</v>
      </c>
      <c r="BG445" s="2">
        <f>BB445</f>
        <v>0.3112250712250712</v>
      </c>
      <c r="BH445" s="2">
        <f>AY445</f>
        <v>0</v>
      </c>
      <c r="BI445" s="2">
        <f>MIN(BI$1,BD445)</f>
        <v>0</v>
      </c>
      <c r="BJ445" s="2">
        <f>MIN(BJ$1,BE445)</f>
        <v>0</v>
      </c>
      <c r="BK445" s="2">
        <f>MIN(BK$1,BF445)</f>
        <v>0</v>
      </c>
      <c r="BL445" s="2">
        <f>BG445</f>
        <v>0.3112250712250712</v>
      </c>
      <c r="BM445" s="2">
        <f>MIN($BM$1,BH445)</f>
        <v>0</v>
      </c>
      <c r="BN445" s="2">
        <f>BI445/SUMIFS(BI$3:BI$622,$BC$3:$BC$622,1,$G$3:$G$622,$G445)</f>
        <v>0</v>
      </c>
      <c r="BO445" s="2">
        <f>BJ445/SUMIFS(BJ$3:BJ$622,$BC$3:$BC$622,1,$G$3:$G$622,$G445)</f>
        <v>0</v>
      </c>
      <c r="BP445" s="2">
        <f>BK445/SUMIFS(BK$3:BK$622,$BC$3:$BC$622,1,$G$3:$G$622,$G445)</f>
        <v>0</v>
      </c>
      <c r="BQ445" s="2">
        <f>BL445</f>
        <v>0.3112250712250712</v>
      </c>
      <c r="BR445" s="2">
        <f>BM445</f>
        <v>0</v>
      </c>
    </row>
    <row r="446" spans="1:70" x14ac:dyDescent="0.3">
      <c r="A446" s="93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>(12-$AF446)/12*INDEX(BV$9:BV$12,MATCH($AB446,$BU$9:$BU$12,0))+$AF446/12*AG446</f>
        <v>0.16957547169811324</v>
      </c>
      <c r="AK446" s="85">
        <f>(12-$AF446)/12*INDEX(BW$9:BW$12,MATCH($AB446,$BU$9:$BU$12,0))+$AF446/12*AH446</f>
        <v>0.58003144654088035</v>
      </c>
      <c r="AL446" s="85">
        <f>(12-$AF446)/12*INDEX(BX$9:BX$12,MATCH($AB446,$BU$9:$BU$12,0))+$AF446/12*AI446</f>
        <v>0.14677672955974844</v>
      </c>
      <c r="AM446" s="85">
        <f>IF($BC446=1,AJ446/SUMIFS(AJ$3:AJ$622,$BC$3:$BC$622,1,$G$3:$G$622,$G446),0)</f>
        <v>0</v>
      </c>
      <c r="AN446" s="85">
        <f>IF($BC446=1,AK446/SUMIFS(AK$3:AK$622,$BC$3:$BC$622,1,$G$3:$G$622,$G446),0)</f>
        <v>0</v>
      </c>
      <c r="AO446" s="85">
        <f>IF($BC446=1,AL446/SUMIFS(AL$3:AL$622,$BC$3:$BC$622,1,$G$3:$G$622,$G446),0)</f>
        <v>0</v>
      </c>
      <c r="AP446" s="2">
        <f>IFERROR(R446/$V446*90,"")</f>
        <v>0</v>
      </c>
      <c r="AQ446" s="2">
        <f>IFERROR(S446/$V446*90,"")</f>
        <v>0</v>
      </c>
      <c r="AR446" s="2">
        <f>IFERROR(W446/$V446*90,"")</f>
        <v>1.4754098360655739</v>
      </c>
      <c r="AS446" s="2">
        <f>IFERROR(X446/$V446*90,"")</f>
        <v>0</v>
      </c>
      <c r="AT446" s="2">
        <f>IFERROR(Y446/$V446*90,"")</f>
        <v>0</v>
      </c>
      <c r="AU446" s="2">
        <f>IF(AP446="",INDEX(BV$4:BV$7,MATCH(O446,$BU$4:$BU$7,0)),AP446)</f>
        <v>0</v>
      </c>
      <c r="AV446" s="2">
        <f>IF(AQ446="",INDEX(BW$4:BW$7,MATCH($O446,$BU$4:$BU$7,0)),AQ446)</f>
        <v>0</v>
      </c>
      <c r="AW446" s="2">
        <f>IF(AR446="",INDEX(BX$4:BX$7,MATCH($O446,$BU$4:$BU$7,0)),AR446)</f>
        <v>1.4754098360655739</v>
      </c>
      <c r="AX446" s="2">
        <f>IF(AS446="",INDEX(BY$4:BY$7,MATCH($O446,$BU$4:$BU$7,0)),AS446)</f>
        <v>0</v>
      </c>
      <c r="AY446" s="2">
        <f>IF(AT446="",INDEX(BZ$4:BZ$7,MATCH($O446,$BU$4:$BU$7,0)),AT446)</f>
        <v>0</v>
      </c>
      <c r="AZ446" s="2">
        <f>AU446*0.5+AK446*0.5</f>
        <v>0.29001572327044017</v>
      </c>
      <c r="BA446" s="2">
        <f>AV446*0.5+AJ446*0.5</f>
        <v>8.478773584905662E-2</v>
      </c>
      <c r="BB446" s="2">
        <f>AX446*0.5+AI446*0.5</f>
        <v>0</v>
      </c>
      <c r="BC446">
        <f>IF(I446="expected",1,0)</f>
        <v>0</v>
      </c>
      <c r="BD446" s="74">
        <f>IF(BC446=1,AZ446/SUMIFS(AZ$3:AZ$622,$BC$3:$BC$622,1,$G$3:$G$622,$G446),0)</f>
        <v>0</v>
      </c>
      <c r="BE446" s="74">
        <f>IF(BC446=1,BA446/SUMIFS(BA$3:BA$622,$BC$3:$BC$622,1,$G$3:$G$622,$G446),0)</f>
        <v>0</v>
      </c>
      <c r="BF446" s="74">
        <f>IF(BC446=1,AW446/SUMIFS(AW$3:AW$622,$BC$3:$BC$622,1,$G$3:$G$622,$G446),0)</f>
        <v>0</v>
      </c>
      <c r="BG446" s="2">
        <f>BB446</f>
        <v>0</v>
      </c>
      <c r="BH446" s="2">
        <f>AY446</f>
        <v>0</v>
      </c>
      <c r="BI446" s="2">
        <f>MIN(BI$1,BD446)</f>
        <v>0</v>
      </c>
      <c r="BJ446" s="2">
        <f>MIN(BJ$1,BE446)</f>
        <v>0</v>
      </c>
      <c r="BK446" s="2">
        <f>MIN(BK$1,BF446)</f>
        <v>0</v>
      </c>
      <c r="BL446" s="2">
        <f>BG446</f>
        <v>0</v>
      </c>
      <c r="BM446" s="2">
        <f>MIN($BM$1,BH446)</f>
        <v>0</v>
      </c>
      <c r="BN446" s="2">
        <f>BI446/SUMIFS(BI$3:BI$622,$BC$3:$BC$622,1,$G$3:$G$622,$G446)</f>
        <v>0</v>
      </c>
      <c r="BO446" s="2">
        <f>BJ446/SUMIFS(BJ$3:BJ$622,$BC$3:$BC$622,1,$G$3:$G$622,$G446)</f>
        <v>0</v>
      </c>
      <c r="BP446" s="2">
        <f>BK446/SUMIFS(BK$3:BK$622,$BC$3:$BC$622,1,$G$3:$G$622,$G446)</f>
        <v>0</v>
      </c>
      <c r="BQ446" s="2">
        <f>BL446</f>
        <v>0</v>
      </c>
      <c r="BR446" s="2">
        <f>BM446</f>
        <v>0</v>
      </c>
    </row>
    <row r="447" spans="1:70" x14ac:dyDescent="0.3">
      <c r="A447" s="93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>(12-$AF447)/12*INDEX(BV$9:BV$12,MATCH($AB447,$BU$9:$BU$12,0))+$AF447/12*AG447</f>
        <v>6.7830188679245285E-2</v>
      </c>
      <c r="AK447" s="85">
        <f>(12-$AF447)/12*INDEX(BW$9:BW$12,MATCH($AB447,$BU$9:$BU$12,0))+$AF447/12*AH447</f>
        <v>0.18867924528301877</v>
      </c>
      <c r="AL447" s="85">
        <f>(12-$AF447)/12*INDEX(BX$9:BX$12,MATCH($AB447,$BU$9:$BU$12,0))+$AF447/12*AI447</f>
        <v>5.8710691823899375E-2</v>
      </c>
      <c r="AM447" s="85">
        <f>IF($BC447=1,AJ447/SUMIFS(AJ$3:AJ$622,$BC$3:$BC$622,1,$G$3:$G$622,$G447),0)</f>
        <v>5.7126757813696541E-2</v>
      </c>
      <c r="AN447" s="85">
        <f>IF($BC447=1,AK447/SUMIFS(AK$3:AK$622,$BC$3:$BC$622,1,$G$3:$G$622,$G447),0)</f>
        <v>0.1198244152505118</v>
      </c>
      <c r="AO447" s="85">
        <f>IF($BC447=1,AL447/SUMIFS(AL$3:AL$622,$BC$3:$BC$622,1,$G$3:$G$622,$G447),0)</f>
        <v>2.7241146228396271E-2</v>
      </c>
      <c r="AP447" s="2">
        <f>IFERROR(R447/$V447*90,"")</f>
        <v>7.9575596816976124E-2</v>
      </c>
      <c r="AQ447" s="2">
        <f>IFERROR(S447/$V447*90,"")</f>
        <v>0</v>
      </c>
      <c r="AR447" s="2">
        <f>IFERROR(W447/$V447*90,"")</f>
        <v>0.15915119363395225</v>
      </c>
      <c r="AS447" s="2">
        <f>IFERROR(X447/$V447*90,"")</f>
        <v>0.23872679045092837</v>
      </c>
      <c r="AT447" s="2">
        <f>IFERROR(Y447/$V447*90,"")</f>
        <v>0</v>
      </c>
      <c r="AU447" s="2">
        <f>IF(AP447="",INDEX(BV$4:BV$7,MATCH(O447,$BU$4:$BU$7,0)),AP447)</f>
        <v>7.9575596816976124E-2</v>
      </c>
      <c r="AV447" s="2">
        <f>IF(AQ447="",INDEX(BW$4:BW$7,MATCH($O447,$BU$4:$BU$7,0)),AQ447)</f>
        <v>0</v>
      </c>
      <c r="AW447" s="2">
        <f>IF(AR447="",INDEX(BX$4:BX$7,MATCH($O447,$BU$4:$BU$7,0)),AR447)</f>
        <v>0.15915119363395225</v>
      </c>
      <c r="AX447" s="2">
        <f>IF(AS447="",INDEX(BY$4:BY$7,MATCH($O447,$BU$4:$BU$7,0)),AS447)</f>
        <v>0.23872679045092837</v>
      </c>
      <c r="AY447" s="2">
        <f>IF(AT447="",INDEX(BZ$4:BZ$7,MATCH($O447,$BU$4:$BU$7,0)),AT447)</f>
        <v>0</v>
      </c>
      <c r="AZ447" s="2">
        <f>AU447*0.5+AK447*0.5</f>
        <v>0.13412742104999745</v>
      </c>
      <c r="BA447" s="2">
        <f>AV447*0.5+AJ447*0.5</f>
        <v>3.3915094339622642E-2</v>
      </c>
      <c r="BB447" s="2">
        <f>AX447*0.5+AI447*0.5</f>
        <v>0.11936339522546419</v>
      </c>
      <c r="BC447">
        <f>IF(I447="expected",1,0)</f>
        <v>1</v>
      </c>
      <c r="BD447" s="74">
        <f>IF(BC447=1,AZ447/SUMIFS(AZ$3:AZ$622,$BC$3:$BC$622,1,$G$3:$G$622,$G447),0)</f>
        <v>0.10811640269783049</v>
      </c>
      <c r="BE447" s="74">
        <f>IF(BC447=1,BA447/SUMIFS(BA$3:BA$622,$BC$3:$BC$622,1,$G$3:$G$622,$G447),0)</f>
        <v>1.0901683715330991E-2</v>
      </c>
      <c r="BF447" s="74">
        <f>IF(BC447=1,AW447/SUMIFS(AW$3:AW$622,$BC$3:$BC$622,1,$G$3:$G$622,$G447),0)</f>
        <v>3.0505242483339922E-2</v>
      </c>
      <c r="BG447" s="2">
        <f>BB447</f>
        <v>0.11936339522546419</v>
      </c>
      <c r="BH447" s="2">
        <f>AY447</f>
        <v>0</v>
      </c>
      <c r="BI447" s="2">
        <f>MIN(BI$1,BD447)</f>
        <v>0.10811640269783049</v>
      </c>
      <c r="BJ447" s="2">
        <f>MIN(BJ$1,BE447)</f>
        <v>1.0901683715330991E-2</v>
      </c>
      <c r="BK447" s="2">
        <f>MIN(BK$1,BF447)</f>
        <v>3.0505242483339922E-2</v>
      </c>
      <c r="BL447" s="2">
        <f>BG447</f>
        <v>0.11936339522546419</v>
      </c>
      <c r="BM447" s="2">
        <f>MIN($BM$1,BH447)</f>
        <v>0</v>
      </c>
      <c r="BN447" s="2">
        <f>BI447/SUMIFS(BI$3:BI$622,$BC$3:$BC$622,1,$G$3:$G$622,$G447)</f>
        <v>0.10811640269783046</v>
      </c>
      <c r="BO447" s="2">
        <f>BJ447/SUMIFS(BJ$3:BJ$622,$BC$3:$BC$622,1,$G$3:$G$622,$G447)</f>
        <v>1.9854308938068509E-2</v>
      </c>
      <c r="BP447" s="2">
        <f>BK447/SUMIFS(BK$3:BK$622,$BC$3:$BC$622,1,$G$3:$G$622,$G447)</f>
        <v>3.5114670305936485E-2</v>
      </c>
      <c r="BQ447" s="2">
        <f>BL447</f>
        <v>0.11936339522546419</v>
      </c>
      <c r="BR447" s="2">
        <f>BM447</f>
        <v>0</v>
      </c>
    </row>
    <row r="448" spans="1:70" x14ac:dyDescent="0.3">
      <c r="A448" s="93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>(12-$AF448)/12*INDEX(BV$9:BV$12,MATCH($AB448,$BU$9:$BU$12,0))+$AF448/12*AG448</f>
        <v>0.21862421383647798</v>
      </c>
      <c r="AK448" s="85">
        <f>(12-$AF448)/12*INDEX(BW$9:BW$12,MATCH($AB448,$BU$9:$BU$12,0))+$AF448/12*AH448</f>
        <v>0.24883647798742137</v>
      </c>
      <c r="AL448" s="85">
        <f>(12-$AF448)/12*INDEX(BX$9:BX$12,MATCH($AB448,$BU$9:$BU$12,0))+$AF448/12*AI448</f>
        <v>0.21634433962264149</v>
      </c>
      <c r="AM448" s="85">
        <f>IF($BC448=1,AJ448/SUMIFS(AJ$3:AJ$622,$BC$3:$BC$622,1,$G$3:$G$622,$G448),0)</f>
        <v>0.18412587019484086</v>
      </c>
      <c r="AN448" s="85">
        <f>IF($BC448=1,AK448/SUMIFS(AK$3:AK$622,$BC$3:$BC$622,1,$G$3:$G$622,$G448),0)</f>
        <v>0.15802843297955005</v>
      </c>
      <c r="AO448" s="85">
        <f>IF($BC448=1,AL448/SUMIFS(AL$3:AL$622,$BC$3:$BC$622,1,$G$3:$G$622,$G448),0)</f>
        <v>0.10038150817611634</v>
      </c>
      <c r="AP448" s="2">
        <f>IFERROR(R448/$V448*90,"")</f>
        <v>0.44871794871794873</v>
      </c>
      <c r="AQ448" s="2">
        <f>IFERROR(S448/$V448*90,"")</f>
        <v>0.19230769230769232</v>
      </c>
      <c r="AR448" s="2">
        <f>IFERROR(W448/$V448*90,"")</f>
        <v>0.70512820512820518</v>
      </c>
      <c r="AS448" s="2">
        <f>IFERROR(X448/$V448*90,"")</f>
        <v>0.32051282051282054</v>
      </c>
      <c r="AT448" s="2">
        <f>IFERROR(Y448/$V448*90,"")</f>
        <v>0</v>
      </c>
      <c r="AU448" s="2">
        <f>IF(AP448="",INDEX(BV$4:BV$7,MATCH(O448,$BU$4:$BU$7,0)),AP448)</f>
        <v>0.44871794871794873</v>
      </c>
      <c r="AV448" s="2">
        <f>IF(AQ448="",INDEX(BW$4:BW$7,MATCH($O448,$BU$4:$BU$7,0)),AQ448)</f>
        <v>0.19230769230769232</v>
      </c>
      <c r="AW448" s="2">
        <f>IF(AR448="",INDEX(BX$4:BX$7,MATCH($O448,$BU$4:$BU$7,0)),AR448)</f>
        <v>0.70512820512820518</v>
      </c>
      <c r="AX448" s="2">
        <f>IF(AS448="",INDEX(BY$4:BY$7,MATCH($O448,$BU$4:$BU$7,0)),AS448)</f>
        <v>0.32051282051282054</v>
      </c>
      <c r="AY448" s="2">
        <f>IF(AT448="",INDEX(BZ$4:BZ$7,MATCH($O448,$BU$4:$BU$7,0)),AT448)</f>
        <v>0</v>
      </c>
      <c r="AZ448" s="2">
        <f>AU448*0.5+AK448*0.5</f>
        <v>0.34877721335268508</v>
      </c>
      <c r="BA448" s="2">
        <f>AV448*0.5+AJ448*0.5</f>
        <v>0.20546595307208515</v>
      </c>
      <c r="BB448" s="2">
        <f>AX448*0.5+AI448*0.5</f>
        <v>0.27025641025641028</v>
      </c>
      <c r="BC448">
        <f>IF(I448="expected",1,0)</f>
        <v>1</v>
      </c>
      <c r="BD448" s="74">
        <f>IF(BC448=1,AZ448/SUMIFS(AZ$3:AZ$622,$BC$3:$BC$622,1,$G$3:$G$622,$G448),0)</f>
        <v>0.28113966074550689</v>
      </c>
      <c r="BE448" s="74">
        <f>IF(BC448=1,BA448/SUMIFS(BA$3:BA$622,$BC$3:$BC$622,1,$G$3:$G$622,$G448),0)</f>
        <v>6.6045071620043583E-2</v>
      </c>
      <c r="BF448" s="74">
        <f>IF(BC448=1,AW448/SUMIFS(AW$3:AW$622,$BC$3:$BC$622,1,$G$3:$G$622,$G448),0)</f>
        <v>0.13515517155813106</v>
      </c>
      <c r="BG448" s="2">
        <f>BB448</f>
        <v>0.27025641025641028</v>
      </c>
      <c r="BH448" s="2">
        <f>AY448</f>
        <v>0</v>
      </c>
      <c r="BI448" s="2">
        <f>MIN(BI$1,BD448)</f>
        <v>0.28113966074550689</v>
      </c>
      <c r="BJ448" s="2">
        <f>MIN(BJ$1,BE448)</f>
        <v>6.6045071620043583E-2</v>
      </c>
      <c r="BK448" s="2">
        <f>MIN(BK$1,BF448)</f>
        <v>0.13515517155813106</v>
      </c>
      <c r="BL448" s="2">
        <f>BG448</f>
        <v>0.27025641025641028</v>
      </c>
      <c r="BM448" s="2">
        <f>MIN($BM$1,BH448)</f>
        <v>0</v>
      </c>
      <c r="BN448" s="2">
        <f>BI448/SUMIFS(BI$3:BI$622,$BC$3:$BC$622,1,$G$3:$G$622,$G448)</f>
        <v>0.28113966074550684</v>
      </c>
      <c r="BO448" s="2">
        <f>BJ448/SUMIFS(BJ$3:BJ$622,$BC$3:$BC$622,1,$G$3:$G$622,$G448)</f>
        <v>0.12028226923673815</v>
      </c>
      <c r="BP448" s="2">
        <f>BK448/SUMIFS(BK$3:BK$622,$BC$3:$BC$622,1,$G$3:$G$622,$G448)</f>
        <v>0.1555774976054686</v>
      </c>
      <c r="BQ448" s="2">
        <f>BL448</f>
        <v>0.27025641025641028</v>
      </c>
      <c r="BR448" s="2">
        <f>BM448</f>
        <v>0</v>
      </c>
    </row>
    <row r="449" spans="1:70" x14ac:dyDescent="0.3">
      <c r="A449" s="93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>(12-$AF449)/12*INDEX(BV$9:BV$12,MATCH($AB449,$BU$9:$BU$12,0))+$AF449/12*AG449</f>
        <v>0</v>
      </c>
      <c r="AK449" s="85">
        <f>(12-$AF449)/12*INDEX(BW$9:BW$12,MATCH($AB449,$BU$9:$BU$12,0))+$AF449/12*AH449</f>
        <v>0</v>
      </c>
      <c r="AL449" s="85">
        <f>(12-$AF449)/12*INDEX(BX$9:BX$12,MATCH($AB449,$BU$9:$BU$12,0))+$AF449/12*AI449</f>
        <v>0</v>
      </c>
      <c r="AM449" s="85">
        <f>IF($BC449=1,AJ449/SUMIFS(AJ$3:AJ$622,$BC$3:$BC$622,1,$G$3:$G$622,$G449),0)</f>
        <v>0</v>
      </c>
      <c r="AN449" s="85">
        <f>IF($BC449=1,AK449/SUMIFS(AK$3:AK$622,$BC$3:$BC$622,1,$G$3:$G$622,$G449),0)</f>
        <v>0</v>
      </c>
      <c r="AO449" s="85">
        <f>IF($BC449=1,AL449/SUMIFS(AL$3:AL$622,$BC$3:$BC$622,1,$G$3:$G$622,$G449),0)</f>
        <v>0</v>
      </c>
      <c r="AP449" s="2">
        <f>IFERROR(R449/$V449*90,"")</f>
        <v>0</v>
      </c>
      <c r="AQ449" s="2">
        <f>IFERROR(S449/$V449*90,"")</f>
        <v>0</v>
      </c>
      <c r="AR449" s="2">
        <f>IFERROR(W449/$V449*90,"")</f>
        <v>0</v>
      </c>
      <c r="AS449" s="2">
        <f>IFERROR(X449/$V449*90,"")</f>
        <v>0</v>
      </c>
      <c r="AT449" s="2">
        <f>IFERROR(Y449/$V449*90,"")</f>
        <v>3.3657442034405384E-2</v>
      </c>
      <c r="AU449" s="2">
        <f>IF(AP449="",INDEX(BV$4:BV$7,MATCH(O449,$BU$4:$BU$7,0)),AP449)</f>
        <v>0</v>
      </c>
      <c r="AV449" s="2">
        <f>IF(AQ449="",INDEX(BW$4:BW$7,MATCH($O449,$BU$4:$BU$7,0)),AQ449)</f>
        <v>0</v>
      </c>
      <c r="AW449" s="2">
        <f>IF(AR449="",INDEX(BX$4:BX$7,MATCH($O449,$BU$4:$BU$7,0)),AR449)</f>
        <v>0</v>
      </c>
      <c r="AX449" s="2">
        <f>IF(AS449="",INDEX(BY$4:BY$7,MATCH($O449,$BU$4:$BU$7,0)),AS449)</f>
        <v>0</v>
      </c>
      <c r="AY449" s="2">
        <f>IF(AT449="",INDEX(BZ$4:BZ$7,MATCH($O449,$BU$4:$BU$7,0)),AT449)</f>
        <v>3.3657442034405384E-2</v>
      </c>
      <c r="AZ449" s="2">
        <f>AU449*0.5+AK449*0.5</f>
        <v>0</v>
      </c>
      <c r="BA449" s="2">
        <f>AV449*0.5+AJ449*0.5</f>
        <v>0</v>
      </c>
      <c r="BB449" s="2">
        <f>AX449*0.5+AI449*0.5</f>
        <v>0</v>
      </c>
      <c r="BC449">
        <f>IF(I449="expected",1,0)</f>
        <v>0</v>
      </c>
      <c r="BD449" s="74">
        <f>IF(BC449=1,AZ449/SUMIFS(AZ$3:AZ$622,$BC$3:$BC$622,1,$G$3:$G$622,$G449),0)</f>
        <v>0</v>
      </c>
      <c r="BE449" s="74">
        <f>IF(BC449=1,BA449/SUMIFS(BA$3:BA$622,$BC$3:$BC$622,1,$G$3:$G$622,$G449),0)</f>
        <v>0</v>
      </c>
      <c r="BF449" s="74">
        <f>IF(BC449=1,AW449/SUMIFS(AW$3:AW$622,$BC$3:$BC$622,1,$G$3:$G$622,$G449),0)</f>
        <v>0</v>
      </c>
      <c r="BG449" s="2">
        <f>BB449</f>
        <v>0</v>
      </c>
      <c r="BH449" s="2">
        <f>AY449</f>
        <v>3.3657442034405384E-2</v>
      </c>
      <c r="BI449" s="2">
        <f>MIN(BI$1,BD449)</f>
        <v>0</v>
      </c>
      <c r="BJ449" s="2">
        <f>MIN(BJ$1,BE449)</f>
        <v>0</v>
      </c>
      <c r="BK449" s="2">
        <f>MIN(BK$1,BF449)</f>
        <v>0</v>
      </c>
      <c r="BL449" s="2">
        <f>BG449</f>
        <v>0</v>
      </c>
      <c r="BM449" s="2">
        <f>MIN($BM$1,BH449)</f>
        <v>3.3657442034405384E-2</v>
      </c>
      <c r="BN449" s="2">
        <f>BI449/SUMIFS(BI$3:BI$622,$BC$3:$BC$622,1,$G$3:$G$622,$G449)</f>
        <v>0</v>
      </c>
      <c r="BO449" s="2">
        <f>BJ449/SUMIFS(BJ$3:BJ$622,$BC$3:$BC$622,1,$G$3:$G$622,$G449)</f>
        <v>0</v>
      </c>
      <c r="BP449" s="2">
        <f>BK449/SUMIFS(BK$3:BK$622,$BC$3:$BC$622,1,$G$3:$G$622,$G449)</f>
        <v>0</v>
      </c>
      <c r="BQ449" s="2">
        <f>BL449</f>
        <v>0</v>
      </c>
      <c r="BR449" s="2">
        <f>BM449</f>
        <v>3.3657442034405384E-2</v>
      </c>
    </row>
    <row r="450" spans="1:70" x14ac:dyDescent="0.3">
      <c r="A450" s="93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>(12-$AF450)/12*INDEX(BV$9:BV$12,MATCH($AB450,$BU$9:$BU$12,0))+$AF450/12*AG450</f>
        <v>0</v>
      </c>
      <c r="AK450" s="85">
        <f>(12-$AF450)/12*INDEX(BW$9:BW$12,MATCH($AB450,$BU$9:$BU$12,0))+$AF450/12*AH450</f>
        <v>0</v>
      </c>
      <c r="AL450" s="85">
        <f>(12-$AF450)/12*INDEX(BX$9:BX$12,MATCH($AB450,$BU$9:$BU$12,0))+$AF450/12*AI450</f>
        <v>0</v>
      </c>
      <c r="AM450" s="85">
        <f>IF($BC450=1,AJ450/SUMIFS(AJ$3:AJ$622,$BC$3:$BC$622,1,$G$3:$G$622,$G450),0)</f>
        <v>0</v>
      </c>
      <c r="AN450" s="85">
        <f>IF($BC450=1,AK450/SUMIFS(AK$3:AK$622,$BC$3:$BC$622,1,$G$3:$G$622,$G450),0)</f>
        <v>0</v>
      </c>
      <c r="AO450" s="85">
        <f>IF($BC450=1,AL450/SUMIFS(AL$3:AL$622,$BC$3:$BC$622,1,$G$3:$G$622,$G450),0)</f>
        <v>0</v>
      </c>
      <c r="AP450" s="2" t="str">
        <f>IFERROR(R450/$V450*90,"")</f>
        <v/>
      </c>
      <c r="AQ450" s="2" t="str">
        <f>IFERROR(S450/$V450*90,"")</f>
        <v/>
      </c>
      <c r="AR450" s="2" t="str">
        <f>IFERROR(W450/$V450*90,"")</f>
        <v/>
      </c>
      <c r="AS450" s="2" t="str">
        <f>IFERROR(X450/$V450*90,"")</f>
        <v/>
      </c>
      <c r="AT450" s="2" t="str">
        <f>IFERROR(Y450/$V450*90,"")</f>
        <v/>
      </c>
      <c r="AU450" s="2">
        <f>IF(AP450="",INDEX(BV$4:BV$7,MATCH(O450,$BU$4:$BU$7,0)),AP450)</f>
        <v>0</v>
      </c>
      <c r="AV450" s="2">
        <f>IF(AQ450="",INDEX(BW$4:BW$7,MATCH($O450,$BU$4:$BU$7,0)),AQ450)</f>
        <v>0</v>
      </c>
      <c r="AW450" s="2">
        <f>IF(AR450="",INDEX(BX$4:BX$7,MATCH($O450,$BU$4:$BU$7,0)),AR450)</f>
        <v>0</v>
      </c>
      <c r="AX450" s="2">
        <f>IF(AS450="",INDEX(BY$4:BY$7,MATCH($O450,$BU$4:$BU$7,0)),AS450)</f>
        <v>1.3513513513513513E-2</v>
      </c>
      <c r="AY450" s="2">
        <f>IF(AT450="",INDEX(BZ$4:BZ$7,MATCH($O450,$BU$4:$BU$7,0)),AT450)</f>
        <v>0</v>
      </c>
      <c r="AZ450" s="2">
        <f>AU450*0.5+AK450*0.5</f>
        <v>0</v>
      </c>
      <c r="BA450" s="2">
        <f>AV450*0.5+AJ450*0.5</f>
        <v>0</v>
      </c>
      <c r="BB450" s="2">
        <f>AX450*0.5+AI450*0.5</f>
        <v>6.7567567567567563E-3</v>
      </c>
      <c r="BC450">
        <f>IF(I450="expected",1,0)</f>
        <v>0</v>
      </c>
      <c r="BD450" s="74">
        <f>IF(BC450=1,AZ450/SUMIFS(AZ$3:AZ$622,$BC$3:$BC$622,1,$G$3:$G$622,$G450),0)</f>
        <v>0</v>
      </c>
      <c r="BE450" s="74">
        <f>IF(BC450=1,BA450/SUMIFS(BA$3:BA$622,$BC$3:$BC$622,1,$G$3:$G$622,$G450),0)</f>
        <v>0</v>
      </c>
      <c r="BF450" s="74">
        <f>IF(BC450=1,AW450/SUMIFS(AW$3:AW$622,$BC$3:$BC$622,1,$G$3:$G$622,$G450),0)</f>
        <v>0</v>
      </c>
      <c r="BG450" s="2">
        <f>BB450</f>
        <v>6.7567567567567563E-3</v>
      </c>
      <c r="BH450" s="2">
        <f>AY450</f>
        <v>0</v>
      </c>
      <c r="BI450" s="2">
        <f>MIN(BI$1,BD450)</f>
        <v>0</v>
      </c>
      <c r="BJ450" s="2">
        <f>MIN(BJ$1,BE450)</f>
        <v>0</v>
      </c>
      <c r="BK450" s="2">
        <f>MIN(BK$1,BF450)</f>
        <v>0</v>
      </c>
      <c r="BL450" s="2">
        <f>BG450</f>
        <v>6.7567567567567563E-3</v>
      </c>
      <c r="BM450" s="2">
        <f>MIN($BM$1,BH450)</f>
        <v>0</v>
      </c>
      <c r="BN450" s="2">
        <f>BI450/SUMIFS(BI$3:BI$622,$BC$3:$BC$622,1,$G$3:$G$622,$G450)</f>
        <v>0</v>
      </c>
      <c r="BO450" s="2">
        <f>BJ450/SUMIFS(BJ$3:BJ$622,$BC$3:$BC$622,1,$G$3:$G$622,$G450)</f>
        <v>0</v>
      </c>
      <c r="BP450" s="2">
        <f>BK450/SUMIFS(BK$3:BK$622,$BC$3:$BC$622,1,$G$3:$G$622,$G450)</f>
        <v>0</v>
      </c>
      <c r="BQ450" s="2">
        <f>BL450</f>
        <v>6.7567567567567563E-3</v>
      </c>
      <c r="BR450" s="2">
        <f>BM450</f>
        <v>0</v>
      </c>
    </row>
    <row r="451" spans="1:70" x14ac:dyDescent="0.3">
      <c r="A451" s="93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>(12-$AF451)/12*INDEX(BV$9:BV$12,MATCH($AB451,$BU$9:$BU$12,0))+$AF451/12*AG451</f>
        <v>6.9750000000000006E-2</v>
      </c>
      <c r="AK451" s="85">
        <f>(12-$AF451)/12*INDEX(BW$9:BW$12,MATCH($AB451,$BU$9:$BU$12,0))+$AF451/12*AH451</f>
        <v>6.8426470588235311E-2</v>
      </c>
      <c r="AL451" s="85">
        <f>(12-$AF451)/12*INDEX(BX$9:BX$12,MATCH($AB451,$BU$9:$BU$12,0))+$AF451/12*AI451</f>
        <v>0.25336764705882348</v>
      </c>
      <c r="AM451" s="85">
        <f>IF($BC451=1,AJ451/SUMIFS(AJ$3:AJ$622,$BC$3:$BC$622,1,$G$3:$G$622,$G451),0)</f>
        <v>5.3608808763654626E-2</v>
      </c>
      <c r="AN451" s="85">
        <f>IF($BC451=1,AK451/SUMIFS(AK$3:AK$622,$BC$3:$BC$622,1,$G$3:$G$622,$G451),0)</f>
        <v>3.654912728846655E-2</v>
      </c>
      <c r="AO451" s="85">
        <f>IF($BC451=1,AL451/SUMIFS(AL$3:AL$622,$BC$3:$BC$622,1,$G$3:$G$622,$G451),0)</f>
        <v>0.1372128921683046</v>
      </c>
      <c r="AP451" s="2">
        <f>IFERROR(R451/$V451*90,"")</f>
        <v>0</v>
      </c>
      <c r="AQ451" s="2">
        <f>IFERROR(S451/$V451*90,"")</f>
        <v>5.4777845404747415E-2</v>
      </c>
      <c r="AR451" s="2">
        <f>IFERROR(W451/$V451*90,"")</f>
        <v>0.27388922702373703</v>
      </c>
      <c r="AS451" s="2">
        <f>IFERROR(X451/$V451*90,"")</f>
        <v>0.38344491783323187</v>
      </c>
      <c r="AT451" s="2">
        <f>IFERROR(Y451/$V451*90,"")</f>
        <v>0</v>
      </c>
      <c r="AU451" s="2">
        <f>IF(AP451="",INDEX(BV$4:BV$7,MATCH(O451,$BU$4:$BU$7,0)),AP451)</f>
        <v>0</v>
      </c>
      <c r="AV451" s="2">
        <f>IF(AQ451="",INDEX(BW$4:BW$7,MATCH($O451,$BU$4:$BU$7,0)),AQ451)</f>
        <v>5.4777845404747415E-2</v>
      </c>
      <c r="AW451" s="2">
        <f>IF(AR451="",INDEX(BX$4:BX$7,MATCH($O451,$BU$4:$BU$7,0)),AR451)</f>
        <v>0.27388922702373703</v>
      </c>
      <c r="AX451" s="2">
        <f>IF(AS451="",INDEX(BY$4:BY$7,MATCH($O451,$BU$4:$BU$7,0)),AS451)</f>
        <v>0.38344491783323187</v>
      </c>
      <c r="AY451" s="2">
        <f>IF(AT451="",INDEX(BZ$4:BZ$7,MATCH($O451,$BU$4:$BU$7,0)),AT451)</f>
        <v>0</v>
      </c>
      <c r="AZ451" s="2">
        <f>AU451*0.5+AK451*0.5</f>
        <v>3.4213235294117655E-2</v>
      </c>
      <c r="BA451" s="2">
        <f>AV451*0.5+AJ451*0.5</f>
        <v>6.2263922702373714E-2</v>
      </c>
      <c r="BB451" s="2">
        <f>AX451*0.5+AI451*0.5</f>
        <v>0.41672245891661597</v>
      </c>
      <c r="BC451">
        <f>IF(I451="expected",1,0)</f>
        <v>1</v>
      </c>
      <c r="BD451" s="74">
        <f>IF(BC451=1,AZ451/SUMIFS(AZ$3:AZ$622,$BC$3:$BC$622,1,$G$3:$G$622,$G451),0)</f>
        <v>2.6908764123166697E-2</v>
      </c>
      <c r="BE451" s="74">
        <f>IF(BC451=1,BA451/SUMIFS(BA$3:BA$622,$BC$3:$BC$622,1,$G$3:$G$622,$G451),0)</f>
        <v>5.6301217010913875E-2</v>
      </c>
      <c r="BF451" s="74">
        <f>IF(BC451=1,AW451/SUMIFS(AW$3:AW$622,$BC$3:$BC$622,1,$G$3:$G$622,$G451),0)</f>
        <v>7.6749745296220764E-2</v>
      </c>
      <c r="BG451" s="2">
        <f>BB451</f>
        <v>0.41672245891661597</v>
      </c>
      <c r="BH451" s="2">
        <f>AY451</f>
        <v>0</v>
      </c>
      <c r="BI451" s="2">
        <f>MIN(BI$1,BD451)</f>
        <v>2.6908764123166697E-2</v>
      </c>
      <c r="BJ451" s="2">
        <f>MIN(BJ$1,BE451)</f>
        <v>5.6301217010913875E-2</v>
      </c>
      <c r="BK451" s="2">
        <f>MIN(BK$1,BF451)</f>
        <v>7.6749745296220764E-2</v>
      </c>
      <c r="BL451" s="2">
        <f>BG451</f>
        <v>0.41672245891661597</v>
      </c>
      <c r="BM451" s="2">
        <f>MIN($BM$1,BH451)</f>
        <v>0</v>
      </c>
      <c r="BN451" s="2">
        <f>BI451/SUMIFS(BI$3:BI$622,$BC$3:$BC$622,1,$G$3:$G$622,$G451)</f>
        <v>2.690876412316669E-2</v>
      </c>
      <c r="BO451" s="2">
        <f>BJ451/SUMIFS(BJ$3:BJ$622,$BC$3:$BC$622,1,$G$3:$G$622,$G451)</f>
        <v>5.6301217010913875E-2</v>
      </c>
      <c r="BP451" s="2">
        <f>BK451/SUMIFS(BK$3:BK$622,$BC$3:$BC$622,1,$G$3:$G$622,$G451)</f>
        <v>8.2444400815705851E-2</v>
      </c>
      <c r="BQ451" s="2">
        <f>BL451</f>
        <v>0.41672245891661597</v>
      </c>
      <c r="BR451" s="2">
        <f>BM451</f>
        <v>0</v>
      </c>
    </row>
    <row r="452" spans="1:70" x14ac:dyDescent="0.3">
      <c r="A452" s="93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>(12-$AF452)/12*INDEX(BV$9:BV$12,MATCH($AB452,$BU$9:$BU$12,0))+$AF452/12*AG452</f>
        <v>9.2999999999999999E-2</v>
      </c>
      <c r="AK452" s="85">
        <f>(12-$AF452)/12*INDEX(BW$9:BW$12,MATCH($AB452,$BU$9:$BU$12,0))+$AF452/12*AH452</f>
        <v>9.1235294117647081E-2</v>
      </c>
      <c r="AL452" s="85">
        <f>(12-$AF452)/12*INDEX(BX$9:BX$12,MATCH($AB452,$BU$9:$BU$12,0))+$AF452/12*AI452</f>
        <v>0.18782352941176461</v>
      </c>
      <c r="AM452" s="85">
        <f>IF($BC452=1,AJ452/SUMIFS(AJ$3:AJ$622,$BC$3:$BC$622,1,$G$3:$G$622,$G452),0)</f>
        <v>0</v>
      </c>
      <c r="AN452" s="85">
        <f>IF($BC452=1,AK452/SUMIFS(AK$3:AK$622,$BC$3:$BC$622,1,$G$3:$G$622,$G452),0)</f>
        <v>0</v>
      </c>
      <c r="AO452" s="85">
        <f>IF($BC452=1,AL452/SUMIFS(AL$3:AL$622,$BC$3:$BC$622,1,$G$3:$G$622,$G452),0)</f>
        <v>0</v>
      </c>
      <c r="AP452" s="2" t="str">
        <f>IFERROR(R452/$V452*90,"")</f>
        <v/>
      </c>
      <c r="AQ452" s="2" t="str">
        <f>IFERROR(S452/$V452*90,"")</f>
        <v/>
      </c>
      <c r="AR452" s="2" t="str">
        <f>IFERROR(W452/$V452*90,"")</f>
        <v/>
      </c>
      <c r="AS452" s="2" t="str">
        <f>IFERROR(X452/$V452*90,"")</f>
        <v/>
      </c>
      <c r="AT452" s="2" t="str">
        <f>IFERROR(Y452/$V452*90,"")</f>
        <v/>
      </c>
      <c r="AU452" s="2">
        <f>IF(AP452="",INDEX(BV$4:BV$7,MATCH(O452,$BU$4:$BU$7,0)),AP452)</f>
        <v>0</v>
      </c>
      <c r="AV452" s="2">
        <f>IF(AQ452="",INDEX(BW$4:BW$7,MATCH($O452,$BU$4:$BU$7,0)),AQ452)</f>
        <v>0</v>
      </c>
      <c r="AW452" s="2">
        <f>IF(AR452="",INDEX(BX$4:BX$7,MATCH($O452,$BU$4:$BU$7,0)),AR452)</f>
        <v>9.024064171122996E-2</v>
      </c>
      <c r="AX452" s="2">
        <f>IF(AS452="",INDEX(BY$4:BY$7,MATCH($O452,$BU$4:$BU$7,0)),AS452)</f>
        <v>0.1265377855887522</v>
      </c>
      <c r="AY452" s="2">
        <f>IF(AT452="",INDEX(BZ$4:BZ$7,MATCH($O452,$BU$4:$BU$7,0)),AT452)</f>
        <v>0</v>
      </c>
      <c r="AZ452" s="2">
        <f>AU452*0.5+AK452*0.5</f>
        <v>4.5617647058823541E-2</v>
      </c>
      <c r="BA452" s="2">
        <f>AV452*0.5+AJ452*0.5</f>
        <v>4.65E-2</v>
      </c>
      <c r="BB452" s="2">
        <f>AX452*0.5+AI452*0.5</f>
        <v>6.32688927943761E-2</v>
      </c>
      <c r="BC452">
        <f>IF(I452="expected",1,0)</f>
        <v>0</v>
      </c>
      <c r="BD452" s="74">
        <f>IF(BC452=1,AZ452/SUMIFS(AZ$3:AZ$622,$BC$3:$BC$622,1,$G$3:$G$622,$G452),0)</f>
        <v>0</v>
      </c>
      <c r="BE452" s="74">
        <f>IF(BC452=1,BA452/SUMIFS(BA$3:BA$622,$BC$3:$BC$622,1,$G$3:$G$622,$G452),0)</f>
        <v>0</v>
      </c>
      <c r="BF452" s="74">
        <f>IF(BC452=1,AW452/SUMIFS(AW$3:AW$622,$BC$3:$BC$622,1,$G$3:$G$622,$G452),0)</f>
        <v>0</v>
      </c>
      <c r="BG452" s="2">
        <f>BB452</f>
        <v>6.32688927943761E-2</v>
      </c>
      <c r="BH452" s="2">
        <f>AY452</f>
        <v>0</v>
      </c>
      <c r="BI452" s="2">
        <f>MIN(BI$1,BD452)</f>
        <v>0</v>
      </c>
      <c r="BJ452" s="2">
        <f>MIN(BJ$1,BE452)</f>
        <v>0</v>
      </c>
      <c r="BK452" s="2">
        <f>MIN(BK$1,BF452)</f>
        <v>0</v>
      </c>
      <c r="BL452" s="2">
        <f>BG452</f>
        <v>6.32688927943761E-2</v>
      </c>
      <c r="BM452" s="2">
        <f>MIN($BM$1,BH452)</f>
        <v>0</v>
      </c>
      <c r="BN452" s="2">
        <f>BI452/SUMIFS(BI$3:BI$622,$BC$3:$BC$622,1,$G$3:$G$622,$G452)</f>
        <v>0</v>
      </c>
      <c r="BO452" s="2">
        <f>BJ452/SUMIFS(BJ$3:BJ$622,$BC$3:$BC$622,1,$G$3:$G$622,$G452)</f>
        <v>0</v>
      </c>
      <c r="BP452" s="2">
        <f>BK452/SUMIFS(BK$3:BK$622,$BC$3:$BC$622,1,$G$3:$G$622,$G452)</f>
        <v>0</v>
      </c>
      <c r="BQ452" s="2">
        <f>BL452</f>
        <v>6.32688927943761E-2</v>
      </c>
      <c r="BR452" s="2">
        <f>BM452</f>
        <v>0</v>
      </c>
    </row>
    <row r="453" spans="1:70" x14ac:dyDescent="0.3">
      <c r="A453" s="93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>(12-$AF453)/12*INDEX(BV$9:BV$12,MATCH($AB453,$BU$9:$BU$12,0))+$AF453/12*AG453</f>
        <v>5.425E-2</v>
      </c>
      <c r="AK453" s="85">
        <f>(12-$AF453)/12*INDEX(BW$9:BW$12,MATCH($AB453,$BU$9:$BU$12,0))+$AF453/12*AH453</f>
        <v>5.3220588235294131E-2</v>
      </c>
      <c r="AL453" s="85">
        <f>(12-$AF453)/12*INDEX(BX$9:BX$12,MATCH($AB453,$BU$9:$BU$12,0))+$AF453/12*AI453</f>
        <v>0.20123039215686273</v>
      </c>
      <c r="AM453" s="85">
        <f>IF($BC453=1,AJ453/SUMIFS(AJ$3:AJ$622,$BC$3:$BC$622,1,$G$3:$G$622,$G453),0)</f>
        <v>0</v>
      </c>
      <c r="AN453" s="85">
        <f>IF($BC453=1,AK453/SUMIFS(AK$3:AK$622,$BC$3:$BC$622,1,$G$3:$G$622,$G453),0)</f>
        <v>0</v>
      </c>
      <c r="AO453" s="85">
        <f>IF($BC453=1,AL453/SUMIFS(AL$3:AL$622,$BC$3:$BC$622,1,$G$3:$G$622,$G453),0)</f>
        <v>0</v>
      </c>
      <c r="AP453" s="2">
        <f>IFERROR(R453/$V453*90,"")</f>
        <v>4.2333019755409221E-2</v>
      </c>
      <c r="AQ453" s="2">
        <f>IFERROR(S453/$V453*90,"")</f>
        <v>0</v>
      </c>
      <c r="AR453" s="2">
        <f>IFERROR(W453/$V453*90,"")</f>
        <v>8.4666039510818442E-2</v>
      </c>
      <c r="AS453" s="2">
        <f>IFERROR(X453/$V453*90,"")</f>
        <v>0.21166509877704609</v>
      </c>
      <c r="AT453" s="2">
        <f>IFERROR(Y453/$V453*90,"")</f>
        <v>4.2333019755409221E-2</v>
      </c>
      <c r="AU453" s="2">
        <f>IF(AP453="",INDEX(BV$4:BV$7,MATCH(O453,$BU$4:$BU$7,0)),AP453)</f>
        <v>4.2333019755409221E-2</v>
      </c>
      <c r="AV453" s="2">
        <f>IF(AQ453="",INDEX(BW$4:BW$7,MATCH($O453,$BU$4:$BU$7,0)),AQ453)</f>
        <v>0</v>
      </c>
      <c r="AW453" s="2">
        <f>IF(AR453="",INDEX(BX$4:BX$7,MATCH($O453,$BU$4:$BU$7,0)),AR453)</f>
        <v>8.4666039510818442E-2</v>
      </c>
      <c r="AX453" s="2">
        <f>IF(AS453="",INDEX(BY$4:BY$7,MATCH($O453,$BU$4:$BU$7,0)),AS453)</f>
        <v>0.21166509877704609</v>
      </c>
      <c r="AY453" s="2">
        <f>IF(AT453="",INDEX(BZ$4:BZ$7,MATCH($O453,$BU$4:$BU$7,0)),AT453)</f>
        <v>4.2333019755409221E-2</v>
      </c>
      <c r="AZ453" s="2">
        <f>AU453*0.5+AK453*0.5</f>
        <v>4.7776803995351676E-2</v>
      </c>
      <c r="BA453" s="2">
        <f>AV453*0.5+AJ453*0.5</f>
        <v>2.7125E-2</v>
      </c>
      <c r="BB453" s="2">
        <f>AX453*0.5+AI453*0.5</f>
        <v>0.21583254938852303</v>
      </c>
      <c r="BC453">
        <f>IF(I453="expected",1,0)</f>
        <v>0</v>
      </c>
      <c r="BD453" s="74">
        <f>IF(BC453=1,AZ453/SUMIFS(AZ$3:AZ$622,$BC$3:$BC$622,1,$G$3:$G$622,$G453),0)</f>
        <v>0</v>
      </c>
      <c r="BE453" s="74">
        <f>IF(BC453=1,BA453/SUMIFS(BA$3:BA$622,$BC$3:$BC$622,1,$G$3:$G$622,$G453),0)</f>
        <v>0</v>
      </c>
      <c r="BF453" s="74">
        <f>IF(BC453=1,AW453/SUMIFS(AW$3:AW$622,$BC$3:$BC$622,1,$G$3:$G$622,$G453),0)</f>
        <v>0</v>
      </c>
      <c r="BG453" s="2">
        <f>BB453</f>
        <v>0.21583254938852303</v>
      </c>
      <c r="BH453" s="2">
        <f>AY453</f>
        <v>4.2333019755409221E-2</v>
      </c>
      <c r="BI453" s="2">
        <f>MIN(BI$1,BD453)</f>
        <v>0</v>
      </c>
      <c r="BJ453" s="2">
        <f>MIN(BJ$1,BE453)</f>
        <v>0</v>
      </c>
      <c r="BK453" s="2">
        <f>MIN(BK$1,BF453)</f>
        <v>0</v>
      </c>
      <c r="BL453" s="2">
        <f>BG453</f>
        <v>0.21583254938852303</v>
      </c>
      <c r="BM453" s="2">
        <f>MIN($BM$1,BH453)</f>
        <v>4.2333019755409221E-2</v>
      </c>
      <c r="BN453" s="2">
        <f>BI453/SUMIFS(BI$3:BI$622,$BC$3:$BC$622,1,$G$3:$G$622,$G453)</f>
        <v>0</v>
      </c>
      <c r="BO453" s="2">
        <f>BJ453/SUMIFS(BJ$3:BJ$622,$BC$3:$BC$622,1,$G$3:$G$622,$G453)</f>
        <v>0</v>
      </c>
      <c r="BP453" s="2">
        <f>BK453/SUMIFS(BK$3:BK$622,$BC$3:$BC$622,1,$G$3:$G$622,$G453)</f>
        <v>0</v>
      </c>
      <c r="BQ453" s="2">
        <f>BL453</f>
        <v>0.21583254938852303</v>
      </c>
      <c r="BR453" s="2">
        <f>BM453</f>
        <v>4.2333019755409221E-2</v>
      </c>
    </row>
    <row r="454" spans="1:70" x14ac:dyDescent="0.3">
      <c r="A454" s="93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>(12-$AF454)/12*INDEX(BV$9:BV$12,MATCH($AB454,$BU$9:$BU$12,0))+$AF454/12*AG454</f>
        <v>8.5249999999999992E-2</v>
      </c>
      <c r="AK454" s="85">
        <f>(12-$AF454)/12*INDEX(BW$9:BW$12,MATCH($AB454,$BU$9:$BU$12,0))+$AF454/12*AH454</f>
        <v>8.3632352941176491E-2</v>
      </c>
      <c r="AL454" s="85">
        <f>(12-$AF454)/12*INDEX(BX$9:BX$12,MATCH($AB454,$BU$9:$BU$12,0))+$AF454/12*AI454</f>
        <v>0.17217156862745089</v>
      </c>
      <c r="AM454" s="85">
        <f>IF($BC454=1,AJ454/SUMIFS(AJ$3:AJ$622,$BC$3:$BC$622,1,$G$3:$G$622,$G454),0)</f>
        <v>0</v>
      </c>
      <c r="AN454" s="85">
        <f>IF($BC454=1,AK454/SUMIFS(AK$3:AK$622,$BC$3:$BC$622,1,$G$3:$G$622,$G454),0)</f>
        <v>0</v>
      </c>
      <c r="AO454" s="85">
        <f>IF($BC454=1,AL454/SUMIFS(AL$3:AL$622,$BC$3:$BC$622,1,$G$3:$G$622,$G454),0)</f>
        <v>0</v>
      </c>
      <c r="AP454" s="2" t="str">
        <f>IFERROR(R454/$V454*90,"")</f>
        <v/>
      </c>
      <c r="AQ454" s="2" t="str">
        <f>IFERROR(S454/$V454*90,"")</f>
        <v/>
      </c>
      <c r="AR454" s="2" t="str">
        <f>IFERROR(W454/$V454*90,"")</f>
        <v/>
      </c>
      <c r="AS454" s="2" t="str">
        <f>IFERROR(X454/$V454*90,"")</f>
        <v/>
      </c>
      <c r="AT454" s="2" t="str">
        <f>IFERROR(Y454/$V454*90,"")</f>
        <v/>
      </c>
      <c r="AU454" s="2">
        <f>IF(AP454="",INDEX(BV$4:BV$7,MATCH(O454,$BU$4:$BU$7,0)),AP454)</f>
        <v>0</v>
      </c>
      <c r="AV454" s="2">
        <f>IF(AQ454="",INDEX(BW$4:BW$7,MATCH($O454,$BU$4:$BU$7,0)),AQ454)</f>
        <v>0</v>
      </c>
      <c r="AW454" s="2">
        <f>IF(AR454="",INDEX(BX$4:BX$7,MATCH($O454,$BU$4:$BU$7,0)),AR454)</f>
        <v>9.024064171122996E-2</v>
      </c>
      <c r="AX454" s="2">
        <f>IF(AS454="",INDEX(BY$4:BY$7,MATCH($O454,$BU$4:$BU$7,0)),AS454)</f>
        <v>0.1265377855887522</v>
      </c>
      <c r="AY454" s="2">
        <f>IF(AT454="",INDEX(BZ$4:BZ$7,MATCH($O454,$BU$4:$BU$7,0)),AT454)</f>
        <v>0</v>
      </c>
      <c r="AZ454" s="2">
        <f>AU454*0.5+AK454*0.5</f>
        <v>4.1816176470588245E-2</v>
      </c>
      <c r="BA454" s="2">
        <f>AV454*0.5+AJ454*0.5</f>
        <v>4.2624999999999996E-2</v>
      </c>
      <c r="BB454" s="2">
        <f>AX454*0.5+AI454*0.5</f>
        <v>6.32688927943761E-2</v>
      </c>
      <c r="BC454">
        <f>IF(I454="expected",1,0)</f>
        <v>0</v>
      </c>
      <c r="BD454" s="74">
        <f>IF(BC454=1,AZ454/SUMIFS(AZ$3:AZ$622,$BC$3:$BC$622,1,$G$3:$G$622,$G454),0)</f>
        <v>0</v>
      </c>
      <c r="BE454" s="74">
        <f>IF(BC454=1,BA454/SUMIFS(BA$3:BA$622,$BC$3:$BC$622,1,$G$3:$G$622,$G454),0)</f>
        <v>0</v>
      </c>
      <c r="BF454" s="74">
        <f>IF(BC454=1,AW454/SUMIFS(AW$3:AW$622,$BC$3:$BC$622,1,$G$3:$G$622,$G454),0)</f>
        <v>0</v>
      </c>
      <c r="BG454" s="2">
        <f>BB454</f>
        <v>6.32688927943761E-2</v>
      </c>
      <c r="BH454" s="2">
        <f>AY454</f>
        <v>0</v>
      </c>
      <c r="BI454" s="2">
        <f>MIN(BI$1,BD454)</f>
        <v>0</v>
      </c>
      <c r="BJ454" s="2">
        <f>MIN(BJ$1,BE454)</f>
        <v>0</v>
      </c>
      <c r="BK454" s="2">
        <f>MIN(BK$1,BF454)</f>
        <v>0</v>
      </c>
      <c r="BL454" s="2">
        <f>BG454</f>
        <v>6.32688927943761E-2</v>
      </c>
      <c r="BM454" s="2">
        <f>MIN($BM$1,BH454)</f>
        <v>0</v>
      </c>
      <c r="BN454" s="2">
        <f>BI454/SUMIFS(BI$3:BI$622,$BC$3:$BC$622,1,$G$3:$G$622,$G454)</f>
        <v>0</v>
      </c>
      <c r="BO454" s="2">
        <f>BJ454/SUMIFS(BJ$3:BJ$622,$BC$3:$BC$622,1,$G$3:$G$622,$G454)</f>
        <v>0</v>
      </c>
      <c r="BP454" s="2">
        <f>BK454/SUMIFS(BK$3:BK$622,$BC$3:$BC$622,1,$G$3:$G$622,$G454)</f>
        <v>0</v>
      </c>
      <c r="BQ454" s="2">
        <f>BL454</f>
        <v>6.32688927943761E-2</v>
      </c>
      <c r="BR454" s="2">
        <f>BM454</f>
        <v>0</v>
      </c>
    </row>
    <row r="455" spans="1:70" x14ac:dyDescent="0.3">
      <c r="A455" s="93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>(12-$AF455)/12*INDEX(BV$9:BV$12,MATCH($AB455,$BU$9:$BU$12,0))+$AF455/12*AG455</f>
        <v>3.875E-2</v>
      </c>
      <c r="AK455" s="85">
        <f>(12-$AF455)/12*INDEX(BW$9:BW$12,MATCH($AB455,$BU$9:$BU$12,0))+$AF455/12*AH455</f>
        <v>3.801470588235295E-2</v>
      </c>
      <c r="AL455" s="85">
        <f>(12-$AF455)/12*INDEX(BX$9:BX$12,MATCH($AB455,$BU$9:$BU$12,0))+$AF455/12*AI455</f>
        <v>0.15992647058823528</v>
      </c>
      <c r="AM455" s="85">
        <f>IF($BC455=1,AJ455/SUMIFS(AJ$3:AJ$622,$BC$3:$BC$622,1,$G$3:$G$622,$G455),0)</f>
        <v>2.9782671535363681E-2</v>
      </c>
      <c r="AN455" s="85">
        <f>IF($BC455=1,AK455/SUMIFS(AK$3:AK$622,$BC$3:$BC$622,1,$G$3:$G$622,$G455),0)</f>
        <v>2.0305070715814749E-2</v>
      </c>
      <c r="AO455" s="85">
        <f>IF($BC455=1,AL455/SUMIFS(AL$3:AL$622,$BC$3:$BC$622,1,$G$3:$G$622,$G455),0)</f>
        <v>8.6609217153074028E-2</v>
      </c>
      <c r="AP455" s="2">
        <f>IFERROR(R455/$V455*90,"")</f>
        <v>0.10642491131257391</v>
      </c>
      <c r="AQ455" s="2">
        <f>IFERROR(S455/$V455*90,"")</f>
        <v>0</v>
      </c>
      <c r="AR455" s="2">
        <f>IFERROR(W455/$V455*90,"")</f>
        <v>0.21284982262514782</v>
      </c>
      <c r="AS455" s="2">
        <f>IFERROR(X455/$V455*90,"")</f>
        <v>3.5474970437524636E-2</v>
      </c>
      <c r="AT455" s="2">
        <f>IFERROR(Y455/$V455*90,"")</f>
        <v>0</v>
      </c>
      <c r="AU455" s="2">
        <f>IF(AP455="",INDEX(BV$4:BV$7,MATCH(O455,$BU$4:$BU$7,0)),AP455)</f>
        <v>0.10642491131257391</v>
      </c>
      <c r="AV455" s="2">
        <f>IF(AQ455="",INDEX(BW$4:BW$7,MATCH($O455,$BU$4:$BU$7,0)),AQ455)</f>
        <v>0</v>
      </c>
      <c r="AW455" s="2">
        <f>IF(AR455="",INDEX(BX$4:BX$7,MATCH($O455,$BU$4:$BU$7,0)),AR455)</f>
        <v>0.21284982262514782</v>
      </c>
      <c r="AX455" s="2">
        <f>IF(AS455="",INDEX(BY$4:BY$7,MATCH($O455,$BU$4:$BU$7,0)),AS455)</f>
        <v>3.5474970437524636E-2</v>
      </c>
      <c r="AY455" s="2">
        <f>IF(AT455="",INDEX(BZ$4:BZ$7,MATCH($O455,$BU$4:$BU$7,0)),AT455)</f>
        <v>0</v>
      </c>
      <c r="AZ455" s="2">
        <f>AU455*0.5+AK455*0.5</f>
        <v>7.2219808597463436E-2</v>
      </c>
      <c r="BA455" s="2">
        <f>AV455*0.5+AJ455*0.5</f>
        <v>1.9375E-2</v>
      </c>
      <c r="BB455" s="2">
        <f>AX455*0.5+AI455*0.5</f>
        <v>8.7737485218762318E-2</v>
      </c>
      <c r="BC455">
        <f>IF(I455="expected",1,0)</f>
        <v>1</v>
      </c>
      <c r="BD455" s="74">
        <f>IF(BC455=1,AZ455/SUMIFS(AZ$3:AZ$622,$BC$3:$BC$622,1,$G$3:$G$622,$G455),0)</f>
        <v>5.6800994640326015E-2</v>
      </c>
      <c r="BE455" s="74">
        <f>IF(BC455=1,BA455/SUMIFS(BA$3:BA$622,$BC$3:$BC$622,1,$G$3:$G$622,$G455),0)</f>
        <v>1.7519552772168493E-2</v>
      </c>
      <c r="BF455" s="74">
        <f>IF(BC455=1,AW455/SUMIFS(AW$3:AW$622,$BC$3:$BC$622,1,$G$3:$G$622,$G455),0)</f>
        <v>5.9645170605450874E-2</v>
      </c>
      <c r="BG455" s="2">
        <f>BB455</f>
        <v>8.7737485218762318E-2</v>
      </c>
      <c r="BH455" s="2">
        <f>AY455</f>
        <v>0</v>
      </c>
      <c r="BI455" s="2">
        <f>MIN(BI$1,BD455)</f>
        <v>5.6800994640326015E-2</v>
      </c>
      <c r="BJ455" s="2">
        <f>MIN(BJ$1,BE455)</f>
        <v>1.7519552772168493E-2</v>
      </c>
      <c r="BK455" s="2">
        <f>MIN(BK$1,BF455)</f>
        <v>5.9645170605450874E-2</v>
      </c>
      <c r="BL455" s="2">
        <f>BG455</f>
        <v>8.7737485218762318E-2</v>
      </c>
      <c r="BM455" s="2">
        <f>MIN($BM$1,BH455)</f>
        <v>0</v>
      </c>
      <c r="BN455" s="2">
        <f>BI455/SUMIFS(BI$3:BI$622,$BC$3:$BC$622,1,$G$3:$G$622,$G455)</f>
        <v>5.6800994640326001E-2</v>
      </c>
      <c r="BO455" s="2">
        <f>BJ455/SUMIFS(BJ$3:BJ$622,$BC$3:$BC$622,1,$G$3:$G$622,$G455)</f>
        <v>1.7519552772168493E-2</v>
      </c>
      <c r="BP455" s="2">
        <f>BK455/SUMIFS(BK$3:BK$622,$BC$3:$BC$622,1,$G$3:$G$622,$G455)</f>
        <v>6.4070705813261991E-2</v>
      </c>
      <c r="BQ455" s="2">
        <f>BL455</f>
        <v>8.7737485218762318E-2</v>
      </c>
      <c r="BR455" s="2">
        <f>BM455</f>
        <v>0</v>
      </c>
    </row>
    <row r="456" spans="1:70" x14ac:dyDescent="0.3">
      <c r="A456" s="93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>(12-$AF456)/12*INDEX(BV$9:BV$12,MATCH($AB456,$BU$9:$BU$12,0))+$AF456/12*AG456</f>
        <v>0.29475000000000001</v>
      </c>
      <c r="AK456" s="85">
        <f>(12-$AF456)/12*INDEX(BW$9:BW$12,MATCH($AB456,$BU$9:$BU$12,0))+$AF456/12*AH456</f>
        <v>0.1809264705882353</v>
      </c>
      <c r="AL456" s="85">
        <f>(12-$AF456)/12*INDEX(BX$9:BX$12,MATCH($AB456,$BU$9:$BU$12,0))+$AF456/12*AI456</f>
        <v>0.14086764705882346</v>
      </c>
      <c r="AM456" s="85">
        <f>IF($BC456=1,AJ456/SUMIFS(AJ$3:AJ$622,$BC$3:$BC$622,1,$G$3:$G$622,$G456),0)</f>
        <v>0</v>
      </c>
      <c r="AN456" s="85">
        <f>IF($BC456=1,AK456/SUMIFS(AK$3:AK$622,$BC$3:$BC$622,1,$G$3:$G$622,$G456),0)</f>
        <v>0</v>
      </c>
      <c r="AO456" s="85">
        <f>IF($BC456=1,AL456/SUMIFS(AL$3:AL$622,$BC$3:$BC$622,1,$G$3:$G$622,$G456),0)</f>
        <v>0</v>
      </c>
      <c r="AP456" s="2">
        <f>IFERROR(R456/$V456*90,"")</f>
        <v>0</v>
      </c>
      <c r="AQ456" s="2">
        <f>IFERROR(S456/$V456*90,"")</f>
        <v>0</v>
      </c>
      <c r="AR456" s="2">
        <f>IFERROR(W456/$V456*90,"")</f>
        <v>3.3923859781379573E-2</v>
      </c>
      <c r="AS456" s="2">
        <f>IFERROR(X456/$V456*90,"")</f>
        <v>0.23746701846965698</v>
      </c>
      <c r="AT456" s="2">
        <f>IFERROR(Y456/$V456*90,"")</f>
        <v>3.3923859781379573E-2</v>
      </c>
      <c r="AU456" s="2">
        <f>IF(AP456="",INDEX(BV$4:BV$7,MATCH(O456,$BU$4:$BU$7,0)),AP456)</f>
        <v>0</v>
      </c>
      <c r="AV456" s="2">
        <f>IF(AQ456="",INDEX(BW$4:BW$7,MATCH($O456,$BU$4:$BU$7,0)),AQ456)</f>
        <v>0</v>
      </c>
      <c r="AW456" s="2">
        <f>IF(AR456="",INDEX(BX$4:BX$7,MATCH($O456,$BU$4:$BU$7,0)),AR456)</f>
        <v>3.3923859781379573E-2</v>
      </c>
      <c r="AX456" s="2">
        <f>IF(AS456="",INDEX(BY$4:BY$7,MATCH($O456,$BU$4:$BU$7,0)),AS456)</f>
        <v>0.23746701846965698</v>
      </c>
      <c r="AY456" s="2">
        <f>IF(AT456="",INDEX(BZ$4:BZ$7,MATCH($O456,$BU$4:$BU$7,0)),AT456)</f>
        <v>3.3923859781379573E-2</v>
      </c>
      <c r="AZ456" s="2">
        <f>AU456*0.5+AK456*0.5</f>
        <v>9.046323529411765E-2</v>
      </c>
      <c r="BA456" s="2">
        <f>AV456*0.5+AJ456*0.5</f>
        <v>0.14737500000000001</v>
      </c>
      <c r="BB456" s="2">
        <f>AX456*0.5+AI456*0.5</f>
        <v>0.11873350923482849</v>
      </c>
      <c r="BC456">
        <f>IF(I456="expected",1,0)</f>
        <v>0</v>
      </c>
      <c r="BD456" s="74">
        <f>IF(BC456=1,AZ456/SUMIFS(AZ$3:AZ$622,$BC$3:$BC$622,1,$G$3:$G$622,$G456),0)</f>
        <v>0</v>
      </c>
      <c r="BE456" s="74">
        <f>IF(BC456=1,BA456/SUMIFS(BA$3:BA$622,$BC$3:$BC$622,1,$G$3:$G$622,$G456),0)</f>
        <v>0</v>
      </c>
      <c r="BF456" s="74">
        <f>IF(BC456=1,AW456/SUMIFS(AW$3:AW$622,$BC$3:$BC$622,1,$G$3:$G$622,$G456),0)</f>
        <v>0</v>
      </c>
      <c r="BG456" s="2">
        <f>BB456</f>
        <v>0.11873350923482849</v>
      </c>
      <c r="BH456" s="2">
        <f>AY456</f>
        <v>3.3923859781379573E-2</v>
      </c>
      <c r="BI456" s="2">
        <f>MIN(BI$1,BD456)</f>
        <v>0</v>
      </c>
      <c r="BJ456" s="2">
        <f>MIN(BJ$1,BE456)</f>
        <v>0</v>
      </c>
      <c r="BK456" s="2">
        <f>MIN(BK$1,BF456)</f>
        <v>0</v>
      </c>
      <c r="BL456" s="2">
        <f>BG456</f>
        <v>0.11873350923482849</v>
      </c>
      <c r="BM456" s="2">
        <f>MIN($BM$1,BH456)</f>
        <v>3.3923859781379573E-2</v>
      </c>
      <c r="BN456" s="2">
        <f>BI456/SUMIFS(BI$3:BI$622,$BC$3:$BC$622,1,$G$3:$G$622,$G456)</f>
        <v>0</v>
      </c>
      <c r="BO456" s="2">
        <f>BJ456/SUMIFS(BJ$3:BJ$622,$BC$3:$BC$622,1,$G$3:$G$622,$G456)</f>
        <v>0</v>
      </c>
      <c r="BP456" s="2">
        <f>BK456/SUMIFS(BK$3:BK$622,$BC$3:$BC$622,1,$G$3:$G$622,$G456)</f>
        <v>0</v>
      </c>
      <c r="BQ456" s="2">
        <f>BL456</f>
        <v>0.11873350923482849</v>
      </c>
      <c r="BR456" s="2">
        <f>BM456</f>
        <v>3.3923859781379573E-2</v>
      </c>
    </row>
    <row r="457" spans="1:70" x14ac:dyDescent="0.3">
      <c r="A457" s="93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>(12-$AF457)/12*INDEX(BV$9:BV$12,MATCH($AB457,$BU$9:$BU$12,0))+$AF457/12*AG457</f>
        <v>0.28105311355311358</v>
      </c>
      <c r="AK457" s="85">
        <f>(12-$AF457)/12*INDEX(BW$9:BW$12,MATCH($AB457,$BU$9:$BU$12,0))+$AF457/12*AH457</f>
        <v>0.33375457875457881</v>
      </c>
      <c r="AL457" s="85">
        <f>(12-$AF457)/12*INDEX(BX$9:BX$12,MATCH($AB457,$BU$9:$BU$12,0))+$AF457/12*AI457</f>
        <v>0.19281135531135532</v>
      </c>
      <c r="AM457" s="85">
        <f>IF($BC457=1,AJ457/SUMIFS(AJ$3:AJ$622,$BC$3:$BC$622,1,$G$3:$G$622,$G457),0)</f>
        <v>0</v>
      </c>
      <c r="AN457" s="85">
        <f>IF($BC457=1,AK457/SUMIFS(AK$3:AK$622,$BC$3:$BC$622,1,$G$3:$G$622,$G457),0)</f>
        <v>0</v>
      </c>
      <c r="AO457" s="85">
        <f>IF($BC457=1,AL457/SUMIFS(AL$3:AL$622,$BC$3:$BC$622,1,$G$3:$G$622,$G457),0)</f>
        <v>0</v>
      </c>
      <c r="AP457" s="2">
        <f>IFERROR(R457/$V457*90,"")</f>
        <v>0</v>
      </c>
      <c r="AQ457" s="2">
        <f>IFERROR(S457/$V457*90,"")</f>
        <v>0.75</v>
      </c>
      <c r="AR457" s="2">
        <f>IFERROR(W457/$V457*90,"")</f>
        <v>0</v>
      </c>
      <c r="AS457" s="2">
        <f>IFERROR(X457/$V457*90,"")</f>
        <v>0.75</v>
      </c>
      <c r="AT457" s="2">
        <f>IFERROR(Y457/$V457*90,"")</f>
        <v>0</v>
      </c>
      <c r="AU457" s="2">
        <f>IF(AP457="",INDEX(BV$4:BV$7,MATCH(O457,$BU$4:$BU$7,0)),AP457)</f>
        <v>0</v>
      </c>
      <c r="AV457" s="2">
        <f>IF(AQ457="",INDEX(BW$4:BW$7,MATCH($O457,$BU$4:$BU$7,0)),AQ457)</f>
        <v>0.75</v>
      </c>
      <c r="AW457" s="2">
        <f>IF(AR457="",INDEX(BX$4:BX$7,MATCH($O457,$BU$4:$BU$7,0)),AR457)</f>
        <v>0</v>
      </c>
      <c r="AX457" s="2">
        <f>IF(AS457="",INDEX(BY$4:BY$7,MATCH($O457,$BU$4:$BU$7,0)),AS457)</f>
        <v>0.75</v>
      </c>
      <c r="AY457" s="2">
        <f>IF(AT457="",INDEX(BZ$4:BZ$7,MATCH($O457,$BU$4:$BU$7,0)),AT457)</f>
        <v>0</v>
      </c>
      <c r="AZ457" s="2">
        <f>AU457*0.5+AK457*0.5</f>
        <v>0.16687728937728941</v>
      </c>
      <c r="BA457" s="2">
        <f>AV457*0.5+AJ457*0.5</f>
        <v>0.51552655677655679</v>
      </c>
      <c r="BB457" s="2">
        <f>AX457*0.5+AI457*0.5</f>
        <v>0.375</v>
      </c>
      <c r="BC457">
        <f>IF(I457="expected",1,0)</f>
        <v>0</v>
      </c>
      <c r="BD457" s="74">
        <f>IF(BC457=1,AZ457/SUMIFS(AZ$3:AZ$622,$BC$3:$BC$622,1,$G$3:$G$622,$G457),0)</f>
        <v>0</v>
      </c>
      <c r="BE457" s="74">
        <f>IF(BC457=1,BA457/SUMIFS(BA$3:BA$622,$BC$3:$BC$622,1,$G$3:$G$622,$G457),0)</f>
        <v>0</v>
      </c>
      <c r="BF457" s="74">
        <f>IF(BC457=1,AW457/SUMIFS(AW$3:AW$622,$BC$3:$BC$622,1,$G$3:$G$622,$G457),0)</f>
        <v>0</v>
      </c>
      <c r="BG457" s="2">
        <f>BB457</f>
        <v>0.375</v>
      </c>
      <c r="BH457" s="2">
        <f>AY457</f>
        <v>0</v>
      </c>
      <c r="BI457" s="2">
        <f>MIN(BI$1,BD457)</f>
        <v>0</v>
      </c>
      <c r="BJ457" s="2">
        <f>MIN(BJ$1,BE457)</f>
        <v>0</v>
      </c>
      <c r="BK457" s="2">
        <f>MIN(BK$1,BF457)</f>
        <v>0</v>
      </c>
      <c r="BL457" s="2">
        <f>BG457</f>
        <v>0.375</v>
      </c>
      <c r="BM457" s="2">
        <f>MIN($BM$1,BH457)</f>
        <v>0</v>
      </c>
      <c r="BN457" s="2">
        <f>BI457/SUMIFS(BI$3:BI$622,$BC$3:$BC$622,1,$G$3:$G$622,$G457)</f>
        <v>0</v>
      </c>
      <c r="BO457" s="2">
        <f>BJ457/SUMIFS(BJ$3:BJ$622,$BC$3:$BC$622,1,$G$3:$G$622,$G457)</f>
        <v>0</v>
      </c>
      <c r="BP457" s="2">
        <f>BK457/SUMIFS(BK$3:BK$622,$BC$3:$BC$622,1,$G$3:$G$622,$G457)</f>
        <v>0</v>
      </c>
      <c r="BQ457" s="2">
        <f>BL457</f>
        <v>0.375</v>
      </c>
      <c r="BR457" s="2">
        <f>BM457</f>
        <v>0</v>
      </c>
    </row>
    <row r="458" spans="1:70" x14ac:dyDescent="0.3">
      <c r="A458" s="93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>(12-$AF458)/12*INDEX(BV$9:BV$12,MATCH($AB458,$BU$9:$BU$12,0))+$AF458/12*AG458</f>
        <v>0.10750915750915752</v>
      </c>
      <c r="AK458" s="85">
        <f>(12-$AF458)/12*INDEX(BW$9:BW$12,MATCH($AB458,$BU$9:$BU$12,0))+$AF458/12*AH458</f>
        <v>0.14967032967032967</v>
      </c>
      <c r="AL458" s="85">
        <f>(12-$AF458)/12*INDEX(BX$9:BX$12,MATCH($AB458,$BU$9:$BU$12,0))+$AF458/12*AI458</f>
        <v>0.15424908424908423</v>
      </c>
      <c r="AM458" s="85">
        <f>IF($BC458=1,AJ458/SUMIFS(AJ$3:AJ$622,$BC$3:$BC$622,1,$G$3:$G$622,$G458),0)</f>
        <v>0</v>
      </c>
      <c r="AN458" s="85">
        <f>IF($BC458=1,AK458/SUMIFS(AK$3:AK$622,$BC$3:$BC$622,1,$G$3:$G$622,$G458),0)</f>
        <v>0</v>
      </c>
      <c r="AO458" s="85">
        <f>IF($BC458=1,AL458/SUMIFS(AL$3:AL$622,$BC$3:$BC$622,1,$G$3:$G$622,$G458),0)</f>
        <v>0</v>
      </c>
      <c r="AP458" s="2">
        <f>IFERROR(R458/$V458*90,"")</f>
        <v>0</v>
      </c>
      <c r="AQ458" s="2">
        <f>IFERROR(S458/$V458*90,"")</f>
        <v>0.1070154577883472</v>
      </c>
      <c r="AR458" s="2">
        <f>IFERROR(W458/$V458*90,"")</f>
        <v>0.42806183115338881</v>
      </c>
      <c r="AS458" s="2">
        <f>IFERROR(X458/$V458*90,"")</f>
        <v>0.1070154577883472</v>
      </c>
      <c r="AT458" s="2">
        <f>IFERROR(Y458/$V458*90,"")</f>
        <v>0</v>
      </c>
      <c r="AU458" s="2">
        <f>IF(AP458="",INDEX(BV$4:BV$7,MATCH(O458,$BU$4:$BU$7,0)),AP458)</f>
        <v>0</v>
      </c>
      <c r="AV458" s="2">
        <f>IF(AQ458="",INDEX(BW$4:BW$7,MATCH($O458,$BU$4:$BU$7,0)),AQ458)</f>
        <v>0.1070154577883472</v>
      </c>
      <c r="AW458" s="2">
        <f>IF(AR458="",INDEX(BX$4:BX$7,MATCH($O458,$BU$4:$BU$7,0)),AR458)</f>
        <v>0.42806183115338881</v>
      </c>
      <c r="AX458" s="2">
        <f>IF(AS458="",INDEX(BY$4:BY$7,MATCH($O458,$BU$4:$BU$7,0)),AS458)</f>
        <v>0.1070154577883472</v>
      </c>
      <c r="AY458" s="2">
        <f>IF(AT458="",INDEX(BZ$4:BZ$7,MATCH($O458,$BU$4:$BU$7,0)),AT458)</f>
        <v>0</v>
      </c>
      <c r="AZ458" s="2">
        <f>AU458*0.5+AK458*0.5</f>
        <v>7.4835164835164836E-2</v>
      </c>
      <c r="BA458" s="2">
        <f>AV458*0.5+AJ458*0.5</f>
        <v>0.10726230764875236</v>
      </c>
      <c r="BB458" s="2">
        <f>AX458*0.5+AI458*0.5</f>
        <v>5.3507728894173601E-2</v>
      </c>
      <c r="BC458">
        <f>IF(I458="expected",1,0)</f>
        <v>0</v>
      </c>
      <c r="BD458" s="74">
        <f>IF(BC458=1,AZ458/SUMIFS(AZ$3:AZ$622,$BC$3:$BC$622,1,$G$3:$G$622,$G458),0)</f>
        <v>0</v>
      </c>
      <c r="BE458" s="74">
        <f>IF(BC458=1,BA458/SUMIFS(BA$3:BA$622,$BC$3:$BC$622,1,$G$3:$G$622,$G458),0)</f>
        <v>0</v>
      </c>
      <c r="BF458" s="74">
        <f>IF(BC458=1,AW458/SUMIFS(AW$3:AW$622,$BC$3:$BC$622,1,$G$3:$G$622,$G458),0)</f>
        <v>0</v>
      </c>
      <c r="BG458" s="2">
        <f>BB458</f>
        <v>5.3507728894173601E-2</v>
      </c>
      <c r="BH458" s="2">
        <f>AY458</f>
        <v>0</v>
      </c>
      <c r="BI458" s="2">
        <f>MIN(BI$1,BD458)</f>
        <v>0</v>
      </c>
      <c r="BJ458" s="2">
        <f>MIN(BJ$1,BE458)</f>
        <v>0</v>
      </c>
      <c r="BK458" s="2">
        <f>MIN(BK$1,BF458)</f>
        <v>0</v>
      </c>
      <c r="BL458" s="2">
        <f>BG458</f>
        <v>5.3507728894173601E-2</v>
      </c>
      <c r="BM458" s="2">
        <f>MIN($BM$1,BH458)</f>
        <v>0</v>
      </c>
      <c r="BN458" s="2">
        <f>BI458/SUMIFS(BI$3:BI$622,$BC$3:$BC$622,1,$G$3:$G$622,$G458)</f>
        <v>0</v>
      </c>
      <c r="BO458" s="2">
        <f>BJ458/SUMIFS(BJ$3:BJ$622,$BC$3:$BC$622,1,$G$3:$G$622,$G458)</f>
        <v>0</v>
      </c>
      <c r="BP458" s="2">
        <f>BK458/SUMIFS(BK$3:BK$622,$BC$3:$BC$622,1,$G$3:$G$622,$G458)</f>
        <v>0</v>
      </c>
      <c r="BQ458" s="2">
        <f>BL458</f>
        <v>5.3507728894173601E-2</v>
      </c>
      <c r="BR458" s="2">
        <f>BM458</f>
        <v>0</v>
      </c>
    </row>
    <row r="459" spans="1:70" x14ac:dyDescent="0.3">
      <c r="A459" s="93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>(12-$AF459)/12*INDEX(BV$9:BV$12,MATCH($AB459,$BU$9:$BU$12,0))+$AF459/12*AG459</f>
        <v>0.14042124542124543</v>
      </c>
      <c r="AK459" s="85">
        <f>(12-$AF459)/12*INDEX(BW$9:BW$12,MATCH($AB459,$BU$9:$BU$12,0))+$AF459/12*AH459</f>
        <v>0.24816849816849818</v>
      </c>
      <c r="AL459" s="85">
        <f>(12-$AF459)/12*INDEX(BX$9:BX$12,MATCH($AB459,$BU$9:$BU$12,0))+$AF459/12*AI459</f>
        <v>0.25045787545787546</v>
      </c>
      <c r="AM459" s="85">
        <f>IF($BC459=1,AJ459/SUMIFS(AJ$3:AJ$622,$BC$3:$BC$622,1,$G$3:$G$622,$G459),0)</f>
        <v>0</v>
      </c>
      <c r="AN459" s="85">
        <f>IF($BC459=1,AK459/SUMIFS(AK$3:AK$622,$BC$3:$BC$622,1,$G$3:$G$622,$G459),0)</f>
        <v>0</v>
      </c>
      <c r="AO459" s="85">
        <f>IF($BC459=1,AL459/SUMIFS(AL$3:AL$622,$BC$3:$BC$622,1,$G$3:$G$622,$G459),0)</f>
        <v>0</v>
      </c>
      <c r="AP459" s="2">
        <f>IFERROR(R459/$V459*90,"")</f>
        <v>6.3424947145877375E-2</v>
      </c>
      <c r="AQ459" s="2">
        <f>IFERROR(S459/$V459*90,"")</f>
        <v>6.3424947145877375E-2</v>
      </c>
      <c r="AR459" s="2">
        <f>IFERROR(W459/$V459*90,"")</f>
        <v>0.12684989429175475</v>
      </c>
      <c r="AS459" s="2">
        <f>IFERROR(X459/$V459*90,"")</f>
        <v>0.31712473572938693</v>
      </c>
      <c r="AT459" s="2">
        <f>IFERROR(Y459/$V459*90,"")</f>
        <v>0</v>
      </c>
      <c r="AU459" s="2">
        <f>IF(AP459="",INDEX(BV$4:BV$7,MATCH(O459,$BU$4:$BU$7,0)),AP459)</f>
        <v>6.3424947145877375E-2</v>
      </c>
      <c r="AV459" s="2">
        <f>IF(AQ459="",INDEX(BW$4:BW$7,MATCH($O459,$BU$4:$BU$7,0)),AQ459)</f>
        <v>6.3424947145877375E-2</v>
      </c>
      <c r="AW459" s="2">
        <f>IF(AR459="",INDEX(BX$4:BX$7,MATCH($O459,$BU$4:$BU$7,0)),AR459)</f>
        <v>0.12684989429175475</v>
      </c>
      <c r="AX459" s="2">
        <f>IF(AS459="",INDEX(BY$4:BY$7,MATCH($O459,$BU$4:$BU$7,0)),AS459)</f>
        <v>0.31712473572938693</v>
      </c>
      <c r="AY459" s="2">
        <f>IF(AT459="",INDEX(BZ$4:BZ$7,MATCH($O459,$BU$4:$BU$7,0)),AT459)</f>
        <v>0</v>
      </c>
      <c r="AZ459" s="2">
        <f>AU459*0.5+AK459*0.5</f>
        <v>0.15579672265718778</v>
      </c>
      <c r="BA459" s="2">
        <f>AV459*0.5+AJ459*0.5</f>
        <v>0.1019230962835614</v>
      </c>
      <c r="BB459" s="2">
        <f>AX459*0.5+AI459*0.5</f>
        <v>0.28856236786469347</v>
      </c>
      <c r="BC459">
        <f>IF(I459="expected",1,0)</f>
        <v>0</v>
      </c>
      <c r="BD459" s="74">
        <f>IF(BC459=1,AZ459/SUMIFS(AZ$3:AZ$622,$BC$3:$BC$622,1,$G$3:$G$622,$G459),0)</f>
        <v>0</v>
      </c>
      <c r="BE459" s="74">
        <f>IF(BC459=1,BA459/SUMIFS(BA$3:BA$622,$BC$3:$BC$622,1,$G$3:$G$622,$G459),0)</f>
        <v>0</v>
      </c>
      <c r="BF459" s="74">
        <f>IF(BC459=1,AW459/SUMIFS(AW$3:AW$622,$BC$3:$BC$622,1,$G$3:$G$622,$G459),0)</f>
        <v>0</v>
      </c>
      <c r="BG459" s="2">
        <f>BB459</f>
        <v>0.28856236786469347</v>
      </c>
      <c r="BH459" s="2">
        <f>AY459</f>
        <v>0</v>
      </c>
      <c r="BI459" s="2">
        <f>MIN(BI$1,BD459)</f>
        <v>0</v>
      </c>
      <c r="BJ459" s="2">
        <f>MIN(BJ$1,BE459)</f>
        <v>0</v>
      </c>
      <c r="BK459" s="2">
        <f>MIN(BK$1,BF459)</f>
        <v>0</v>
      </c>
      <c r="BL459" s="2">
        <f>BG459</f>
        <v>0.28856236786469347</v>
      </c>
      <c r="BM459" s="2">
        <f>MIN($BM$1,BH459)</f>
        <v>0</v>
      </c>
      <c r="BN459" s="2">
        <f>BI459/SUMIFS(BI$3:BI$622,$BC$3:$BC$622,1,$G$3:$G$622,$G459)</f>
        <v>0</v>
      </c>
      <c r="BO459" s="2">
        <f>BJ459/SUMIFS(BJ$3:BJ$622,$BC$3:$BC$622,1,$G$3:$G$622,$G459)</f>
        <v>0</v>
      </c>
      <c r="BP459" s="2">
        <f>BK459/SUMIFS(BK$3:BK$622,$BC$3:$BC$622,1,$G$3:$G$622,$G459)</f>
        <v>0</v>
      </c>
      <c r="BQ459" s="2">
        <f>BL459</f>
        <v>0.28856236786469347</v>
      </c>
      <c r="BR459" s="2">
        <f>BM459</f>
        <v>0</v>
      </c>
    </row>
    <row r="460" spans="1:70" x14ac:dyDescent="0.3">
      <c r="A460" s="93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>(12-$AF460)/12*INDEX(BV$9:BV$12,MATCH($AB460,$BU$9:$BU$12,0))+$AF460/12*AG460</f>
        <v>0.24594780219780221</v>
      </c>
      <c r="AK460" s="85">
        <f>(12-$AF460)/12*INDEX(BW$9:BW$12,MATCH($AB460,$BU$9:$BU$12,0))+$AF460/12*AH460</f>
        <v>0.29337912087912088</v>
      </c>
      <c r="AL460" s="85">
        <f>(12-$AF460)/12*INDEX(BX$9:BX$12,MATCH($AB460,$BU$9:$BU$12,0))+$AF460/12*AI460</f>
        <v>0.17353021978021979</v>
      </c>
      <c r="AM460" s="85">
        <f>IF($BC460=1,AJ460/SUMIFS(AJ$3:AJ$622,$BC$3:$BC$622,1,$G$3:$G$622,$G460),0)</f>
        <v>0</v>
      </c>
      <c r="AN460" s="85">
        <f>IF($BC460=1,AK460/SUMIFS(AK$3:AK$622,$BC$3:$BC$622,1,$G$3:$G$622,$G460),0)</f>
        <v>0</v>
      </c>
      <c r="AO460" s="85">
        <f>IF($BC460=1,AL460/SUMIFS(AL$3:AL$622,$BC$3:$BC$622,1,$G$3:$G$622,$G460),0)</f>
        <v>0</v>
      </c>
      <c r="AP460" s="2">
        <f>IFERROR(R460/$V460*90,"")</f>
        <v>0.33457249070631967</v>
      </c>
      <c r="AQ460" s="2">
        <f>IFERROR(S460/$V460*90,"")</f>
        <v>0.16728624535315983</v>
      </c>
      <c r="AR460" s="2">
        <f>IFERROR(W460/$V460*90,"")</f>
        <v>0.72490706319702591</v>
      </c>
      <c r="AS460" s="2">
        <f>IFERROR(X460/$V460*90,"")</f>
        <v>0.11152416356877323</v>
      </c>
      <c r="AT460" s="2">
        <f>IFERROR(Y460/$V460*90,"")</f>
        <v>5.5762081784386616E-2</v>
      </c>
      <c r="AU460" s="2">
        <f>IF(AP460="",INDEX(BV$4:BV$7,MATCH(O460,$BU$4:$BU$7,0)),AP460)</f>
        <v>0.33457249070631967</v>
      </c>
      <c r="AV460" s="2">
        <f>IF(AQ460="",INDEX(BW$4:BW$7,MATCH($O460,$BU$4:$BU$7,0)),AQ460)</f>
        <v>0.16728624535315983</v>
      </c>
      <c r="AW460" s="2">
        <f>IF(AR460="",INDEX(BX$4:BX$7,MATCH($O460,$BU$4:$BU$7,0)),AR460)</f>
        <v>0.72490706319702591</v>
      </c>
      <c r="AX460" s="2">
        <f>IF(AS460="",INDEX(BY$4:BY$7,MATCH($O460,$BU$4:$BU$7,0)),AS460)</f>
        <v>0.11152416356877323</v>
      </c>
      <c r="AY460" s="2">
        <f>IF(AT460="",INDEX(BZ$4:BZ$7,MATCH($O460,$BU$4:$BU$7,0)),AT460)</f>
        <v>5.5762081784386616E-2</v>
      </c>
      <c r="AZ460" s="2">
        <f>AU460*0.5+AK460*0.5</f>
        <v>0.31397580579272028</v>
      </c>
      <c r="BA460" s="2">
        <f>AV460*0.5+AJ460*0.5</f>
        <v>0.20661702377548102</v>
      </c>
      <c r="BB460" s="2">
        <f>AX460*0.5+AI460*0.5</f>
        <v>5.5762081784386616E-2</v>
      </c>
      <c r="BC460">
        <f>IF(I460="expected",1,0)</f>
        <v>0</v>
      </c>
      <c r="BD460" s="74">
        <f>IF(BC460=1,AZ460/SUMIFS(AZ$3:AZ$622,$BC$3:$BC$622,1,$G$3:$G$622,$G460),0)</f>
        <v>0</v>
      </c>
      <c r="BE460" s="74">
        <f>IF(BC460=1,BA460/SUMIFS(BA$3:BA$622,$BC$3:$BC$622,1,$G$3:$G$622,$G460),0)</f>
        <v>0</v>
      </c>
      <c r="BF460" s="74">
        <f>IF(BC460=1,AW460/SUMIFS(AW$3:AW$622,$BC$3:$BC$622,1,$G$3:$G$622,$G460),0)</f>
        <v>0</v>
      </c>
      <c r="BG460" s="2">
        <f>BB460</f>
        <v>5.5762081784386616E-2</v>
      </c>
      <c r="BH460" s="2">
        <f>AY460</f>
        <v>5.5762081784386616E-2</v>
      </c>
      <c r="BI460" s="2">
        <f>MIN(BI$1,BD460)</f>
        <v>0</v>
      </c>
      <c r="BJ460" s="2">
        <f>MIN(BJ$1,BE460)</f>
        <v>0</v>
      </c>
      <c r="BK460" s="2">
        <f>MIN(BK$1,BF460)</f>
        <v>0</v>
      </c>
      <c r="BL460" s="2">
        <f>BG460</f>
        <v>5.5762081784386616E-2</v>
      </c>
      <c r="BM460" s="2">
        <f>MIN($BM$1,BH460)</f>
        <v>5.5762081784386616E-2</v>
      </c>
      <c r="BN460" s="2">
        <f>BI460/SUMIFS(BI$3:BI$622,$BC$3:$BC$622,1,$G$3:$G$622,$G460)</f>
        <v>0</v>
      </c>
      <c r="BO460" s="2">
        <f>BJ460/SUMIFS(BJ$3:BJ$622,$BC$3:$BC$622,1,$G$3:$G$622,$G460)</f>
        <v>0</v>
      </c>
      <c r="BP460" s="2">
        <f>BK460/SUMIFS(BK$3:BK$622,$BC$3:$BC$622,1,$G$3:$G$622,$G460)</f>
        <v>0</v>
      </c>
      <c r="BQ460" s="2">
        <f>BL460</f>
        <v>5.5762081784386616E-2</v>
      </c>
      <c r="BR460" s="2">
        <f>BM460</f>
        <v>5.5762081784386616E-2</v>
      </c>
    </row>
    <row r="461" spans="1:70" x14ac:dyDescent="0.3">
      <c r="A461" s="93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>(12-$AF461)/12*INDEX(BV$9:BV$12,MATCH($AB461,$BU$9:$BU$12,0))+$AF461/12*AG461</f>
        <v>0.21771978021978022</v>
      </c>
      <c r="AK461" s="85">
        <f>(12-$AF461)/12*INDEX(BW$9:BW$12,MATCH($AB461,$BU$9:$BU$12,0))+$AF461/12*AH461</f>
        <v>0.27042124542124546</v>
      </c>
      <c r="AL461" s="85">
        <f>(12-$AF461)/12*INDEX(BX$9:BX$12,MATCH($AB461,$BU$9:$BU$12,0))+$AF461/12*AI461</f>
        <v>0.19281135531135532</v>
      </c>
      <c r="AM461" s="85">
        <f>IF($BC461=1,AJ461/SUMIFS(AJ$3:AJ$622,$BC$3:$BC$622,1,$G$3:$G$622,$G461),0)</f>
        <v>0</v>
      </c>
      <c r="AN461" s="85">
        <f>IF($BC461=1,AK461/SUMIFS(AK$3:AK$622,$BC$3:$BC$622,1,$G$3:$G$622,$G461),0)</f>
        <v>0</v>
      </c>
      <c r="AO461" s="85">
        <f>IF($BC461=1,AL461/SUMIFS(AL$3:AL$622,$BC$3:$BC$622,1,$G$3:$G$622,$G461),0)</f>
        <v>0</v>
      </c>
      <c r="AP461" s="2">
        <f>IFERROR(R461/$V461*90,"")</f>
        <v>0</v>
      </c>
      <c r="AQ461" s="2">
        <f>IFERROR(S461/$V461*90,"")</f>
        <v>0.4671280276816609</v>
      </c>
      <c r="AR461" s="2">
        <f>IFERROR(W461/$V461*90,"")</f>
        <v>0.31141868512110726</v>
      </c>
      <c r="AS461" s="2">
        <f>IFERROR(X461/$V461*90,"")</f>
        <v>0.15570934256055363</v>
      </c>
      <c r="AT461" s="2">
        <f>IFERROR(Y461/$V461*90,"")</f>
        <v>0</v>
      </c>
      <c r="AU461" s="2">
        <f>IF(AP461="",INDEX(BV$4:BV$7,MATCH(O461,$BU$4:$BU$7,0)),AP461)</f>
        <v>0</v>
      </c>
      <c r="AV461" s="2">
        <f>IF(AQ461="",INDEX(BW$4:BW$7,MATCH($O461,$BU$4:$BU$7,0)),AQ461)</f>
        <v>0.4671280276816609</v>
      </c>
      <c r="AW461" s="2">
        <f>IF(AR461="",INDEX(BX$4:BX$7,MATCH($O461,$BU$4:$BU$7,0)),AR461)</f>
        <v>0.31141868512110726</v>
      </c>
      <c r="AX461" s="2">
        <f>IF(AS461="",INDEX(BY$4:BY$7,MATCH($O461,$BU$4:$BU$7,0)),AS461)</f>
        <v>0.15570934256055363</v>
      </c>
      <c r="AY461" s="2">
        <f>IF(AT461="",INDEX(BZ$4:BZ$7,MATCH($O461,$BU$4:$BU$7,0)),AT461)</f>
        <v>0</v>
      </c>
      <c r="AZ461" s="2">
        <f>AU461*0.5+AK461*0.5</f>
        <v>0.13521062271062273</v>
      </c>
      <c r="BA461" s="2">
        <f>AV461*0.5+AJ461*0.5</f>
        <v>0.34242390395072053</v>
      </c>
      <c r="BB461" s="2">
        <f>AX461*0.5+AI461*0.5</f>
        <v>7.7854671280276816E-2</v>
      </c>
      <c r="BC461">
        <f>IF(I461="expected",1,0)</f>
        <v>0</v>
      </c>
      <c r="BD461" s="74">
        <f>IF(BC461=1,AZ461/SUMIFS(AZ$3:AZ$622,$BC$3:$BC$622,1,$G$3:$G$622,$G461),0)</f>
        <v>0</v>
      </c>
      <c r="BE461" s="74">
        <f>IF(BC461=1,BA461/SUMIFS(BA$3:BA$622,$BC$3:$BC$622,1,$G$3:$G$622,$G461),0)</f>
        <v>0</v>
      </c>
      <c r="BF461" s="74">
        <f>IF(BC461=1,AW461/SUMIFS(AW$3:AW$622,$BC$3:$BC$622,1,$G$3:$G$622,$G461),0)</f>
        <v>0</v>
      </c>
      <c r="BG461" s="2">
        <f>BB461</f>
        <v>7.7854671280276816E-2</v>
      </c>
      <c r="BH461" s="2">
        <f>AY461</f>
        <v>0</v>
      </c>
      <c r="BI461" s="2">
        <f>MIN(BI$1,BD461)</f>
        <v>0</v>
      </c>
      <c r="BJ461" s="2">
        <f>MIN(BJ$1,BE461)</f>
        <v>0</v>
      </c>
      <c r="BK461" s="2">
        <f>MIN(BK$1,BF461)</f>
        <v>0</v>
      </c>
      <c r="BL461" s="2">
        <f>BG461</f>
        <v>7.7854671280276816E-2</v>
      </c>
      <c r="BM461" s="2">
        <f>MIN($BM$1,BH461)</f>
        <v>0</v>
      </c>
      <c r="BN461" s="2">
        <f>BI461/SUMIFS(BI$3:BI$622,$BC$3:$BC$622,1,$G$3:$G$622,$G461)</f>
        <v>0</v>
      </c>
      <c r="BO461" s="2">
        <f>BJ461/SUMIFS(BJ$3:BJ$622,$BC$3:$BC$622,1,$G$3:$G$622,$G461)</f>
        <v>0</v>
      </c>
      <c r="BP461" s="2">
        <f>BK461/SUMIFS(BK$3:BK$622,$BC$3:$BC$622,1,$G$3:$G$622,$G461)</f>
        <v>0</v>
      </c>
      <c r="BQ461" s="2">
        <f>BL461</f>
        <v>7.7854671280276816E-2</v>
      </c>
      <c r="BR461" s="2">
        <f>BM461</f>
        <v>0</v>
      </c>
    </row>
    <row r="462" spans="1:70" x14ac:dyDescent="0.3">
      <c r="A462" s="93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>(12-$AF462)/12*INDEX(BV$9:BV$12,MATCH($AB462,$BU$9:$BU$12,0))+$AF462/12*AG462</f>
        <v>0.16957547169811324</v>
      </c>
      <c r="AK462" s="85">
        <f>(12-$AF462)/12*INDEX(BW$9:BW$12,MATCH($AB462,$BU$9:$BU$12,0))+$AF462/12*AH462</f>
        <v>0.62836477987421369</v>
      </c>
      <c r="AL462" s="85">
        <f>(12-$AF462)/12*INDEX(BX$9:BX$12,MATCH($AB462,$BU$9:$BU$12,0))+$AF462/12*AI462</f>
        <v>0.14677672955974844</v>
      </c>
      <c r="AM462" s="85">
        <f>IF($BC462=1,AJ462/SUMIFS(AJ$3:AJ$622,$BC$3:$BC$622,1,$G$3:$G$622,$G462),0)</f>
        <v>0</v>
      </c>
      <c r="AN462" s="85">
        <f>IF($BC462=1,AK462/SUMIFS(AK$3:AK$622,$BC$3:$BC$622,1,$G$3:$G$622,$G462),0)</f>
        <v>0</v>
      </c>
      <c r="AO462" s="85">
        <f>IF($BC462=1,AL462/SUMIFS(AL$3:AL$622,$BC$3:$BC$622,1,$G$3:$G$622,$G462),0)</f>
        <v>0</v>
      </c>
      <c r="AP462" s="2" t="str">
        <f>IFERROR(R462/$V462*90,"")</f>
        <v/>
      </c>
      <c r="AQ462" s="2" t="str">
        <f>IFERROR(S462/$V462*90,"")</f>
        <v/>
      </c>
      <c r="AR462" s="2" t="str">
        <f>IFERROR(W462/$V462*90,"")</f>
        <v/>
      </c>
      <c r="AS462" s="2" t="str">
        <f>IFERROR(X462/$V462*90,"")</f>
        <v/>
      </c>
      <c r="AT462" s="2" t="str">
        <f>IFERROR(Y462/$V462*90,"")</f>
        <v/>
      </c>
      <c r="AU462" s="2">
        <f>IF(AP462="",INDEX(BV$4:BV$7,MATCH(O462,$BU$4:$BU$7,0)),AP462)</f>
        <v>0.24004149377593362</v>
      </c>
      <c r="AV462" s="2">
        <f>IF(AQ462="",INDEX(BW$4:BW$7,MATCH($O462,$BU$4:$BU$7,0)),AQ462)</f>
        <v>2.3303987571206625E-2</v>
      </c>
      <c r="AW462" s="2">
        <f>IF(AR462="",INDEX(BX$4:BX$7,MATCH($O462,$BU$4:$BU$7,0)),AR462)</f>
        <v>0.70970695970695963</v>
      </c>
      <c r="AX462" s="2">
        <f>IF(AS462="",INDEX(BY$4:BY$7,MATCH($O462,$BU$4:$BU$7,0)),AS462)</f>
        <v>0.12295081967213115</v>
      </c>
      <c r="AY462" s="2">
        <f>IF(AT462="",INDEX(BZ$4:BZ$7,MATCH($O462,$BU$4:$BU$7,0)),AT462)</f>
        <v>0</v>
      </c>
      <c r="AZ462" s="2">
        <f>AU462*0.5+AK462*0.5</f>
        <v>0.43420313682507367</v>
      </c>
      <c r="BA462" s="2">
        <f>AV462*0.5+AJ462*0.5</f>
        <v>9.6439729634659938E-2</v>
      </c>
      <c r="BB462" s="2">
        <f>AX462*0.5+AI462*0.5</f>
        <v>6.1475409836065573E-2</v>
      </c>
      <c r="BC462">
        <f>IF(I462="expected",1,0)</f>
        <v>0</v>
      </c>
      <c r="BD462" s="74">
        <f>IF(BC462=1,AZ462/SUMIFS(AZ$3:AZ$622,$BC$3:$BC$622,1,$G$3:$G$622,$G462),0)</f>
        <v>0</v>
      </c>
      <c r="BE462" s="74">
        <f>IF(BC462=1,BA462/SUMIFS(BA$3:BA$622,$BC$3:$BC$622,1,$G$3:$G$622,$G462),0)</f>
        <v>0</v>
      </c>
      <c r="BF462" s="74">
        <f>IF(BC462=1,AW462/SUMIFS(AW$3:AW$622,$BC$3:$BC$622,1,$G$3:$G$622,$G462),0)</f>
        <v>0</v>
      </c>
      <c r="BG462" s="2">
        <f>BB462</f>
        <v>6.1475409836065573E-2</v>
      </c>
      <c r="BH462" s="2">
        <f>AY462</f>
        <v>0</v>
      </c>
      <c r="BI462" s="2">
        <f>MIN(BI$1,BD462)</f>
        <v>0</v>
      </c>
      <c r="BJ462" s="2">
        <f>MIN(BJ$1,BE462)</f>
        <v>0</v>
      </c>
      <c r="BK462" s="2">
        <f>MIN(BK$1,BF462)</f>
        <v>0</v>
      </c>
      <c r="BL462" s="2">
        <f>BG462</f>
        <v>6.1475409836065573E-2</v>
      </c>
      <c r="BM462" s="2">
        <f>MIN($BM$1,BH462)</f>
        <v>0</v>
      </c>
      <c r="BN462" s="2">
        <f>BI462/SUMIFS(BI$3:BI$622,$BC$3:$BC$622,1,$G$3:$G$622,$G462)</f>
        <v>0</v>
      </c>
      <c r="BO462" s="2">
        <f>BJ462/SUMIFS(BJ$3:BJ$622,$BC$3:$BC$622,1,$G$3:$G$622,$G462)</f>
        <v>0</v>
      </c>
      <c r="BP462" s="2">
        <f>BK462/SUMIFS(BK$3:BK$622,$BC$3:$BC$622,1,$G$3:$G$622,$G462)</f>
        <v>0</v>
      </c>
      <c r="BQ462" s="2">
        <f>BL462</f>
        <v>6.1475409836065573E-2</v>
      </c>
      <c r="BR462" s="2">
        <f>BM462</f>
        <v>0</v>
      </c>
    </row>
    <row r="463" spans="1:70" x14ac:dyDescent="0.3">
      <c r="A463" s="93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>(12-$AF463)/12*INDEX(BV$9:BV$12,MATCH($AB463,$BU$9:$BU$12,0))+$AF463/12*AG463</f>
        <v>0.20349056603773588</v>
      </c>
      <c r="AK463" s="85">
        <f>(12-$AF463)/12*INDEX(BW$9:BW$12,MATCH($AB463,$BU$9:$BU$12,0))+$AF463/12*AH463</f>
        <v>0.56603773584905637</v>
      </c>
      <c r="AL463" s="85">
        <f>(12-$AF463)/12*INDEX(BX$9:BX$12,MATCH($AB463,$BU$9:$BU$12,0))+$AF463/12*AI463</f>
        <v>0.17613207547169812</v>
      </c>
      <c r="AM463" s="85">
        <f>IF($BC463=1,AJ463/SUMIFS(AJ$3:AJ$622,$BC$3:$BC$622,1,$G$3:$G$622,$G463),0)</f>
        <v>0.17543281843265912</v>
      </c>
      <c r="AN463" s="85">
        <f>IF($BC463=1,AK463/SUMIFS(AK$3:AK$622,$BC$3:$BC$622,1,$G$3:$G$622,$G463),0)</f>
        <v>0.26104774290273453</v>
      </c>
      <c r="AO463" s="85">
        <f>IF($BC463=1,AL463/SUMIFS(AL$3:AL$622,$BC$3:$BC$622,1,$G$3:$G$622,$G463),0)</f>
        <v>7.9318781988518466E-2</v>
      </c>
      <c r="AP463" s="2" t="str">
        <f>IFERROR(R463/$V463*90,"")</f>
        <v/>
      </c>
      <c r="AQ463" s="2" t="str">
        <f>IFERROR(S463/$V463*90,"")</f>
        <v/>
      </c>
      <c r="AR463" s="2" t="str">
        <f>IFERROR(W463/$V463*90,"")</f>
        <v/>
      </c>
      <c r="AS463" s="2" t="str">
        <f>IFERROR(X463/$V463*90,"")</f>
        <v/>
      </c>
      <c r="AT463" s="2" t="str">
        <f>IFERROR(Y463/$V463*90,"")</f>
        <v/>
      </c>
      <c r="AU463" s="2">
        <f>IF(AP463="",INDEX(BV$4:BV$7,MATCH(O463,$BU$4:$BU$7,0)),AP463)</f>
        <v>3.6000000000000004E-2</v>
      </c>
      <c r="AV463" s="2">
        <f>IF(AQ463="",INDEX(BW$4:BW$7,MATCH($O463,$BU$4:$BU$7,0)),AQ463)</f>
        <v>2.6323486399532026E-2</v>
      </c>
      <c r="AW463" s="2">
        <f>IF(AR463="",INDEX(BX$4:BX$7,MATCH($O463,$BU$4:$BU$7,0)),AR463)</f>
        <v>0.24423337856173674</v>
      </c>
      <c r="AX463" s="2">
        <f>IF(AS463="",INDEX(BY$4:BY$7,MATCH($O463,$BU$4:$BU$7,0)),AS463)</f>
        <v>0.14245014245014245</v>
      </c>
      <c r="AY463" s="2">
        <f>IF(AT463="",INDEX(BZ$4:BZ$7,MATCH($O463,$BU$4:$BU$7,0)),AT463)</f>
        <v>0</v>
      </c>
      <c r="AZ463" s="2">
        <f>AU463*0.5+AK463*0.5</f>
        <v>0.3010188679245282</v>
      </c>
      <c r="BA463" s="2">
        <f>AV463*0.5+AJ463*0.5</f>
        <v>0.11490702621863395</v>
      </c>
      <c r="BB463" s="2">
        <f>AX463*0.5+AI463*0.5</f>
        <v>7.1225071225071226E-2</v>
      </c>
      <c r="BC463">
        <f>IF(I463="expected",1,0)</f>
        <v>1</v>
      </c>
      <c r="BD463" s="74">
        <f>IF(BC463=1,AZ463/SUMIFS(AZ$3:AZ$622,$BC$3:$BC$622,1,$G$3:$G$622,$G463),0)</f>
        <v>0.18535162080889014</v>
      </c>
      <c r="BE463" s="74">
        <f>IF(BC463=1,BA463/SUMIFS(BA$3:BA$622,$BC$3:$BC$622,1,$G$3:$G$622,$G463),0)</f>
        <v>0.15960825473408949</v>
      </c>
      <c r="BF463" s="74">
        <f>IF(BC463=1,AW463/SUMIFS(AW$3:AW$622,$BC$3:$BC$622,1,$G$3:$G$622,$G463),0)</f>
        <v>6.3976818037506128E-2</v>
      </c>
      <c r="BG463" s="2">
        <f>BB463</f>
        <v>7.1225071225071226E-2</v>
      </c>
      <c r="BH463" s="2">
        <f>AY463</f>
        <v>0</v>
      </c>
      <c r="BI463" s="2">
        <f>MIN(BI$1,BD463)</f>
        <v>0.18535162080889014</v>
      </c>
      <c r="BJ463" s="2">
        <f>MIN(BJ$1,BE463)</f>
        <v>0.15960825473408949</v>
      </c>
      <c r="BK463" s="2">
        <f>MIN(BK$1,BF463)</f>
        <v>6.3976818037506128E-2</v>
      </c>
      <c r="BL463" s="2">
        <f>BG463</f>
        <v>7.1225071225071226E-2</v>
      </c>
      <c r="BM463" s="2">
        <f>MIN($BM$1,BH463)</f>
        <v>0</v>
      </c>
      <c r="BN463" s="2">
        <f>BI463/SUMIFS(BI$3:BI$622,$BC$3:$BC$622,1,$G$3:$G$622,$G463)</f>
        <v>0.18535162080889012</v>
      </c>
      <c r="BO463" s="2">
        <f>BJ463/SUMIFS(BJ$3:BJ$622,$BC$3:$BC$622,1,$G$3:$G$622,$G463)</f>
        <v>0.15960825473408952</v>
      </c>
      <c r="BP463" s="2">
        <f>BK463/SUMIFS(BK$3:BK$622,$BC$3:$BC$622,1,$G$3:$G$622,$G463)</f>
        <v>6.3976818037506142E-2</v>
      </c>
      <c r="BQ463" s="2">
        <f>BL463</f>
        <v>7.1225071225071226E-2</v>
      </c>
      <c r="BR463" s="2">
        <f>BM463</f>
        <v>0</v>
      </c>
    </row>
    <row r="464" spans="1:70" x14ac:dyDescent="0.3">
      <c r="A464" s="93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>(12-$AF464)/12*INDEX(BV$9:BV$12,MATCH($AB464,$BU$9:$BU$12,0))+$AF464/12*AG464</f>
        <v>0.13438644688644691</v>
      </c>
      <c r="AK464" s="85">
        <f>(12-$AF464)/12*INDEX(BW$9:BW$12,MATCH($AB464,$BU$9:$BU$12,0))+$AF464/12*AH464</f>
        <v>0.76375457875457875</v>
      </c>
      <c r="AL464" s="85">
        <f>(12-$AF464)/12*INDEX(BX$9:BX$12,MATCH($AB464,$BU$9:$BU$12,0))+$AF464/12*AI464</f>
        <v>0.19281135531135532</v>
      </c>
      <c r="AM464" s="85">
        <f>IF($BC464=1,AJ464/SUMIFS(AJ$3:AJ$622,$BC$3:$BC$622,1,$G$3:$G$622,$G464),0)</f>
        <v>0</v>
      </c>
      <c r="AN464" s="85">
        <f>IF($BC464=1,AK464/SUMIFS(AK$3:AK$622,$BC$3:$BC$622,1,$G$3:$G$622,$G464),0)</f>
        <v>0</v>
      </c>
      <c r="AO464" s="85">
        <f>IF($BC464=1,AL464/SUMIFS(AL$3:AL$622,$BC$3:$BC$622,1,$G$3:$G$622,$G464),0)</f>
        <v>0</v>
      </c>
      <c r="AP464" s="2" t="str">
        <f>IFERROR(R464/$V464*90,"")</f>
        <v/>
      </c>
      <c r="AQ464" s="2" t="str">
        <f>IFERROR(S464/$V464*90,"")</f>
        <v/>
      </c>
      <c r="AR464" s="2" t="str">
        <f>IFERROR(W464/$V464*90,"")</f>
        <v/>
      </c>
      <c r="AS464" s="2" t="str">
        <f>IFERROR(X464/$V464*90,"")</f>
        <v/>
      </c>
      <c r="AT464" s="2" t="str">
        <f>IFERROR(Y464/$V464*90,"")</f>
        <v/>
      </c>
      <c r="AU464" s="2">
        <f>IF(AP464="",INDEX(BV$4:BV$7,MATCH(O464,$BU$4:$BU$7,0)),AP464)</f>
        <v>3.6000000000000004E-2</v>
      </c>
      <c r="AV464" s="2">
        <f>IF(AQ464="",INDEX(BW$4:BW$7,MATCH($O464,$BU$4:$BU$7,0)),AQ464)</f>
        <v>2.6323486399532026E-2</v>
      </c>
      <c r="AW464" s="2">
        <f>IF(AR464="",INDEX(BX$4:BX$7,MATCH($O464,$BU$4:$BU$7,0)),AR464)</f>
        <v>0.24423337856173674</v>
      </c>
      <c r="AX464" s="2">
        <f>IF(AS464="",INDEX(BY$4:BY$7,MATCH($O464,$BU$4:$BU$7,0)),AS464)</f>
        <v>0.14245014245014245</v>
      </c>
      <c r="AY464" s="2">
        <f>IF(AT464="",INDEX(BZ$4:BZ$7,MATCH($O464,$BU$4:$BU$7,0)),AT464)</f>
        <v>0</v>
      </c>
      <c r="AZ464" s="2">
        <f>AU464*0.5+AK464*0.5</f>
        <v>0.39987728937728939</v>
      </c>
      <c r="BA464" s="2">
        <f>AV464*0.5+AJ464*0.5</f>
        <v>8.0354966642989467E-2</v>
      </c>
      <c r="BB464" s="2">
        <f>AX464*0.5+AI464*0.5</f>
        <v>7.1225071225071226E-2</v>
      </c>
      <c r="BC464">
        <f>IF(I464="expected",1,0)</f>
        <v>0</v>
      </c>
      <c r="BD464" s="74">
        <f>IF(BC464=1,AZ464/SUMIFS(AZ$3:AZ$622,$BC$3:$BC$622,1,$G$3:$G$622,$G464),0)</f>
        <v>0</v>
      </c>
      <c r="BE464" s="74">
        <f>IF(BC464=1,BA464/SUMIFS(BA$3:BA$622,$BC$3:$BC$622,1,$G$3:$G$622,$G464),0)</f>
        <v>0</v>
      </c>
      <c r="BF464" s="74">
        <f>IF(BC464=1,AW464/SUMIFS(AW$3:AW$622,$BC$3:$BC$622,1,$G$3:$G$622,$G464),0)</f>
        <v>0</v>
      </c>
      <c r="BG464" s="2">
        <f>BB464</f>
        <v>7.1225071225071226E-2</v>
      </c>
      <c r="BH464" s="2">
        <f>AY464</f>
        <v>0</v>
      </c>
      <c r="BI464" s="2">
        <f>MIN(BI$1,BD464)</f>
        <v>0</v>
      </c>
      <c r="BJ464" s="2">
        <f>MIN(BJ$1,BE464)</f>
        <v>0</v>
      </c>
      <c r="BK464" s="2">
        <f>MIN(BK$1,BF464)</f>
        <v>0</v>
      </c>
      <c r="BL464" s="2">
        <f>BG464</f>
        <v>7.1225071225071226E-2</v>
      </c>
      <c r="BM464" s="2">
        <f>MIN($BM$1,BH464)</f>
        <v>0</v>
      </c>
      <c r="BN464" s="2">
        <f>BI464/SUMIFS(BI$3:BI$622,$BC$3:$BC$622,1,$G$3:$G$622,$G464)</f>
        <v>0</v>
      </c>
      <c r="BO464" s="2">
        <f>BJ464/SUMIFS(BJ$3:BJ$622,$BC$3:$BC$622,1,$G$3:$G$622,$G464)</f>
        <v>0</v>
      </c>
      <c r="BP464" s="2">
        <f>BK464/SUMIFS(BK$3:BK$622,$BC$3:$BC$622,1,$G$3:$G$622,$G464)</f>
        <v>0</v>
      </c>
      <c r="BQ464" s="2">
        <f>BL464</f>
        <v>7.1225071225071226E-2</v>
      </c>
      <c r="BR464" s="2">
        <f>BM464</f>
        <v>0</v>
      </c>
    </row>
    <row r="465" spans="1:70" x14ac:dyDescent="0.3">
      <c r="A465" s="93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>(12-$AF465)/12*INDEX(BV$9:BV$12,MATCH($AB465,$BU$9:$BU$12,0))+$AF465/12*AG465</f>
        <v>0.16126373626373627</v>
      </c>
      <c r="AK465" s="85">
        <f>(12-$AF465)/12*INDEX(BW$9:BW$12,MATCH($AB465,$BU$9:$BU$12,0))+$AF465/12*AH465</f>
        <v>0.22450549450549454</v>
      </c>
      <c r="AL465" s="85">
        <f>(12-$AF465)/12*INDEX(BX$9:BX$12,MATCH($AB465,$BU$9:$BU$12,0))+$AF465/12*AI465</f>
        <v>0.23137362637362638</v>
      </c>
      <c r="AM465" s="85">
        <f>IF($BC465=1,AJ465/SUMIFS(AJ$3:AJ$622,$BC$3:$BC$622,1,$G$3:$G$622,$G465),0)</f>
        <v>0</v>
      </c>
      <c r="AN465" s="85">
        <f>IF($BC465=1,AK465/SUMIFS(AK$3:AK$622,$BC$3:$BC$622,1,$G$3:$G$622,$G465),0)</f>
        <v>0</v>
      </c>
      <c r="AO465" s="85">
        <f>IF($BC465=1,AL465/SUMIFS(AL$3:AL$622,$BC$3:$BC$622,1,$G$3:$G$622,$G465),0)</f>
        <v>0</v>
      </c>
      <c r="AP465" s="2">
        <f>IFERROR(R465/$V465*90,"")</f>
        <v>0.33457249070631967</v>
      </c>
      <c r="AQ465" s="2">
        <f>IFERROR(S465/$V465*90,"")</f>
        <v>0.16728624535315983</v>
      </c>
      <c r="AR465" s="2">
        <f>IFERROR(W465/$V465*90,"")</f>
        <v>0.72490706319702591</v>
      </c>
      <c r="AS465" s="2">
        <f>IFERROR(X465/$V465*90,"")</f>
        <v>0.11152416356877323</v>
      </c>
      <c r="AT465" s="2">
        <f>IFERROR(Y465/$V465*90,"")</f>
        <v>5.5762081784386616E-2</v>
      </c>
      <c r="AU465" s="2">
        <f>IF(AP465="",INDEX(BV$4:BV$7,MATCH(O465,$BU$4:$BU$7,0)),AP465)</f>
        <v>0.33457249070631967</v>
      </c>
      <c r="AV465" s="2">
        <f>IF(AQ465="",INDEX(BW$4:BW$7,MATCH($O465,$BU$4:$BU$7,0)),AQ465)</f>
        <v>0.16728624535315983</v>
      </c>
      <c r="AW465" s="2">
        <f>IF(AR465="",INDEX(BX$4:BX$7,MATCH($O465,$BU$4:$BU$7,0)),AR465)</f>
        <v>0.72490706319702591</v>
      </c>
      <c r="AX465" s="2">
        <f>IF(AS465="",INDEX(BY$4:BY$7,MATCH($O465,$BU$4:$BU$7,0)),AS465)</f>
        <v>0.11152416356877323</v>
      </c>
      <c r="AY465" s="2">
        <f>IF(AT465="",INDEX(BZ$4:BZ$7,MATCH($O465,$BU$4:$BU$7,0)),AT465)</f>
        <v>5.5762081784386616E-2</v>
      </c>
      <c r="AZ465" s="2">
        <f>AU465*0.5+AK465*0.5</f>
        <v>0.27953899260590709</v>
      </c>
      <c r="BA465" s="2">
        <f>AV465*0.5+AJ465*0.5</f>
        <v>0.16427499080844804</v>
      </c>
      <c r="BB465" s="2">
        <f>AX465*0.5+AI465*0.5</f>
        <v>5.5762081784386616E-2</v>
      </c>
      <c r="BC465">
        <f>IF(I465="expected",1,0)</f>
        <v>0</v>
      </c>
      <c r="BD465" s="74">
        <f>IF(BC465=1,AZ465/SUMIFS(AZ$3:AZ$622,$BC$3:$BC$622,1,$G$3:$G$622,$G465),0)</f>
        <v>0</v>
      </c>
      <c r="BE465" s="74">
        <f>IF(BC465=1,BA465/SUMIFS(BA$3:BA$622,$BC$3:$BC$622,1,$G$3:$G$622,$G465),0)</f>
        <v>0</v>
      </c>
      <c r="BF465" s="74">
        <f>IF(BC465=1,AW465/SUMIFS(AW$3:AW$622,$BC$3:$BC$622,1,$G$3:$G$622,$G465),0)</f>
        <v>0</v>
      </c>
      <c r="BG465" s="2">
        <f>BB465</f>
        <v>5.5762081784386616E-2</v>
      </c>
      <c r="BH465" s="2">
        <f>AY465</f>
        <v>5.5762081784386616E-2</v>
      </c>
      <c r="BI465" s="2">
        <f>MIN(BI$1,BD465)</f>
        <v>0</v>
      </c>
      <c r="BJ465" s="2">
        <f>MIN(BJ$1,BE465)</f>
        <v>0</v>
      </c>
      <c r="BK465" s="2">
        <f>MIN(BK$1,BF465)</f>
        <v>0</v>
      </c>
      <c r="BL465" s="2">
        <f>BG465</f>
        <v>5.5762081784386616E-2</v>
      </c>
      <c r="BM465" s="2">
        <f>MIN($BM$1,BH465)</f>
        <v>5.5762081784386616E-2</v>
      </c>
      <c r="BN465" s="2">
        <f>BI465/SUMIFS(BI$3:BI$622,$BC$3:$BC$622,1,$G$3:$G$622,$G465)</f>
        <v>0</v>
      </c>
      <c r="BO465" s="2">
        <f>BJ465/SUMIFS(BJ$3:BJ$622,$BC$3:$BC$622,1,$G$3:$G$622,$G465)</f>
        <v>0</v>
      </c>
      <c r="BP465" s="2">
        <f>BK465/SUMIFS(BK$3:BK$622,$BC$3:$BC$622,1,$G$3:$G$622,$G465)</f>
        <v>0</v>
      </c>
      <c r="BQ465" s="2">
        <f>BL465</f>
        <v>5.5762081784386616E-2</v>
      </c>
      <c r="BR465" s="2">
        <f>BM465</f>
        <v>5.5762081784386616E-2</v>
      </c>
    </row>
    <row r="466" spans="1:70" x14ac:dyDescent="0.3">
      <c r="A466" s="93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>(12-$AF466)/12*INDEX(BV$9:BV$12,MATCH($AB466,$BU$9:$BU$12,0))+$AF466/12*AG466</f>
        <v>0.20349056603773588</v>
      </c>
      <c r="AK466" s="85">
        <f>(12-$AF466)/12*INDEX(BW$9:BW$12,MATCH($AB466,$BU$9:$BU$12,0))+$AF466/12*AH466</f>
        <v>0.56603773584905637</v>
      </c>
      <c r="AL466" s="85">
        <f>(12-$AF466)/12*INDEX(BX$9:BX$12,MATCH($AB466,$BU$9:$BU$12,0))+$AF466/12*AI466</f>
        <v>0.17613207547169812</v>
      </c>
      <c r="AM466" s="85">
        <f>IF($BC466=1,AJ466/SUMIFS(AJ$3:AJ$622,$BC$3:$BC$622,1,$G$3:$G$622,$G466),0)</f>
        <v>0</v>
      </c>
      <c r="AN466" s="85">
        <f>IF($BC466=1,AK466/SUMIFS(AK$3:AK$622,$BC$3:$BC$622,1,$G$3:$G$622,$G466),0)</f>
        <v>0</v>
      </c>
      <c r="AO466" s="85">
        <f>IF($BC466=1,AL466/SUMIFS(AL$3:AL$622,$BC$3:$BC$622,1,$G$3:$G$622,$G466),0)</f>
        <v>0</v>
      </c>
      <c r="AP466" s="2" t="str">
        <f>IFERROR(R466/$V466*90,"")</f>
        <v/>
      </c>
      <c r="AQ466" s="2" t="str">
        <f>IFERROR(S466/$V466*90,"")</f>
        <v/>
      </c>
      <c r="AR466" s="2" t="str">
        <f>IFERROR(W466/$V466*90,"")</f>
        <v/>
      </c>
      <c r="AS466" s="2" t="str">
        <f>IFERROR(X466/$V466*90,"")</f>
        <v/>
      </c>
      <c r="AT466" s="2" t="str">
        <f>IFERROR(Y466/$V466*90,"")</f>
        <v/>
      </c>
      <c r="AU466" s="2">
        <f>IF(AP466="",INDEX(BV$4:BV$7,MATCH(O466,$BU$4:$BU$7,0)),AP466)</f>
        <v>0.24004149377593362</v>
      </c>
      <c r="AV466" s="2">
        <f>IF(AQ466="",INDEX(BW$4:BW$7,MATCH($O466,$BU$4:$BU$7,0)),AQ466)</f>
        <v>2.3303987571206625E-2</v>
      </c>
      <c r="AW466" s="2">
        <f>IF(AR466="",INDEX(BX$4:BX$7,MATCH($O466,$BU$4:$BU$7,0)),AR466)</f>
        <v>0.70970695970695963</v>
      </c>
      <c r="AX466" s="2">
        <f>IF(AS466="",INDEX(BY$4:BY$7,MATCH($O466,$BU$4:$BU$7,0)),AS466)</f>
        <v>0.12295081967213115</v>
      </c>
      <c r="AY466" s="2">
        <f>IF(AT466="",INDEX(BZ$4:BZ$7,MATCH($O466,$BU$4:$BU$7,0)),AT466)</f>
        <v>0</v>
      </c>
      <c r="AZ466" s="2">
        <f>AU466*0.5+AK466*0.5</f>
        <v>0.40303961481249501</v>
      </c>
      <c r="BA466" s="2">
        <f>AV466*0.5+AJ466*0.5</f>
        <v>0.11339727680447126</v>
      </c>
      <c r="BB466" s="2">
        <f>AX466*0.5+AI466*0.5</f>
        <v>6.1475409836065573E-2</v>
      </c>
      <c r="BC466">
        <f>IF(I466="expected",1,0)</f>
        <v>0</v>
      </c>
      <c r="BD466" s="74">
        <f>IF(BC466=1,AZ466/SUMIFS(AZ$3:AZ$622,$BC$3:$BC$622,1,$G$3:$G$622,$G466),0)</f>
        <v>0</v>
      </c>
      <c r="BE466" s="74">
        <f>IF(BC466=1,BA466/SUMIFS(BA$3:BA$622,$BC$3:$BC$622,1,$G$3:$G$622,$G466),0)</f>
        <v>0</v>
      </c>
      <c r="BF466" s="74">
        <f>IF(BC466=1,AW466/SUMIFS(AW$3:AW$622,$BC$3:$BC$622,1,$G$3:$G$622,$G466),0)</f>
        <v>0</v>
      </c>
      <c r="BG466" s="2">
        <f>BB466</f>
        <v>6.1475409836065573E-2</v>
      </c>
      <c r="BH466" s="2">
        <f>AY466</f>
        <v>0</v>
      </c>
      <c r="BI466" s="2">
        <f>MIN(BI$1,BD466)</f>
        <v>0</v>
      </c>
      <c r="BJ466" s="2">
        <f>MIN(BJ$1,BE466)</f>
        <v>0</v>
      </c>
      <c r="BK466" s="2">
        <f>MIN(BK$1,BF466)</f>
        <v>0</v>
      </c>
      <c r="BL466" s="2">
        <f>BG466</f>
        <v>6.1475409836065573E-2</v>
      </c>
      <c r="BM466" s="2">
        <f>MIN($BM$1,BH466)</f>
        <v>0</v>
      </c>
      <c r="BN466" s="2">
        <f>BI466/SUMIFS(BI$3:BI$622,$BC$3:$BC$622,1,$G$3:$G$622,$G466)</f>
        <v>0</v>
      </c>
      <c r="BO466" s="2">
        <f>BJ466/SUMIFS(BJ$3:BJ$622,$BC$3:$BC$622,1,$G$3:$G$622,$G466)</f>
        <v>0</v>
      </c>
      <c r="BP466" s="2">
        <f>BK466/SUMIFS(BK$3:BK$622,$BC$3:$BC$622,1,$G$3:$G$622,$G466)</f>
        <v>0</v>
      </c>
      <c r="BQ466" s="2">
        <f>BL466</f>
        <v>6.1475409836065573E-2</v>
      </c>
      <c r="BR466" s="2">
        <f>BM466</f>
        <v>0</v>
      </c>
    </row>
    <row r="467" spans="1:70" x14ac:dyDescent="0.3">
      <c r="A467" s="93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>(12-$AF467)/12*INDEX(BV$9:BV$12,MATCH($AB467,$BU$9:$BU$12,0))+$AF467/12*AG467</f>
        <v>0.20349056603773588</v>
      </c>
      <c r="AK467" s="85">
        <f>(12-$AF467)/12*INDEX(BW$9:BW$12,MATCH($AB467,$BU$9:$BU$12,0))+$AF467/12*AH467</f>
        <v>0.56603773584905637</v>
      </c>
      <c r="AL467" s="85">
        <f>(12-$AF467)/12*INDEX(BX$9:BX$12,MATCH($AB467,$BU$9:$BU$12,0))+$AF467/12*AI467</f>
        <v>0.17613207547169812</v>
      </c>
      <c r="AM467" s="85">
        <f>IF($BC467=1,AJ467/SUMIFS(AJ$3:AJ$622,$BC$3:$BC$622,1,$G$3:$G$622,$G467),0)</f>
        <v>0</v>
      </c>
      <c r="AN467" s="85">
        <f>IF($BC467=1,AK467/SUMIFS(AK$3:AK$622,$BC$3:$BC$622,1,$G$3:$G$622,$G467),0)</f>
        <v>0</v>
      </c>
      <c r="AO467" s="85">
        <f>IF($BC467=1,AL467/SUMIFS(AL$3:AL$622,$BC$3:$BC$622,1,$G$3:$G$622,$G467),0)</f>
        <v>0</v>
      </c>
      <c r="AP467" s="2">
        <f>IFERROR(R467/$V467*90,"")</f>
        <v>0.29605263157894735</v>
      </c>
      <c r="AQ467" s="2">
        <f>IFERROR(S467/$V467*90,"")</f>
        <v>0.54276315789473684</v>
      </c>
      <c r="AR467" s="2">
        <f>IFERROR(W467/$V467*90,"")</f>
        <v>0.54276315789473684</v>
      </c>
      <c r="AS467" s="2">
        <f>IFERROR(X467/$V467*90,"")</f>
        <v>4.9342105263157895E-2</v>
      </c>
      <c r="AT467" s="2">
        <f>IFERROR(Y467/$V467*90,"")</f>
        <v>0</v>
      </c>
      <c r="AU467" s="2">
        <f>IF(AP467="",INDEX(BV$4:BV$7,MATCH(O467,$BU$4:$BU$7,0)),AP467)</f>
        <v>0.29605263157894735</v>
      </c>
      <c r="AV467" s="2">
        <f>IF(AQ467="",INDEX(BW$4:BW$7,MATCH($O467,$BU$4:$BU$7,0)),AQ467)</f>
        <v>0.54276315789473684</v>
      </c>
      <c r="AW467" s="2">
        <f>IF(AR467="",INDEX(BX$4:BX$7,MATCH($O467,$BU$4:$BU$7,0)),AR467)</f>
        <v>0.54276315789473684</v>
      </c>
      <c r="AX467" s="2">
        <f>IF(AS467="",INDEX(BY$4:BY$7,MATCH($O467,$BU$4:$BU$7,0)),AS467)</f>
        <v>4.9342105263157895E-2</v>
      </c>
      <c r="AY467" s="2">
        <f>IF(AT467="",INDEX(BZ$4:BZ$7,MATCH($O467,$BU$4:$BU$7,0)),AT467)</f>
        <v>0</v>
      </c>
      <c r="AZ467" s="2">
        <f>AU467*0.5+AK467*0.5</f>
        <v>0.43104518371400186</v>
      </c>
      <c r="BA467" s="2">
        <f>AV467*0.5+AJ467*0.5</f>
        <v>0.37312686196623635</v>
      </c>
      <c r="BB467" s="2">
        <f>AX467*0.5+AI467*0.5</f>
        <v>2.4671052631578948E-2</v>
      </c>
      <c r="BC467">
        <f>IF(I467="expected",1,0)</f>
        <v>0</v>
      </c>
      <c r="BD467" s="74">
        <f>IF(BC467=1,AZ467/SUMIFS(AZ$3:AZ$622,$BC$3:$BC$622,1,$G$3:$G$622,$G467),0)</f>
        <v>0</v>
      </c>
      <c r="BE467" s="74">
        <f>IF(BC467=1,BA467/SUMIFS(BA$3:BA$622,$BC$3:$BC$622,1,$G$3:$G$622,$G467),0)</f>
        <v>0</v>
      </c>
      <c r="BF467" s="74">
        <f>IF(BC467=1,AW467/SUMIFS(AW$3:AW$622,$BC$3:$BC$622,1,$G$3:$G$622,$G467),0)</f>
        <v>0</v>
      </c>
      <c r="BG467" s="2">
        <f>BB467</f>
        <v>2.4671052631578948E-2</v>
      </c>
      <c r="BH467" s="2">
        <f>AY467</f>
        <v>0</v>
      </c>
      <c r="BI467" s="2">
        <f>MIN(BI$1,BD467)</f>
        <v>0</v>
      </c>
      <c r="BJ467" s="2">
        <f>MIN(BJ$1,BE467)</f>
        <v>0</v>
      </c>
      <c r="BK467" s="2">
        <f>MIN(BK$1,BF467)</f>
        <v>0</v>
      </c>
      <c r="BL467" s="2">
        <f>BG467</f>
        <v>2.4671052631578948E-2</v>
      </c>
      <c r="BM467" s="2">
        <f>MIN($BM$1,BH467)</f>
        <v>0</v>
      </c>
      <c r="BN467" s="2">
        <f>BI467/SUMIFS(BI$3:BI$622,$BC$3:$BC$622,1,$G$3:$G$622,$G467)</f>
        <v>0</v>
      </c>
      <c r="BO467" s="2">
        <f>BJ467/SUMIFS(BJ$3:BJ$622,$BC$3:$BC$622,1,$G$3:$G$622,$G467)</f>
        <v>0</v>
      </c>
      <c r="BP467" s="2">
        <f>BK467/SUMIFS(BK$3:BK$622,$BC$3:$BC$622,1,$G$3:$G$622,$G467)</f>
        <v>0</v>
      </c>
      <c r="BQ467" s="2">
        <f>BL467</f>
        <v>2.4671052631578948E-2</v>
      </c>
      <c r="BR467" s="2">
        <f>BM467</f>
        <v>0</v>
      </c>
    </row>
    <row r="468" spans="1:70" x14ac:dyDescent="0.3">
      <c r="A468" s="93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>(12-$AF468)/12*INDEX(BV$9:BV$12,MATCH($AB468,$BU$9:$BU$12,0))+$AF468/12*AG468</f>
        <v>0.20349056603773588</v>
      </c>
      <c r="AK468" s="85">
        <f>(12-$AF468)/12*INDEX(BW$9:BW$12,MATCH($AB468,$BU$9:$BU$12,0))+$AF468/12*AH468</f>
        <v>0.56603773584905637</v>
      </c>
      <c r="AL468" s="85">
        <f>(12-$AF468)/12*INDEX(BX$9:BX$12,MATCH($AB468,$BU$9:$BU$12,0))+$AF468/12*AI468</f>
        <v>0.17613207547169812</v>
      </c>
      <c r="AM468" s="85">
        <f>IF($BC468=1,AJ468/SUMIFS(AJ$3:AJ$622,$BC$3:$BC$622,1,$G$3:$G$622,$G468),0)</f>
        <v>0.17543281843265912</v>
      </c>
      <c r="AN468" s="85">
        <f>IF($BC468=1,AK468/SUMIFS(AK$3:AK$622,$BC$3:$BC$622,1,$G$3:$G$622,$G468),0)</f>
        <v>0.26104774290273453</v>
      </c>
      <c r="AO468" s="85">
        <f>IF($BC468=1,AL468/SUMIFS(AL$3:AL$622,$BC$3:$BC$622,1,$G$3:$G$622,$G468),0)</f>
        <v>7.9318781988518466E-2</v>
      </c>
      <c r="AP468" s="2">
        <f>IFERROR(R468/$V468*90,"")</f>
        <v>0.12295081967213115</v>
      </c>
      <c r="AQ468" s="2">
        <f>IFERROR(S468/$V468*90,"")</f>
        <v>0</v>
      </c>
      <c r="AR468" s="2">
        <f>IFERROR(W468/$V468*90,"")</f>
        <v>0.73770491803278693</v>
      </c>
      <c r="AS468" s="2">
        <f>IFERROR(X468/$V468*90,"")</f>
        <v>0.12295081967213115</v>
      </c>
      <c r="AT468" s="2">
        <f>IFERROR(Y468/$V468*90,"")</f>
        <v>0</v>
      </c>
      <c r="AU468" s="2">
        <f>IF(AP468="",INDEX(BV$4:BV$7,MATCH(O468,$BU$4:$BU$7,0)),AP468)</f>
        <v>0.12295081967213115</v>
      </c>
      <c r="AV468" s="2">
        <f>IF(AQ468="",INDEX(BW$4:BW$7,MATCH($O468,$BU$4:$BU$7,0)),AQ468)</f>
        <v>0</v>
      </c>
      <c r="AW468" s="2">
        <f>IF(AR468="",INDEX(BX$4:BX$7,MATCH($O468,$BU$4:$BU$7,0)),AR468)</f>
        <v>0.73770491803278693</v>
      </c>
      <c r="AX468" s="2">
        <f>IF(AS468="",INDEX(BY$4:BY$7,MATCH($O468,$BU$4:$BU$7,0)),AS468)</f>
        <v>0.12295081967213115</v>
      </c>
      <c r="AY468" s="2">
        <f>IF(AT468="",INDEX(BZ$4:BZ$7,MATCH($O468,$BU$4:$BU$7,0)),AT468)</f>
        <v>0</v>
      </c>
      <c r="AZ468" s="2">
        <f>AU468*0.5+AK468*0.5</f>
        <v>0.34449427776059377</v>
      </c>
      <c r="BA468" s="2">
        <f>AV468*0.5+AJ468*0.5</f>
        <v>0.10174528301886794</v>
      </c>
      <c r="BB468" s="2">
        <f>AX468*0.5+AI468*0.5</f>
        <v>6.1475409836065573E-2</v>
      </c>
      <c r="BC468">
        <f>IF(I468="expected",1,0)</f>
        <v>1</v>
      </c>
      <c r="BD468" s="74">
        <f>IF(BC468=1,AZ468/SUMIFS(AZ$3:AZ$622,$BC$3:$BC$622,1,$G$3:$G$622,$G468),0)</f>
        <v>0.21212149651138562</v>
      </c>
      <c r="BE468" s="74">
        <f>IF(BC468=1,BA468/SUMIFS(BA$3:BA$622,$BC$3:$BC$622,1,$G$3:$G$622,$G468),0)</f>
        <v>0.14132631906397761</v>
      </c>
      <c r="BF468" s="74">
        <f>IF(BC468=1,AW468/SUMIFS(AW$3:AW$622,$BC$3:$BC$622,1,$G$3:$G$622,$G468),0)</f>
        <v>0.19324145448213945</v>
      </c>
      <c r="BG468" s="2">
        <f>BB468</f>
        <v>6.1475409836065573E-2</v>
      </c>
      <c r="BH468" s="2">
        <f>AY468</f>
        <v>0</v>
      </c>
      <c r="BI468" s="2">
        <f>MIN(BI$1,BD468)</f>
        <v>0.21212149651138562</v>
      </c>
      <c r="BJ468" s="2">
        <f>MIN(BJ$1,BE468)</f>
        <v>0.14132631906397761</v>
      </c>
      <c r="BK468" s="2">
        <f>MIN(BK$1,BF468)</f>
        <v>0.19324145448213945</v>
      </c>
      <c r="BL468" s="2">
        <f>BG468</f>
        <v>6.1475409836065573E-2</v>
      </c>
      <c r="BM468" s="2">
        <f>MIN($BM$1,BH468)</f>
        <v>0</v>
      </c>
      <c r="BN468" s="2">
        <f>BI468/SUMIFS(BI$3:BI$622,$BC$3:$BC$622,1,$G$3:$G$622,$G468)</f>
        <v>0.21212149651138557</v>
      </c>
      <c r="BO468" s="2">
        <f>BJ468/SUMIFS(BJ$3:BJ$622,$BC$3:$BC$622,1,$G$3:$G$622,$G468)</f>
        <v>0.14132631906397763</v>
      </c>
      <c r="BP468" s="2">
        <f>BK468/SUMIFS(BK$3:BK$622,$BC$3:$BC$622,1,$G$3:$G$622,$G468)</f>
        <v>0.19324145448213947</v>
      </c>
      <c r="BQ468" s="2">
        <f>BL468</f>
        <v>6.1475409836065573E-2</v>
      </c>
      <c r="BR468" s="2">
        <f>BM468</f>
        <v>0</v>
      </c>
    </row>
    <row r="469" spans="1:70" x14ac:dyDescent="0.3">
      <c r="A469" s="93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>(12-$AF469)/12*INDEX(BV$9:BV$12,MATCH($AB469,$BU$9:$BU$12,0))+$AF469/12*AG469</f>
        <v>0.16957547169811324</v>
      </c>
      <c r="AK469" s="85">
        <f>(12-$AF469)/12*INDEX(BW$9:BW$12,MATCH($AB469,$BU$9:$BU$12,0))+$AF469/12*AH469</f>
        <v>0.771698113207547</v>
      </c>
      <c r="AL469" s="85">
        <f>(12-$AF469)/12*INDEX(BX$9:BX$12,MATCH($AB469,$BU$9:$BU$12,0))+$AF469/12*AI469</f>
        <v>0.14677672955974844</v>
      </c>
      <c r="AM469" s="85">
        <f>IF($BC469=1,AJ469/SUMIFS(AJ$3:AJ$622,$BC$3:$BC$622,1,$G$3:$G$622,$G469),0)</f>
        <v>0</v>
      </c>
      <c r="AN469" s="85">
        <f>IF($BC469=1,AK469/SUMIFS(AK$3:AK$622,$BC$3:$BC$622,1,$G$3:$G$622,$G469),0)</f>
        <v>0</v>
      </c>
      <c r="AO469" s="85">
        <f>IF($BC469=1,AL469/SUMIFS(AL$3:AL$622,$BC$3:$BC$622,1,$G$3:$G$622,$G469),0)</f>
        <v>0</v>
      </c>
      <c r="AP469" s="2">
        <f>IFERROR(R469/$V469*90,"")</f>
        <v>0.26946107784431139</v>
      </c>
      <c r="AQ469" s="2">
        <f>IFERROR(S469/$V469*90,"")</f>
        <v>0.26946107784431139</v>
      </c>
      <c r="AR469" s="2">
        <f>IFERROR(W469/$V469*90,"")</f>
        <v>1.1676646706586826</v>
      </c>
      <c r="AS469" s="2">
        <f>IFERROR(X469/$V469*90,"")</f>
        <v>0.26946107784431139</v>
      </c>
      <c r="AT469" s="2">
        <f>IFERROR(Y469/$V469*90,"")</f>
        <v>0</v>
      </c>
      <c r="AU469" s="2">
        <f>IF(AP469="",INDEX(BV$4:BV$7,MATCH(O469,$BU$4:$BU$7,0)),AP469)</f>
        <v>0.26946107784431139</v>
      </c>
      <c r="AV469" s="2">
        <f>IF(AQ469="",INDEX(BW$4:BW$7,MATCH($O469,$BU$4:$BU$7,0)),AQ469)</f>
        <v>0.26946107784431139</v>
      </c>
      <c r="AW469" s="2">
        <f>IF(AR469="",INDEX(BX$4:BX$7,MATCH($O469,$BU$4:$BU$7,0)),AR469)</f>
        <v>1.1676646706586826</v>
      </c>
      <c r="AX469" s="2">
        <f>IF(AS469="",INDEX(BY$4:BY$7,MATCH($O469,$BU$4:$BU$7,0)),AS469)</f>
        <v>0.26946107784431139</v>
      </c>
      <c r="AY469" s="2">
        <f>IF(AT469="",INDEX(BZ$4:BZ$7,MATCH($O469,$BU$4:$BU$7,0)),AT469)</f>
        <v>0</v>
      </c>
      <c r="AZ469" s="2">
        <f>AU469*0.5+AK469*0.5</f>
        <v>0.52057959552592914</v>
      </c>
      <c r="BA469" s="2">
        <f>AV469*0.5+AJ469*0.5</f>
        <v>0.21951827477121233</v>
      </c>
      <c r="BB469" s="2">
        <f>AX469*0.5+AI469*0.5</f>
        <v>0.1347305389221557</v>
      </c>
      <c r="BC469">
        <f>IF(I469="expected",1,0)</f>
        <v>0</v>
      </c>
      <c r="BD469" s="74">
        <f>IF(BC469=1,AZ469/SUMIFS(AZ$3:AZ$622,$BC$3:$BC$622,1,$G$3:$G$622,$G469),0)</f>
        <v>0</v>
      </c>
      <c r="BE469" s="74">
        <f>IF(BC469=1,BA469/SUMIFS(BA$3:BA$622,$BC$3:$BC$622,1,$G$3:$G$622,$G469),0)</f>
        <v>0</v>
      </c>
      <c r="BF469" s="74">
        <f>IF(BC469=1,AW469/SUMIFS(AW$3:AW$622,$BC$3:$BC$622,1,$G$3:$G$622,$G469),0)</f>
        <v>0</v>
      </c>
      <c r="BG469" s="2">
        <f>BB469</f>
        <v>0.1347305389221557</v>
      </c>
      <c r="BH469" s="2">
        <f>AY469</f>
        <v>0</v>
      </c>
      <c r="BI469" s="2">
        <f>MIN(BI$1,BD469)</f>
        <v>0</v>
      </c>
      <c r="BJ469" s="2">
        <f>MIN(BJ$1,BE469)</f>
        <v>0</v>
      </c>
      <c r="BK469" s="2">
        <f>MIN(BK$1,BF469)</f>
        <v>0</v>
      </c>
      <c r="BL469" s="2">
        <f>BG469</f>
        <v>0.1347305389221557</v>
      </c>
      <c r="BM469" s="2">
        <f>MIN($BM$1,BH469)</f>
        <v>0</v>
      </c>
      <c r="BN469" s="2">
        <f>BI469/SUMIFS(BI$3:BI$622,$BC$3:$BC$622,1,$G$3:$G$622,$G469)</f>
        <v>0</v>
      </c>
      <c r="BO469" s="2">
        <f>BJ469/SUMIFS(BJ$3:BJ$622,$BC$3:$BC$622,1,$G$3:$G$622,$G469)</f>
        <v>0</v>
      </c>
      <c r="BP469" s="2">
        <f>BK469/SUMIFS(BK$3:BK$622,$BC$3:$BC$622,1,$G$3:$G$622,$G469)</f>
        <v>0</v>
      </c>
      <c r="BQ469" s="2">
        <f>BL469</f>
        <v>0.1347305389221557</v>
      </c>
      <c r="BR469" s="2">
        <f>BM469</f>
        <v>0</v>
      </c>
    </row>
    <row r="470" spans="1:70" x14ac:dyDescent="0.3">
      <c r="A470" s="93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>(12-$AF470)/12*INDEX(BV$9:BV$12,MATCH($AB470,$BU$9:$BU$12,0))+$AF470/12*AG470</f>
        <v>8.0631868131868137E-2</v>
      </c>
      <c r="AK470" s="85">
        <f>(12-$AF470)/12*INDEX(BW$9:BW$12,MATCH($AB470,$BU$9:$BU$12,0))+$AF470/12*AH470</f>
        <v>0.11225274725274727</v>
      </c>
      <c r="AL470" s="85">
        <f>(12-$AF470)/12*INDEX(BX$9:BX$12,MATCH($AB470,$BU$9:$BU$12,0))+$AF470/12*AI470</f>
        <v>0.11568681318681319</v>
      </c>
      <c r="AM470" s="85">
        <f>IF($BC470=1,AJ470/SUMIFS(AJ$3:AJ$622,$BC$3:$BC$622,1,$G$3:$G$622,$G470),0)</f>
        <v>6.9514160569197875E-2</v>
      </c>
      <c r="AN470" s="85">
        <f>IF($BC470=1,AK470/SUMIFS(AK$3:AK$622,$BC$3:$BC$622,1,$G$3:$G$622,$G470),0)</f>
        <v>5.1769209805430788E-2</v>
      </c>
      <c r="AO470" s="85">
        <f>IF($BC470=1,AL470/SUMIFS(AL$3:AL$622,$BC$3:$BC$622,1,$G$3:$G$622,$G470),0)</f>
        <v>5.2098046818200197E-2</v>
      </c>
      <c r="AP470" s="2" t="str">
        <f>IFERROR(R470/$V470*90,"")</f>
        <v/>
      </c>
      <c r="AQ470" s="2" t="str">
        <f>IFERROR(S470/$V470*90,"")</f>
        <v/>
      </c>
      <c r="AR470" s="2" t="str">
        <f>IFERROR(W470/$V470*90,"")</f>
        <v/>
      </c>
      <c r="AS470" s="2" t="str">
        <f>IFERROR(X470/$V470*90,"")</f>
        <v/>
      </c>
      <c r="AT470" s="2" t="str">
        <f>IFERROR(Y470/$V470*90,"")</f>
        <v/>
      </c>
      <c r="AU470" s="2">
        <f>IF(AP470="",INDEX(BV$4:BV$7,MATCH(O470,$BU$4:$BU$7,0)),AP470)</f>
        <v>0.24004149377593362</v>
      </c>
      <c r="AV470" s="2">
        <f>IF(AQ470="",INDEX(BW$4:BW$7,MATCH($O470,$BU$4:$BU$7,0)),AQ470)</f>
        <v>2.3303987571206625E-2</v>
      </c>
      <c r="AW470" s="2">
        <f>IF(AR470="",INDEX(BX$4:BX$7,MATCH($O470,$BU$4:$BU$7,0)),AR470)</f>
        <v>0.70970695970695963</v>
      </c>
      <c r="AX470" s="2">
        <f>IF(AS470="",INDEX(BY$4:BY$7,MATCH($O470,$BU$4:$BU$7,0)),AS470)</f>
        <v>0.12295081967213115</v>
      </c>
      <c r="AY470" s="2">
        <f>IF(AT470="",INDEX(BZ$4:BZ$7,MATCH($O470,$BU$4:$BU$7,0)),AT470)</f>
        <v>0</v>
      </c>
      <c r="AZ470" s="2">
        <f>AU470*0.5+AK470*0.5</f>
        <v>0.17614712051434045</v>
      </c>
      <c r="BA470" s="2">
        <f>AV470*0.5+AJ470*0.5</f>
        <v>5.1967927851537379E-2</v>
      </c>
      <c r="BB470" s="2">
        <f>AX470*0.5+AI470*0.5</f>
        <v>6.1475409836065573E-2</v>
      </c>
      <c r="BC470">
        <f>IF(I470="expected",1,0)</f>
        <v>1</v>
      </c>
      <c r="BD470" s="74">
        <f>IF(BC470=1,AZ470/SUMIFS(AZ$3:AZ$622,$BC$3:$BC$622,1,$G$3:$G$622,$G470),0)</f>
        <v>0.10846215226727163</v>
      </c>
      <c r="BE470" s="74">
        <f>IF(BC470=1,BA470/SUMIFS(BA$3:BA$622,$BC$3:$BC$622,1,$G$3:$G$622,$G470),0)</f>
        <v>7.218453509317152E-2</v>
      </c>
      <c r="BF470" s="74">
        <f>IF(BC470=1,AW470/SUMIFS(AW$3:AW$622,$BC$3:$BC$622,1,$G$3:$G$622,$G470),0)</f>
        <v>0.18590740253649043</v>
      </c>
      <c r="BG470" s="2">
        <f>BB470</f>
        <v>6.1475409836065573E-2</v>
      </c>
      <c r="BH470" s="2">
        <f>AY470</f>
        <v>0</v>
      </c>
      <c r="BI470" s="2">
        <f>MIN(BI$1,BD470)</f>
        <v>0.10846215226727163</v>
      </c>
      <c r="BJ470" s="2">
        <f>MIN(BJ$1,BE470)</f>
        <v>7.218453509317152E-2</v>
      </c>
      <c r="BK470" s="2">
        <f>MIN(BK$1,BF470)</f>
        <v>0.18590740253649043</v>
      </c>
      <c r="BL470" s="2">
        <f>BG470</f>
        <v>6.1475409836065573E-2</v>
      </c>
      <c r="BM470" s="2">
        <f>MIN($BM$1,BH470)</f>
        <v>0</v>
      </c>
      <c r="BN470" s="2">
        <f>BI470/SUMIFS(BI$3:BI$622,$BC$3:$BC$622,1,$G$3:$G$622,$G470)</f>
        <v>0.1084621522672716</v>
      </c>
      <c r="BO470" s="2">
        <f>BJ470/SUMIFS(BJ$3:BJ$622,$BC$3:$BC$622,1,$G$3:$G$622,$G470)</f>
        <v>7.2184535093171534E-2</v>
      </c>
      <c r="BP470" s="2">
        <f>BK470/SUMIFS(BK$3:BK$622,$BC$3:$BC$622,1,$G$3:$G$622,$G470)</f>
        <v>0.18590740253649046</v>
      </c>
      <c r="BQ470" s="2">
        <f>BL470</f>
        <v>6.1475409836065573E-2</v>
      </c>
      <c r="BR470" s="2">
        <f>BM470</f>
        <v>0</v>
      </c>
    </row>
    <row r="471" spans="1:70" x14ac:dyDescent="0.3">
      <c r="A471" s="93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>(12-$AF471)/12*INDEX(BV$9:BV$12,MATCH($AB471,$BU$9:$BU$12,0))+$AF471/12*AG471</f>
        <v>0</v>
      </c>
      <c r="AK471" s="85">
        <f>(12-$AF471)/12*INDEX(BW$9:BW$12,MATCH($AB471,$BU$9:$BU$12,0))+$AF471/12*AH471</f>
        <v>0</v>
      </c>
      <c r="AL471" s="85">
        <f>(12-$AF471)/12*INDEX(BX$9:BX$12,MATCH($AB471,$BU$9:$BU$12,0))+$AF471/12*AI471</f>
        <v>0</v>
      </c>
      <c r="AM471" s="85">
        <f>IF($BC471=1,AJ471/SUMIFS(AJ$3:AJ$622,$BC$3:$BC$622,1,$G$3:$G$622,$G471),0)</f>
        <v>0</v>
      </c>
      <c r="AN471" s="85">
        <f>IF($BC471=1,AK471/SUMIFS(AK$3:AK$622,$BC$3:$BC$622,1,$G$3:$G$622,$G471),0)</f>
        <v>0</v>
      </c>
      <c r="AO471" s="85">
        <f>IF($BC471=1,AL471/SUMIFS(AL$3:AL$622,$BC$3:$BC$622,1,$G$3:$G$622,$G471),0)</f>
        <v>0</v>
      </c>
      <c r="AP471" s="2">
        <f>IFERROR(R471/$V471*90,"")</f>
        <v>0</v>
      </c>
      <c r="AQ471" s="2">
        <f>IFERROR(S471/$V471*90,"")</f>
        <v>0</v>
      </c>
      <c r="AR471" s="2">
        <f>IFERROR(W471/$V471*90,"")</f>
        <v>0</v>
      </c>
      <c r="AS471" s="2">
        <f>IFERROR(X471/$V471*90,"")</f>
        <v>0</v>
      </c>
      <c r="AT471" s="2">
        <f>IFERROR(Y471/$V471*90,"")</f>
        <v>0</v>
      </c>
      <c r="AU471" s="2">
        <f>IF(AP471="",INDEX(BV$4:BV$7,MATCH(O471,$BU$4:$BU$7,0)),AP471)</f>
        <v>0</v>
      </c>
      <c r="AV471" s="2">
        <f>IF(AQ471="",INDEX(BW$4:BW$7,MATCH($O471,$BU$4:$BU$7,0)),AQ471)</f>
        <v>0</v>
      </c>
      <c r="AW471" s="2">
        <f>IF(AR471="",INDEX(BX$4:BX$7,MATCH($O471,$BU$4:$BU$7,0)),AR471)</f>
        <v>0</v>
      </c>
      <c r="AX471" s="2">
        <f>IF(AS471="",INDEX(BY$4:BY$7,MATCH($O471,$BU$4:$BU$7,0)),AS471)</f>
        <v>0</v>
      </c>
      <c r="AY471" s="2">
        <f>IF(AT471="",INDEX(BZ$4:BZ$7,MATCH($O471,$BU$4:$BU$7,0)),AT471)</f>
        <v>0</v>
      </c>
      <c r="AZ471" s="2">
        <f>AU471*0.5+AK471*0.5</f>
        <v>0</v>
      </c>
      <c r="BA471" s="2">
        <f>AV471*0.5+AJ471*0.5</f>
        <v>0</v>
      </c>
      <c r="BB471" s="2">
        <f>AX471*0.5+AI471*0.5</f>
        <v>0</v>
      </c>
      <c r="BC471">
        <f>IF(I471="expected",1,0)</f>
        <v>1</v>
      </c>
      <c r="BD471" s="74">
        <f>IF(BC471=1,AZ471/SUMIFS(AZ$3:AZ$622,$BC$3:$BC$622,1,$G$3:$G$622,$G471),0)</f>
        <v>0</v>
      </c>
      <c r="BE471" s="74">
        <f>IF(BC471=1,BA471/SUMIFS(BA$3:BA$622,$BC$3:$BC$622,1,$G$3:$G$622,$G471),0)</f>
        <v>0</v>
      </c>
      <c r="BF471" s="74">
        <f>IF(BC471=1,AW471/SUMIFS(AW$3:AW$622,$BC$3:$BC$622,1,$G$3:$G$622,$G471),0)</f>
        <v>0</v>
      </c>
      <c r="BG471" s="2">
        <f>BB471</f>
        <v>0</v>
      </c>
      <c r="BH471" s="2">
        <f>AY471</f>
        <v>0</v>
      </c>
      <c r="BI471" s="2">
        <f>MIN(BI$1,BD471)</f>
        <v>0</v>
      </c>
      <c r="BJ471" s="2">
        <f>MIN(BJ$1,BE471)</f>
        <v>0</v>
      </c>
      <c r="BK471" s="2">
        <f>MIN(BK$1,BF471)</f>
        <v>0</v>
      </c>
      <c r="BL471" s="2">
        <f>BG471</f>
        <v>0</v>
      </c>
      <c r="BM471" s="2">
        <f>MIN($BM$1,BH471)</f>
        <v>0</v>
      </c>
      <c r="BN471" s="2">
        <f>BI471/SUMIFS(BI$3:BI$622,$BC$3:$BC$622,1,$G$3:$G$622,$G471)</f>
        <v>0</v>
      </c>
      <c r="BO471" s="2">
        <f>BJ471/SUMIFS(BJ$3:BJ$622,$BC$3:$BC$622,1,$G$3:$G$622,$G471)</f>
        <v>0</v>
      </c>
      <c r="BP471" s="2">
        <f>BK471/SUMIFS(BK$3:BK$622,$BC$3:$BC$622,1,$G$3:$G$622,$G471)</f>
        <v>0</v>
      </c>
      <c r="BQ471" s="2">
        <f>BL471</f>
        <v>0</v>
      </c>
      <c r="BR471" s="2">
        <f>BM471</f>
        <v>0</v>
      </c>
    </row>
    <row r="472" spans="1:70" x14ac:dyDescent="0.3">
      <c r="A472" s="93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>(12-$AF472)/12*INDEX(BV$9:BV$12,MATCH($AB472,$BU$9:$BU$12,0))+$AF472/12*AG472</f>
        <v>9.2999999999999999E-2</v>
      </c>
      <c r="AK472" s="85">
        <f>(12-$AF472)/12*INDEX(BW$9:BW$12,MATCH($AB472,$BU$9:$BU$12,0))+$AF472/12*AH472</f>
        <v>9.1235294117647081E-2</v>
      </c>
      <c r="AL472" s="85">
        <f>(12-$AF472)/12*INDEX(BX$9:BX$12,MATCH($AB472,$BU$9:$BU$12,0))+$AF472/12*AI472</f>
        <v>0.18782352941176461</v>
      </c>
      <c r="AM472" s="85">
        <f>IF($BC472=1,AJ472/SUMIFS(AJ$3:AJ$622,$BC$3:$BC$622,1,$G$3:$G$622,$G472),0)</f>
        <v>0</v>
      </c>
      <c r="AN472" s="85">
        <f>IF($BC472=1,AK472/SUMIFS(AK$3:AK$622,$BC$3:$BC$622,1,$G$3:$G$622,$G472),0)</f>
        <v>0</v>
      </c>
      <c r="AO472" s="85">
        <f>IF($BC472=1,AL472/SUMIFS(AL$3:AL$622,$BC$3:$BC$622,1,$G$3:$G$622,$G472),0)</f>
        <v>0</v>
      </c>
      <c r="AP472" s="2">
        <f>IFERROR(R472/$V472*90,"")</f>
        <v>0.12028065486134314</v>
      </c>
      <c r="AQ472" s="2">
        <f>IFERROR(S472/$V472*90,"")</f>
        <v>0</v>
      </c>
      <c r="AR472" s="2">
        <f>IFERROR(W472/$V472*90,"")</f>
        <v>0.12028065486134314</v>
      </c>
      <c r="AS472" s="2">
        <f>IFERROR(X472/$V472*90,"")</f>
        <v>0.12028065486134314</v>
      </c>
      <c r="AT472" s="2">
        <f>IFERROR(Y472/$V472*90,"")</f>
        <v>0</v>
      </c>
      <c r="AU472" s="2">
        <f>IF(AP472="",INDEX(BV$4:BV$7,MATCH(O472,$BU$4:$BU$7,0)),AP472)</f>
        <v>0.12028065486134314</v>
      </c>
      <c r="AV472" s="2">
        <f>IF(AQ472="",INDEX(BW$4:BW$7,MATCH($O472,$BU$4:$BU$7,0)),AQ472)</f>
        <v>0</v>
      </c>
      <c r="AW472" s="2">
        <f>IF(AR472="",INDEX(BX$4:BX$7,MATCH($O472,$BU$4:$BU$7,0)),AR472)</f>
        <v>0.12028065486134314</v>
      </c>
      <c r="AX472" s="2">
        <f>IF(AS472="",INDEX(BY$4:BY$7,MATCH($O472,$BU$4:$BU$7,0)),AS472)</f>
        <v>0.12028065486134314</v>
      </c>
      <c r="AY472" s="2">
        <f>IF(AT472="",INDEX(BZ$4:BZ$7,MATCH($O472,$BU$4:$BU$7,0)),AT472)</f>
        <v>0</v>
      </c>
      <c r="AZ472" s="2">
        <f>AU472*0.5+AK472*0.5</f>
        <v>0.10575797448949512</v>
      </c>
      <c r="BA472" s="2">
        <f>AV472*0.5+AJ472*0.5</f>
        <v>4.65E-2</v>
      </c>
      <c r="BB472" s="2">
        <f>AX472*0.5+AI472*0.5</f>
        <v>6.0140327430671568E-2</v>
      </c>
      <c r="BC472">
        <f>IF(I472="expected",1,0)</f>
        <v>0</v>
      </c>
      <c r="BD472" s="74">
        <f>IF(BC472=1,AZ472/SUMIFS(AZ$3:AZ$622,$BC$3:$BC$622,1,$G$3:$G$622,$G472),0)</f>
        <v>0</v>
      </c>
      <c r="BE472" s="74">
        <f>IF(BC472=1,BA472/SUMIFS(BA$3:BA$622,$BC$3:$BC$622,1,$G$3:$G$622,$G472),0)</f>
        <v>0</v>
      </c>
      <c r="BF472" s="74">
        <f>IF(BC472=1,AW472/SUMIFS(AW$3:AW$622,$BC$3:$BC$622,1,$G$3:$G$622,$G472),0)</f>
        <v>0</v>
      </c>
      <c r="BG472" s="2">
        <f>BB472</f>
        <v>6.0140327430671568E-2</v>
      </c>
      <c r="BH472" s="2">
        <f>AY472</f>
        <v>0</v>
      </c>
      <c r="BI472" s="2">
        <f>MIN(BI$1,BD472)</f>
        <v>0</v>
      </c>
      <c r="BJ472" s="2">
        <f>MIN(BJ$1,BE472)</f>
        <v>0</v>
      </c>
      <c r="BK472" s="2">
        <f>MIN(BK$1,BF472)</f>
        <v>0</v>
      </c>
      <c r="BL472" s="2">
        <f>BG472</f>
        <v>6.0140327430671568E-2</v>
      </c>
      <c r="BM472" s="2">
        <f>MIN($BM$1,BH472)</f>
        <v>0</v>
      </c>
      <c r="BN472" s="2">
        <f>BI472/SUMIFS(BI$3:BI$622,$BC$3:$BC$622,1,$G$3:$G$622,$G472)</f>
        <v>0</v>
      </c>
      <c r="BO472" s="2">
        <f>BJ472/SUMIFS(BJ$3:BJ$622,$BC$3:$BC$622,1,$G$3:$G$622,$G472)</f>
        <v>0</v>
      </c>
      <c r="BP472" s="2">
        <f>BK472/SUMIFS(BK$3:BK$622,$BC$3:$BC$622,1,$G$3:$G$622,$G472)</f>
        <v>0</v>
      </c>
      <c r="BQ472" s="2">
        <f>BL472</f>
        <v>6.0140327430671568E-2</v>
      </c>
      <c r="BR472" s="2">
        <f>BM472</f>
        <v>0</v>
      </c>
    </row>
    <row r="473" spans="1:70" x14ac:dyDescent="0.3">
      <c r="A473" s="93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>(12-$AF473)/12*INDEX(BV$9:BV$12,MATCH($AB473,$BU$9:$BU$12,0))+$AF473/12*AG473</f>
        <v>6.2E-2</v>
      </c>
      <c r="AK473" s="85">
        <f>(12-$AF473)/12*INDEX(BW$9:BW$12,MATCH($AB473,$BU$9:$BU$12,0))+$AF473/12*AH473</f>
        <v>6.0823529411764721E-2</v>
      </c>
      <c r="AL473" s="85">
        <f>(12-$AF473)/12*INDEX(BX$9:BX$12,MATCH($AB473,$BU$9:$BU$12,0))+$AF473/12*AI473</f>
        <v>0.12521568627450974</v>
      </c>
      <c r="AM473" s="85">
        <f>IF($BC473=1,AJ473/SUMIFS(AJ$3:AJ$622,$BC$3:$BC$622,1,$G$3:$G$622,$G473),0)</f>
        <v>0</v>
      </c>
      <c r="AN473" s="85">
        <f>IF($BC473=1,AK473/SUMIFS(AK$3:AK$622,$BC$3:$BC$622,1,$G$3:$G$622,$G473),0)</f>
        <v>0</v>
      </c>
      <c r="AO473" s="85">
        <f>IF($BC473=1,AL473/SUMIFS(AL$3:AL$622,$BC$3:$BC$622,1,$G$3:$G$622,$G473),0)</f>
        <v>0</v>
      </c>
      <c r="AP473" s="2">
        <f>IFERROR(R473/$V473*90,"")</f>
        <v>3.4883720930232558E-2</v>
      </c>
      <c r="AQ473" s="2">
        <f>IFERROR(S473/$V473*90,"")</f>
        <v>0.31395348837209303</v>
      </c>
      <c r="AR473" s="2">
        <f>IFERROR(W473/$V473*90,"")</f>
        <v>0.10465116279069767</v>
      </c>
      <c r="AS473" s="2">
        <f>IFERROR(X473/$V473*90,"")</f>
        <v>0.31395348837209303</v>
      </c>
      <c r="AT473" s="2">
        <f>IFERROR(Y473/$V473*90,"")</f>
        <v>0</v>
      </c>
      <c r="AU473" s="2">
        <f>IF(AP473="",INDEX(BV$4:BV$7,MATCH(O473,$BU$4:$BU$7,0)),AP473)</f>
        <v>3.4883720930232558E-2</v>
      </c>
      <c r="AV473" s="2">
        <f>IF(AQ473="",INDEX(BW$4:BW$7,MATCH($O473,$BU$4:$BU$7,0)),AQ473)</f>
        <v>0.31395348837209303</v>
      </c>
      <c r="AW473" s="2">
        <f>IF(AR473="",INDEX(BX$4:BX$7,MATCH($O473,$BU$4:$BU$7,0)),AR473)</f>
        <v>0.10465116279069767</v>
      </c>
      <c r="AX473" s="2">
        <f>IF(AS473="",INDEX(BY$4:BY$7,MATCH($O473,$BU$4:$BU$7,0)),AS473)</f>
        <v>0.31395348837209303</v>
      </c>
      <c r="AY473" s="2">
        <f>IF(AT473="",INDEX(BZ$4:BZ$7,MATCH($O473,$BU$4:$BU$7,0)),AT473)</f>
        <v>0</v>
      </c>
      <c r="AZ473" s="2">
        <f>AU473*0.5+AK473*0.5</f>
        <v>4.7853625170998643E-2</v>
      </c>
      <c r="BA473" s="2">
        <f>AV473*0.5+AJ473*0.5</f>
        <v>0.18797674418604651</v>
      </c>
      <c r="BB473" s="2">
        <f>AX473*0.5+AI473*0.5</f>
        <v>0.15697674418604651</v>
      </c>
      <c r="BC473">
        <f>IF(I473="expected",1,0)</f>
        <v>0</v>
      </c>
      <c r="BD473" s="74">
        <f>IF(BC473=1,AZ473/SUMIFS(AZ$3:AZ$622,$BC$3:$BC$622,1,$G$3:$G$622,$G473),0)</f>
        <v>0</v>
      </c>
      <c r="BE473" s="74">
        <f>IF(BC473=1,BA473/SUMIFS(BA$3:BA$622,$BC$3:$BC$622,1,$G$3:$G$622,$G473),0)</f>
        <v>0</v>
      </c>
      <c r="BF473" s="74">
        <f>IF(BC473=1,AW473/SUMIFS(AW$3:AW$622,$BC$3:$BC$622,1,$G$3:$G$622,$G473),0)</f>
        <v>0</v>
      </c>
      <c r="BG473" s="2">
        <f>BB473</f>
        <v>0.15697674418604651</v>
      </c>
      <c r="BH473" s="2">
        <f>AY473</f>
        <v>0</v>
      </c>
      <c r="BI473" s="2">
        <f>MIN(BI$1,BD473)</f>
        <v>0</v>
      </c>
      <c r="BJ473" s="2">
        <f>MIN(BJ$1,BE473)</f>
        <v>0</v>
      </c>
      <c r="BK473" s="2">
        <f>MIN(BK$1,BF473)</f>
        <v>0</v>
      </c>
      <c r="BL473" s="2">
        <f>BG473</f>
        <v>0.15697674418604651</v>
      </c>
      <c r="BM473" s="2">
        <f>MIN($BM$1,BH473)</f>
        <v>0</v>
      </c>
      <c r="BN473" s="2">
        <f>BI473/SUMIFS(BI$3:BI$622,$BC$3:$BC$622,1,$G$3:$G$622,$G473)</f>
        <v>0</v>
      </c>
      <c r="BO473" s="2">
        <f>BJ473/SUMIFS(BJ$3:BJ$622,$BC$3:$BC$622,1,$G$3:$G$622,$G473)</f>
        <v>0</v>
      </c>
      <c r="BP473" s="2">
        <f>BK473/SUMIFS(BK$3:BK$622,$BC$3:$BC$622,1,$G$3:$G$622,$G473)</f>
        <v>0</v>
      </c>
      <c r="BQ473" s="2">
        <f>BL473</f>
        <v>0.15697674418604651</v>
      </c>
      <c r="BR473" s="2">
        <f>BM473</f>
        <v>0</v>
      </c>
    </row>
    <row r="474" spans="1:70" x14ac:dyDescent="0.3">
      <c r="A474" s="93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>(12-$AF474)/12*INDEX(BV$9:BV$12,MATCH($AB474,$BU$9:$BU$12,0))+$AF474/12*AG474</f>
        <v>9.2999999999999999E-2</v>
      </c>
      <c r="AK474" s="85">
        <f>(12-$AF474)/12*INDEX(BW$9:BW$12,MATCH($AB474,$BU$9:$BU$12,0))+$AF474/12*AH474</f>
        <v>9.1235294117647081E-2</v>
      </c>
      <c r="AL474" s="85">
        <f>(12-$AF474)/12*INDEX(BX$9:BX$12,MATCH($AB474,$BU$9:$BU$12,0))+$AF474/12*AI474</f>
        <v>0.18782352941176461</v>
      </c>
      <c r="AM474" s="85">
        <f>IF($BC474=1,AJ474/SUMIFS(AJ$3:AJ$622,$BC$3:$BC$622,1,$G$3:$G$622,$G474),0)</f>
        <v>0</v>
      </c>
      <c r="AN474" s="85">
        <f>IF($BC474=1,AK474/SUMIFS(AK$3:AK$622,$BC$3:$BC$622,1,$G$3:$G$622,$G474),0)</f>
        <v>0</v>
      </c>
      <c r="AO474" s="85">
        <f>IF($BC474=1,AL474/SUMIFS(AL$3:AL$622,$BC$3:$BC$622,1,$G$3:$G$622,$G474),0)</f>
        <v>0</v>
      </c>
      <c r="AP474" s="2">
        <f>IFERROR(R474/$V474*90,"")</f>
        <v>0</v>
      </c>
      <c r="AQ474" s="2">
        <f>IFERROR(S474/$V474*90,"")</f>
        <v>0</v>
      </c>
      <c r="AR474" s="2">
        <f>IFERROR(W474/$V474*90,"")</f>
        <v>3.2281205164992825E-2</v>
      </c>
      <c r="AS474" s="2">
        <f>IFERROR(X474/$V474*90,"")</f>
        <v>0.19368723098995694</v>
      </c>
      <c r="AT474" s="2">
        <f>IFERROR(Y474/$V474*90,"")</f>
        <v>0</v>
      </c>
      <c r="AU474" s="2">
        <f>IF(AP474="",INDEX(BV$4:BV$7,MATCH(O474,$BU$4:$BU$7,0)),AP474)</f>
        <v>0</v>
      </c>
      <c r="AV474" s="2">
        <f>IF(AQ474="",INDEX(BW$4:BW$7,MATCH($O474,$BU$4:$BU$7,0)),AQ474)</f>
        <v>0</v>
      </c>
      <c r="AW474" s="2">
        <f>IF(AR474="",INDEX(BX$4:BX$7,MATCH($O474,$BU$4:$BU$7,0)),AR474)</f>
        <v>3.2281205164992825E-2</v>
      </c>
      <c r="AX474" s="2">
        <f>IF(AS474="",INDEX(BY$4:BY$7,MATCH($O474,$BU$4:$BU$7,0)),AS474)</f>
        <v>0.19368723098995694</v>
      </c>
      <c r="AY474" s="2">
        <f>IF(AT474="",INDEX(BZ$4:BZ$7,MATCH($O474,$BU$4:$BU$7,0)),AT474)</f>
        <v>0</v>
      </c>
      <c r="AZ474" s="2">
        <f>AU474*0.5+AK474*0.5</f>
        <v>4.5617647058823541E-2</v>
      </c>
      <c r="BA474" s="2">
        <f>AV474*0.5+AJ474*0.5</f>
        <v>4.65E-2</v>
      </c>
      <c r="BB474" s="2">
        <f>AX474*0.5+AI474*0.5</f>
        <v>9.6843615494978469E-2</v>
      </c>
      <c r="BC474">
        <f>IF(I474="expected",1,0)</f>
        <v>0</v>
      </c>
      <c r="BD474" s="74">
        <f>IF(BC474=1,AZ474/SUMIFS(AZ$3:AZ$622,$BC$3:$BC$622,1,$G$3:$G$622,$G474),0)</f>
        <v>0</v>
      </c>
      <c r="BE474" s="74">
        <f>IF(BC474=1,BA474/SUMIFS(BA$3:BA$622,$BC$3:$BC$622,1,$G$3:$G$622,$G474),0)</f>
        <v>0</v>
      </c>
      <c r="BF474" s="74">
        <f>IF(BC474=1,AW474/SUMIFS(AW$3:AW$622,$BC$3:$BC$622,1,$G$3:$G$622,$G474),0)</f>
        <v>0</v>
      </c>
      <c r="BG474" s="2">
        <f>BB474</f>
        <v>9.6843615494978469E-2</v>
      </c>
      <c r="BH474" s="2">
        <f>AY474</f>
        <v>0</v>
      </c>
      <c r="BI474" s="2">
        <f>MIN(BI$1,BD474)</f>
        <v>0</v>
      </c>
      <c r="BJ474" s="2">
        <f>MIN(BJ$1,BE474)</f>
        <v>0</v>
      </c>
      <c r="BK474" s="2">
        <f>MIN(BK$1,BF474)</f>
        <v>0</v>
      </c>
      <c r="BL474" s="2">
        <f>BG474</f>
        <v>9.6843615494978469E-2</v>
      </c>
      <c r="BM474" s="2">
        <f>MIN($BM$1,BH474)</f>
        <v>0</v>
      </c>
      <c r="BN474" s="2">
        <f>BI474/SUMIFS(BI$3:BI$622,$BC$3:$BC$622,1,$G$3:$G$622,$G474)</f>
        <v>0</v>
      </c>
      <c r="BO474" s="2">
        <f>BJ474/SUMIFS(BJ$3:BJ$622,$BC$3:$BC$622,1,$G$3:$G$622,$G474)</f>
        <v>0</v>
      </c>
      <c r="BP474" s="2">
        <f>BK474/SUMIFS(BK$3:BK$622,$BC$3:$BC$622,1,$G$3:$G$622,$G474)</f>
        <v>0</v>
      </c>
      <c r="BQ474" s="2">
        <f>BL474</f>
        <v>9.6843615494978469E-2</v>
      </c>
      <c r="BR474" s="2">
        <f>BM474</f>
        <v>0</v>
      </c>
    </row>
    <row r="475" spans="1:70" x14ac:dyDescent="0.3">
      <c r="A475" s="93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>(12-$AF475)/12*INDEX(BV$9:BV$12,MATCH($AB475,$BU$9:$BU$12,0))+$AF475/12*AG475</f>
        <v>5.425E-2</v>
      </c>
      <c r="AK475" s="85">
        <f>(12-$AF475)/12*INDEX(BW$9:BW$12,MATCH($AB475,$BU$9:$BU$12,0))+$AF475/12*AH475</f>
        <v>0.15322058823529414</v>
      </c>
      <c r="AL475" s="85">
        <f>(12-$AF475)/12*INDEX(BX$9:BX$12,MATCH($AB475,$BU$9:$BU$12,0))+$AF475/12*AI475</f>
        <v>0.20956372549019603</v>
      </c>
      <c r="AM475" s="85">
        <f>IF($BC475=1,AJ475/SUMIFS(AJ$3:AJ$622,$BC$3:$BC$622,1,$G$3:$G$622,$G475),0)</f>
        <v>0</v>
      </c>
      <c r="AN475" s="85">
        <f>IF($BC475=1,AK475/SUMIFS(AK$3:AK$622,$BC$3:$BC$622,1,$G$3:$G$622,$G475),0)</f>
        <v>0</v>
      </c>
      <c r="AO475" s="85">
        <f>IF($BC475=1,AL475/SUMIFS(AL$3:AL$622,$BC$3:$BC$622,1,$G$3:$G$622,$G475),0)</f>
        <v>0</v>
      </c>
      <c r="AP475" s="2">
        <f>IFERROR(R475/$V475*90,"")</f>
        <v>0</v>
      </c>
      <c r="AQ475" s="2">
        <f>IFERROR(S475/$V475*90,"")</f>
        <v>0</v>
      </c>
      <c r="AR475" s="2">
        <f>IFERROR(W475/$V475*90,"")</f>
        <v>8.478568064060292E-2</v>
      </c>
      <c r="AS475" s="2">
        <f>IFERROR(X475/$V475*90,"")</f>
        <v>0.38153556288271318</v>
      </c>
      <c r="AT475" s="2">
        <f>IFERROR(Y475/$V475*90,"")</f>
        <v>4.239284032030146E-2</v>
      </c>
      <c r="AU475" s="2">
        <f>IF(AP475="",INDEX(BV$4:BV$7,MATCH(O475,$BU$4:$BU$7,0)),AP475)</f>
        <v>0</v>
      </c>
      <c r="AV475" s="2">
        <f>IF(AQ475="",INDEX(BW$4:BW$7,MATCH($O475,$BU$4:$BU$7,0)),AQ475)</f>
        <v>0</v>
      </c>
      <c r="AW475" s="2">
        <f>IF(AR475="",INDEX(BX$4:BX$7,MATCH($O475,$BU$4:$BU$7,0)),AR475)</f>
        <v>8.478568064060292E-2</v>
      </c>
      <c r="AX475" s="2">
        <f>IF(AS475="",INDEX(BY$4:BY$7,MATCH($O475,$BU$4:$BU$7,0)),AS475)</f>
        <v>0.38153556288271318</v>
      </c>
      <c r="AY475" s="2">
        <f>IF(AT475="",INDEX(BZ$4:BZ$7,MATCH($O475,$BU$4:$BU$7,0)),AT475)</f>
        <v>4.239284032030146E-2</v>
      </c>
      <c r="AZ475" s="2">
        <f>AU475*0.5+AK475*0.5</f>
        <v>7.6610294117647068E-2</v>
      </c>
      <c r="BA475" s="2">
        <f>AV475*0.5+AJ475*0.5</f>
        <v>2.7125E-2</v>
      </c>
      <c r="BB475" s="2">
        <f>AX475*0.5+AI475*0.5</f>
        <v>0.31076778144135658</v>
      </c>
      <c r="BC475">
        <f>IF(I475="expected",1,0)</f>
        <v>0</v>
      </c>
      <c r="BD475" s="74">
        <f>IF(BC475=1,AZ475/SUMIFS(AZ$3:AZ$622,$BC$3:$BC$622,1,$G$3:$G$622,$G475),0)</f>
        <v>0</v>
      </c>
      <c r="BE475" s="74">
        <f>IF(BC475=1,BA475/SUMIFS(BA$3:BA$622,$BC$3:$BC$622,1,$G$3:$G$622,$G475),0)</f>
        <v>0</v>
      </c>
      <c r="BF475" s="74">
        <f>IF(BC475=1,AW475/SUMIFS(AW$3:AW$622,$BC$3:$BC$622,1,$G$3:$G$622,$G475),0)</f>
        <v>0</v>
      </c>
      <c r="BG475" s="2">
        <f>BB475</f>
        <v>0.31076778144135658</v>
      </c>
      <c r="BH475" s="2">
        <f>AY475</f>
        <v>4.239284032030146E-2</v>
      </c>
      <c r="BI475" s="2">
        <f>MIN(BI$1,BD475)</f>
        <v>0</v>
      </c>
      <c r="BJ475" s="2">
        <f>MIN(BJ$1,BE475)</f>
        <v>0</v>
      </c>
      <c r="BK475" s="2">
        <f>MIN(BK$1,BF475)</f>
        <v>0</v>
      </c>
      <c r="BL475" s="2">
        <f>BG475</f>
        <v>0.31076778144135658</v>
      </c>
      <c r="BM475" s="2">
        <f>MIN($BM$1,BH475)</f>
        <v>4.239284032030146E-2</v>
      </c>
      <c r="BN475" s="2">
        <f>BI475/SUMIFS(BI$3:BI$622,$BC$3:$BC$622,1,$G$3:$G$622,$G475)</f>
        <v>0</v>
      </c>
      <c r="BO475" s="2">
        <f>BJ475/SUMIFS(BJ$3:BJ$622,$BC$3:$BC$622,1,$G$3:$G$622,$G475)</f>
        <v>0</v>
      </c>
      <c r="BP475" s="2">
        <f>BK475/SUMIFS(BK$3:BK$622,$BC$3:$BC$622,1,$G$3:$G$622,$G475)</f>
        <v>0</v>
      </c>
      <c r="BQ475" s="2">
        <f>BL475</f>
        <v>0.31076778144135658</v>
      </c>
      <c r="BR475" s="2">
        <f>BM475</f>
        <v>4.239284032030146E-2</v>
      </c>
    </row>
    <row r="476" spans="1:70" x14ac:dyDescent="0.3">
      <c r="A476" s="93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>(12-$AF476)/12*INDEX(BV$9:BV$12,MATCH($AB476,$BU$9:$BU$12,0))+$AF476/12*AG476</f>
        <v>3.1E-2</v>
      </c>
      <c r="AK476" s="85">
        <f>(12-$AF476)/12*INDEX(BW$9:BW$12,MATCH($AB476,$BU$9:$BU$12,0))+$AF476/12*AH476</f>
        <v>3.041176470588236E-2</v>
      </c>
      <c r="AL476" s="85">
        <f>(12-$AF476)/12*INDEX(BX$9:BX$12,MATCH($AB476,$BU$9:$BU$12,0))+$AF476/12*AI476</f>
        <v>0.14927450980392154</v>
      </c>
      <c r="AM476" s="85">
        <f>IF($BC476=1,AJ476/SUMIFS(AJ$3:AJ$622,$BC$3:$BC$622,1,$G$3:$G$622,$G476),0)</f>
        <v>2.9019531309327461E-2</v>
      </c>
      <c r="AN476" s="85">
        <f>IF($BC476=1,AK476/SUMIFS(AK$3:AK$622,$BC$3:$BC$622,1,$G$3:$G$622,$G476),0)</f>
        <v>1.5394565907915263E-2</v>
      </c>
      <c r="AO476" s="85">
        <f>IF($BC476=1,AL476/SUMIFS(AL$3:AL$622,$BC$3:$BC$622,1,$G$3:$G$622,$G476),0)</f>
        <v>8.5420305769585689E-2</v>
      </c>
      <c r="AP476" s="2">
        <f>IFERROR(R476/$V476*90,"")</f>
        <v>0.17946161515453637</v>
      </c>
      <c r="AQ476" s="2">
        <f>IFERROR(S476/$V476*90,"")</f>
        <v>0.17946161515453637</v>
      </c>
      <c r="AR476" s="2">
        <f>IFERROR(W476/$V476*90,"")</f>
        <v>1.0767696909272184</v>
      </c>
      <c r="AS476" s="2">
        <f>IFERROR(X476/$V476*90,"")</f>
        <v>8.9730807577268187E-2</v>
      </c>
      <c r="AT476" s="2">
        <f>IFERROR(Y476/$V476*90,"")</f>
        <v>0</v>
      </c>
      <c r="AU476" s="2">
        <f>IF(AP476="",INDEX(BV$4:BV$7,MATCH(O476,$BU$4:$BU$7,0)),AP476)</f>
        <v>0.17946161515453637</v>
      </c>
      <c r="AV476" s="2">
        <f>IF(AQ476="",INDEX(BW$4:BW$7,MATCH($O476,$BU$4:$BU$7,0)),AQ476)</f>
        <v>0.17946161515453637</v>
      </c>
      <c r="AW476" s="2">
        <f>IF(AR476="",INDEX(BX$4:BX$7,MATCH($O476,$BU$4:$BU$7,0)),AR476)</f>
        <v>1.0767696909272184</v>
      </c>
      <c r="AX476" s="2">
        <f>IF(AS476="",INDEX(BY$4:BY$7,MATCH($O476,$BU$4:$BU$7,0)),AS476)</f>
        <v>8.9730807577268187E-2</v>
      </c>
      <c r="AY476" s="2">
        <f>IF(AT476="",INDEX(BZ$4:BZ$7,MATCH($O476,$BU$4:$BU$7,0)),AT476)</f>
        <v>0</v>
      </c>
      <c r="AZ476" s="2">
        <f>AU476*0.5+AK476*0.5</f>
        <v>0.10493668993020937</v>
      </c>
      <c r="BA476" s="2">
        <f>AV476*0.5+AJ476*0.5</f>
        <v>0.10523080757726819</v>
      </c>
      <c r="BB476" s="2">
        <f>AX476*0.5+AI476*0.5</f>
        <v>0.1098654037886341</v>
      </c>
      <c r="BC476">
        <f>IF(I476="expected",1,0)</f>
        <v>1</v>
      </c>
      <c r="BD476" s="74">
        <f>IF(BC476=1,AZ476/SUMIFS(AZ$3:AZ$622,$BC$3:$BC$622,1,$G$3:$G$622,$G476),0)</f>
        <v>5.3346998869243094E-2</v>
      </c>
      <c r="BE476" s="74">
        <f>IF(BC476=1,BA476/SUMIFS(BA$3:BA$622,$BC$3:$BC$622,1,$G$3:$G$622,$G476),0)</f>
        <v>0.10771123821256909</v>
      </c>
      <c r="BF476" s="74">
        <f>IF(BC476=1,AW476/SUMIFS(AW$3:AW$622,$BC$3:$BC$622,1,$G$3:$G$622,$G476),0)</f>
        <v>0.18230510090943186</v>
      </c>
      <c r="BG476" s="2">
        <f>BB476</f>
        <v>0.1098654037886341</v>
      </c>
      <c r="BH476" s="2">
        <f>AY476</f>
        <v>0</v>
      </c>
      <c r="BI476" s="2">
        <f>MIN(BI$1,BD476)</f>
        <v>5.3346998869243094E-2</v>
      </c>
      <c r="BJ476" s="2">
        <f>MIN(BJ$1,BE476)</f>
        <v>0.10771123821256909</v>
      </c>
      <c r="BK476" s="2">
        <f>MIN(BK$1,BF476)</f>
        <v>0.18230510090943186</v>
      </c>
      <c r="BL476" s="2">
        <f>BG476</f>
        <v>0.1098654037886341</v>
      </c>
      <c r="BM476" s="2">
        <f>MIN($BM$1,BH476)</f>
        <v>0</v>
      </c>
      <c r="BN476" s="2">
        <f>BI476/SUMIFS(BI$3:BI$622,$BC$3:$BC$622,1,$G$3:$G$622,$G476)</f>
        <v>5.5719388726700708E-2</v>
      </c>
      <c r="BO476" s="2">
        <f>BJ476/SUMIFS(BJ$3:BJ$622,$BC$3:$BC$622,1,$G$3:$G$622,$G476)</f>
        <v>0.1077112382125691</v>
      </c>
      <c r="BP476" s="2">
        <f>BK476/SUMIFS(BK$3:BK$622,$BC$3:$BC$622,1,$G$3:$G$622,$G476)</f>
        <v>0.18230510090943183</v>
      </c>
      <c r="BQ476" s="2">
        <f>BL476</f>
        <v>0.1098654037886341</v>
      </c>
      <c r="BR476" s="2">
        <f>BM476</f>
        <v>0</v>
      </c>
    </row>
    <row r="477" spans="1:70" x14ac:dyDescent="0.3">
      <c r="A477" s="93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>(12-$AF477)/12*INDEX(BV$9:BV$12,MATCH($AB477,$BU$9:$BU$12,0))+$AF477/12*AG477</f>
        <v>5.3754578754578758E-2</v>
      </c>
      <c r="AK477" s="85">
        <f>(12-$AF477)/12*INDEX(BW$9:BW$12,MATCH($AB477,$BU$9:$BU$12,0))+$AF477/12*AH477</f>
        <v>7.4835164835164836E-2</v>
      </c>
      <c r="AL477" s="85">
        <f>(12-$AF477)/12*INDEX(BX$9:BX$12,MATCH($AB477,$BU$9:$BU$12,0))+$AF477/12*AI477</f>
        <v>0.23045787545787544</v>
      </c>
      <c r="AM477" s="85">
        <f>IF($BC477=1,AJ477/SUMIFS(AJ$3:AJ$622,$BC$3:$BC$622,1,$G$3:$G$622,$G477),0)</f>
        <v>0</v>
      </c>
      <c r="AN477" s="85">
        <f>IF($BC477=1,AK477/SUMIFS(AK$3:AK$622,$BC$3:$BC$622,1,$G$3:$G$622,$G477),0)</f>
        <v>0</v>
      </c>
      <c r="AO477" s="85">
        <f>IF($BC477=1,AL477/SUMIFS(AL$3:AL$622,$BC$3:$BC$622,1,$G$3:$G$622,$G477),0)</f>
        <v>0</v>
      </c>
      <c r="AP477" s="2">
        <f>IFERROR(R477/$V477*90,"")</f>
        <v>5.7215511760966307E-2</v>
      </c>
      <c r="AQ477" s="2">
        <f>IFERROR(S477/$V477*90,"")</f>
        <v>0</v>
      </c>
      <c r="AR477" s="2">
        <f>IFERROR(W477/$V477*90,"")</f>
        <v>0.22886204704386523</v>
      </c>
      <c r="AS477" s="2">
        <f>IFERROR(X477/$V477*90,"")</f>
        <v>0.22886204704386523</v>
      </c>
      <c r="AT477" s="2">
        <f>IFERROR(Y477/$V477*90,"")</f>
        <v>0</v>
      </c>
      <c r="AU477" s="2">
        <f>IF(AP477="",INDEX(BV$4:BV$7,MATCH(O477,$BU$4:$BU$7,0)),AP477)</f>
        <v>5.7215511760966307E-2</v>
      </c>
      <c r="AV477" s="2">
        <f>IF(AQ477="",INDEX(BW$4:BW$7,MATCH($O477,$BU$4:$BU$7,0)),AQ477)</f>
        <v>0</v>
      </c>
      <c r="AW477" s="2">
        <f>IF(AR477="",INDEX(BX$4:BX$7,MATCH($O477,$BU$4:$BU$7,0)),AR477)</f>
        <v>0.22886204704386523</v>
      </c>
      <c r="AX477" s="2">
        <f>IF(AS477="",INDEX(BY$4:BY$7,MATCH($O477,$BU$4:$BU$7,0)),AS477)</f>
        <v>0.22886204704386523</v>
      </c>
      <c r="AY477" s="2">
        <f>IF(AT477="",INDEX(BZ$4:BZ$7,MATCH($O477,$BU$4:$BU$7,0)),AT477)</f>
        <v>0</v>
      </c>
      <c r="AZ477" s="2">
        <f>AU477*0.5+AK477*0.5</f>
        <v>6.6025338298065575E-2</v>
      </c>
      <c r="BA477" s="2">
        <f>AV477*0.5+AJ477*0.5</f>
        <v>2.6877289377289379E-2</v>
      </c>
      <c r="BB477" s="2">
        <f>AX477*0.5+AI477*0.5</f>
        <v>0.22943102352193262</v>
      </c>
      <c r="BC477">
        <f>IF(I477="expected",1,0)</f>
        <v>0</v>
      </c>
      <c r="BD477" s="74">
        <f>IF(BC477=1,AZ477/SUMIFS(AZ$3:AZ$622,$BC$3:$BC$622,1,$G$3:$G$622,$G477),0)</f>
        <v>0</v>
      </c>
      <c r="BE477" s="74">
        <f>IF(BC477=1,BA477/SUMIFS(BA$3:BA$622,$BC$3:$BC$622,1,$G$3:$G$622,$G477),0)</f>
        <v>0</v>
      </c>
      <c r="BF477" s="74">
        <f>IF(BC477=1,AW477/SUMIFS(AW$3:AW$622,$BC$3:$BC$622,1,$G$3:$G$622,$G477),0)</f>
        <v>0</v>
      </c>
      <c r="BG477" s="2">
        <f>BB477</f>
        <v>0.22943102352193262</v>
      </c>
      <c r="BH477" s="2">
        <f>AY477</f>
        <v>0</v>
      </c>
      <c r="BI477" s="2">
        <f>MIN(BI$1,BD477)</f>
        <v>0</v>
      </c>
      <c r="BJ477" s="2">
        <f>MIN(BJ$1,BE477)</f>
        <v>0</v>
      </c>
      <c r="BK477" s="2">
        <f>MIN(BK$1,BF477)</f>
        <v>0</v>
      </c>
      <c r="BL477" s="2">
        <f>BG477</f>
        <v>0.22943102352193262</v>
      </c>
      <c r="BM477" s="2">
        <f>MIN($BM$1,BH477)</f>
        <v>0</v>
      </c>
      <c r="BN477" s="2">
        <f>BI477/SUMIFS(BI$3:BI$622,$BC$3:$BC$622,1,$G$3:$G$622,$G477)</f>
        <v>0</v>
      </c>
      <c r="BO477" s="2">
        <f>BJ477/SUMIFS(BJ$3:BJ$622,$BC$3:$BC$622,1,$G$3:$G$622,$G477)</f>
        <v>0</v>
      </c>
      <c r="BP477" s="2">
        <f>BK477/SUMIFS(BK$3:BK$622,$BC$3:$BC$622,1,$G$3:$G$622,$G477)</f>
        <v>0</v>
      </c>
      <c r="BQ477" s="2">
        <f>BL477</f>
        <v>0.22943102352193262</v>
      </c>
      <c r="BR477" s="2">
        <f>BM477</f>
        <v>0</v>
      </c>
    </row>
    <row r="478" spans="1:70" x14ac:dyDescent="0.3">
      <c r="A478" s="93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>(12-$AF478)/12*INDEX(BV$9:BV$12,MATCH($AB478,$BU$9:$BU$12,0))+$AF478/12*AG478</f>
        <v>3.1E-2</v>
      </c>
      <c r="AK478" s="85">
        <f>(12-$AF478)/12*INDEX(BW$9:BW$12,MATCH($AB478,$BU$9:$BU$12,0))+$AF478/12*AH478</f>
        <v>0.11707843137254903</v>
      </c>
      <c r="AL478" s="85">
        <f>(12-$AF478)/12*INDEX(BX$9:BX$12,MATCH($AB478,$BU$9:$BU$12,0))+$AF478/12*AI478</f>
        <v>0.14927450980392154</v>
      </c>
      <c r="AM478" s="85">
        <f>IF($BC478=1,AJ478/SUMIFS(AJ$3:AJ$622,$BC$3:$BC$622,1,$G$3:$G$622,$G478),0)</f>
        <v>2.9019531309327461E-2</v>
      </c>
      <c r="AN478" s="85">
        <f>IF($BC478=1,AK478/SUMIFS(AK$3:AK$622,$BC$3:$BC$622,1,$G$3:$G$622,$G478),0)</f>
        <v>5.9265604794430701E-2</v>
      </c>
      <c r="AO478" s="85">
        <f>IF($BC478=1,AL478/SUMIFS(AL$3:AL$622,$BC$3:$BC$622,1,$G$3:$G$622,$G478),0)</f>
        <v>8.5420305769585689E-2</v>
      </c>
      <c r="AP478" s="2">
        <f>IFERROR(R478/$V478*90,"")</f>
        <v>7.1230708349821925E-2</v>
      </c>
      <c r="AQ478" s="2">
        <f>IFERROR(S478/$V478*90,"")</f>
        <v>3.5615354174910963E-2</v>
      </c>
      <c r="AR478" s="2">
        <f>IFERROR(W478/$V478*90,"")</f>
        <v>0.24930747922437674</v>
      </c>
      <c r="AS478" s="2">
        <f>IFERROR(X478/$V478*90,"")</f>
        <v>0.14246141669964385</v>
      </c>
      <c r="AT478" s="2">
        <f>IFERROR(Y478/$V478*90,"")</f>
        <v>0</v>
      </c>
      <c r="AU478" s="2">
        <f>IF(AP478="",INDEX(BV$4:BV$7,MATCH(O478,$BU$4:$BU$7,0)),AP478)</f>
        <v>7.1230708349821925E-2</v>
      </c>
      <c r="AV478" s="2">
        <f>IF(AQ478="",INDEX(BW$4:BW$7,MATCH($O478,$BU$4:$BU$7,0)),AQ478)</f>
        <v>3.5615354174910963E-2</v>
      </c>
      <c r="AW478" s="2">
        <f>IF(AR478="",INDEX(BX$4:BX$7,MATCH($O478,$BU$4:$BU$7,0)),AR478)</f>
        <v>0.24930747922437674</v>
      </c>
      <c r="AX478" s="2">
        <f>IF(AS478="",INDEX(BY$4:BY$7,MATCH($O478,$BU$4:$BU$7,0)),AS478)</f>
        <v>0.14246141669964385</v>
      </c>
      <c r="AY478" s="2">
        <f>IF(AT478="",INDEX(BZ$4:BZ$7,MATCH($O478,$BU$4:$BU$7,0)),AT478)</f>
        <v>0</v>
      </c>
      <c r="AZ478" s="2">
        <f>AU478*0.5+AK478*0.5</f>
        <v>9.4154569861185478E-2</v>
      </c>
      <c r="BA478" s="2">
        <f>AV478*0.5+AJ478*0.5</f>
        <v>3.3307677087455481E-2</v>
      </c>
      <c r="BB478" s="2">
        <f>AX478*0.5+AI478*0.5</f>
        <v>0.13623070834982193</v>
      </c>
      <c r="BC478">
        <f>IF(I478="expected",1,0)</f>
        <v>1</v>
      </c>
      <c r="BD478" s="74">
        <f>IF(BC478=1,AZ478/SUMIFS(AZ$3:AZ$622,$BC$3:$BC$622,1,$G$3:$G$622,$G478),0)</f>
        <v>4.7865658191232313E-2</v>
      </c>
      <c r="BE478" s="74">
        <f>IF(BC478=1,BA478/SUMIFS(BA$3:BA$622,$BC$3:$BC$622,1,$G$3:$G$622,$G478),0)</f>
        <v>3.4092783507719063E-2</v>
      </c>
      <c r="BF478" s="74">
        <f>IF(BC478=1,AW478/SUMIFS(AW$3:AW$622,$BC$3:$BC$622,1,$G$3:$G$622,$G478),0)</f>
        <v>4.2209606697174551E-2</v>
      </c>
      <c r="BG478" s="2">
        <f>BB478</f>
        <v>0.13623070834982193</v>
      </c>
      <c r="BH478" s="2">
        <f>AY478</f>
        <v>0</v>
      </c>
      <c r="BI478" s="2">
        <f>MIN(BI$1,BD478)</f>
        <v>4.7865658191232313E-2</v>
      </c>
      <c r="BJ478" s="2">
        <f>MIN(BJ$1,BE478)</f>
        <v>3.4092783507719063E-2</v>
      </c>
      <c r="BK478" s="2">
        <f>MIN(BK$1,BF478)</f>
        <v>4.2209606697174551E-2</v>
      </c>
      <c r="BL478" s="2">
        <f>BG478</f>
        <v>0.13623070834982193</v>
      </c>
      <c r="BM478" s="2">
        <f>MIN($BM$1,BH478)</f>
        <v>0</v>
      </c>
      <c r="BN478" s="2">
        <f>BI478/SUMIFS(BI$3:BI$622,$BC$3:$BC$622,1,$G$3:$G$622,$G478)</f>
        <v>4.9994287812773826E-2</v>
      </c>
      <c r="BO478" s="2">
        <f>BJ478/SUMIFS(BJ$3:BJ$622,$BC$3:$BC$622,1,$G$3:$G$622,$G478)</f>
        <v>3.409278350771907E-2</v>
      </c>
      <c r="BP478" s="2">
        <f>BK478/SUMIFS(BK$3:BK$622,$BC$3:$BC$622,1,$G$3:$G$622,$G478)</f>
        <v>4.2209606697174544E-2</v>
      </c>
      <c r="BQ478" s="2">
        <f>BL478</f>
        <v>0.13623070834982193</v>
      </c>
      <c r="BR478" s="2">
        <f>BM478</f>
        <v>0</v>
      </c>
    </row>
    <row r="479" spans="1:70" x14ac:dyDescent="0.3">
      <c r="A479" s="93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>(12-$AF479)/12*INDEX(BV$9:BV$12,MATCH($AB479,$BU$9:$BU$12,0))+$AF479/12*AG479</f>
        <v>0.10716666666666667</v>
      </c>
      <c r="AK479" s="85">
        <f>(12-$AF479)/12*INDEX(BW$9:BW$12,MATCH($AB479,$BU$9:$BU$12,0))+$AF479/12*AH479</f>
        <v>1.520588235294118E-2</v>
      </c>
      <c r="AL479" s="85">
        <f>(12-$AF479)/12*INDEX(BX$9:BX$12,MATCH($AB479,$BU$9:$BU$12,0))+$AF479/12*AI479</f>
        <v>0.20630392156862742</v>
      </c>
      <c r="AM479" s="85">
        <f>IF($BC479=1,AJ479/SUMIFS(AJ$3:AJ$622,$BC$3:$BC$622,1,$G$3:$G$622,$G479),0)</f>
        <v>0.10032020769837396</v>
      </c>
      <c r="AN479" s="85">
        <f>IF($BC479=1,AK479/SUMIFS(AK$3:AK$622,$BC$3:$BC$622,1,$G$3:$G$622,$G479),0)</f>
        <v>7.6972829539576314E-3</v>
      </c>
      <c r="AO479" s="85">
        <f>IF($BC479=1,AL479/SUMIFS(AL$3:AL$622,$BC$3:$BC$622,1,$G$3:$G$622,$G479),0)</f>
        <v>0.11805461016086902</v>
      </c>
      <c r="AP479" s="2">
        <f>IFERROR(R479/$V479*90,"")</f>
        <v>7.9575596816976124E-2</v>
      </c>
      <c r="AQ479" s="2">
        <f>IFERROR(S479/$V479*90,"")</f>
        <v>0</v>
      </c>
      <c r="AR479" s="2">
        <f>IFERROR(W479/$V479*90,"")</f>
        <v>0.15915119363395225</v>
      </c>
      <c r="AS479" s="2">
        <f>IFERROR(X479/$V479*90,"")</f>
        <v>0.23872679045092837</v>
      </c>
      <c r="AT479" s="2">
        <f>IFERROR(Y479/$V479*90,"")</f>
        <v>0</v>
      </c>
      <c r="AU479" s="2">
        <f>IF(AP479="",INDEX(BV$4:BV$7,MATCH(O479,$BU$4:$BU$7,0)),AP479)</f>
        <v>7.9575596816976124E-2</v>
      </c>
      <c r="AV479" s="2">
        <f>IF(AQ479="",INDEX(BW$4:BW$7,MATCH($O479,$BU$4:$BU$7,0)),AQ479)</f>
        <v>0</v>
      </c>
      <c r="AW479" s="2">
        <f>IF(AR479="",INDEX(BX$4:BX$7,MATCH($O479,$BU$4:$BU$7,0)),AR479)</f>
        <v>0.15915119363395225</v>
      </c>
      <c r="AX479" s="2">
        <f>IF(AS479="",INDEX(BY$4:BY$7,MATCH($O479,$BU$4:$BU$7,0)),AS479)</f>
        <v>0.23872679045092837</v>
      </c>
      <c r="AY479" s="2">
        <f>IF(AT479="",INDEX(BZ$4:BZ$7,MATCH($O479,$BU$4:$BU$7,0)),AT479)</f>
        <v>0</v>
      </c>
      <c r="AZ479" s="2">
        <f>AU479*0.5+AK479*0.5</f>
        <v>4.7390739584958652E-2</v>
      </c>
      <c r="BA479" s="2">
        <f>AV479*0.5+AJ479*0.5</f>
        <v>5.3583333333333337E-2</v>
      </c>
      <c r="BB479" s="2">
        <f>AX479*0.5+AI479*0.5</f>
        <v>0.22436339522546417</v>
      </c>
      <c r="BC479">
        <f>IF(I479="expected",1,0)</f>
        <v>1</v>
      </c>
      <c r="BD479" s="74">
        <f>IF(BC479=1,AZ479/SUMIFS(AZ$3:AZ$622,$BC$3:$BC$622,1,$G$3:$G$622,$G479),0)</f>
        <v>2.4092181035372771E-2</v>
      </c>
      <c r="BE479" s="74">
        <f>IF(BC479=1,BA479/SUMIFS(BA$3:BA$622,$BC$3:$BC$622,1,$G$3:$G$622,$G479),0)</f>
        <v>5.4846364042699963E-2</v>
      </c>
      <c r="BF479" s="74">
        <f>IF(BC479=1,AW479/SUMIFS(AW$3:AW$622,$BC$3:$BC$622,1,$G$3:$G$622,$G479),0)</f>
        <v>2.6945478369018588E-2</v>
      </c>
      <c r="BG479" s="2">
        <f>BB479</f>
        <v>0.22436339522546417</v>
      </c>
      <c r="BH479" s="2">
        <f>AY479</f>
        <v>0</v>
      </c>
      <c r="BI479" s="2">
        <f>MIN(BI$1,BD479)</f>
        <v>2.4092181035372771E-2</v>
      </c>
      <c r="BJ479" s="2">
        <f>MIN(BJ$1,BE479)</f>
        <v>5.4846364042699963E-2</v>
      </c>
      <c r="BK479" s="2">
        <f>MIN(BK$1,BF479)</f>
        <v>2.6945478369018588E-2</v>
      </c>
      <c r="BL479" s="2">
        <f>BG479</f>
        <v>0.22436339522546417</v>
      </c>
      <c r="BM479" s="2">
        <f>MIN($BM$1,BH479)</f>
        <v>0</v>
      </c>
      <c r="BN479" s="2">
        <f>BI479/SUMIFS(BI$3:BI$622,$BC$3:$BC$622,1,$G$3:$G$622,$G479)</f>
        <v>2.5163582372727176E-2</v>
      </c>
      <c r="BO479" s="2">
        <f>BJ479/SUMIFS(BJ$3:BJ$622,$BC$3:$BC$622,1,$G$3:$G$622,$G479)</f>
        <v>5.484636404269997E-2</v>
      </c>
      <c r="BP479" s="2">
        <f>BK479/SUMIFS(BK$3:BK$622,$BC$3:$BC$622,1,$G$3:$G$622,$G479)</f>
        <v>2.6945478369018581E-2</v>
      </c>
      <c r="BQ479" s="2">
        <f>BL479</f>
        <v>0.22436339522546417</v>
      </c>
      <c r="BR479" s="2">
        <f>BM479</f>
        <v>0</v>
      </c>
    </row>
    <row r="480" spans="1:70" x14ac:dyDescent="0.3">
      <c r="A480" s="93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>(12-$AF480)/12*INDEX(BV$9:BV$12,MATCH($AB480,$BU$9:$BU$12,0))+$AF480/12*AG480</f>
        <v>0.12094780219780221</v>
      </c>
      <c r="AK480" s="85">
        <f>(12-$AF480)/12*INDEX(BW$9:BW$12,MATCH($AB480,$BU$9:$BU$12,0))+$AF480/12*AH480</f>
        <v>0.16837912087912091</v>
      </c>
      <c r="AL480" s="85">
        <f>(12-$AF480)/12*INDEX(BX$9:BX$12,MATCH($AB480,$BU$9:$BU$12,0))+$AF480/12*AI480</f>
        <v>0.17353021978021979</v>
      </c>
      <c r="AM480" s="85">
        <f>IF($BC480=1,AJ480/SUMIFS(AJ$3:AJ$622,$BC$3:$BC$622,1,$G$3:$G$622,$G480),0)</f>
        <v>0</v>
      </c>
      <c r="AN480" s="85">
        <f>IF($BC480=1,AK480/SUMIFS(AK$3:AK$622,$BC$3:$BC$622,1,$G$3:$G$622,$G480),0)</f>
        <v>0</v>
      </c>
      <c r="AO480" s="85">
        <f>IF($BC480=1,AL480/SUMIFS(AL$3:AL$622,$BC$3:$BC$622,1,$G$3:$G$622,$G480),0)</f>
        <v>0</v>
      </c>
      <c r="AP480" s="2" t="str">
        <f>IFERROR(R480/$V480*90,"")</f>
        <v/>
      </c>
      <c r="AQ480" s="2" t="str">
        <f>IFERROR(S480/$V480*90,"")</f>
        <v/>
      </c>
      <c r="AR480" s="2" t="str">
        <f>IFERROR(W480/$V480*90,"")</f>
        <v/>
      </c>
      <c r="AS480" s="2" t="str">
        <f>IFERROR(X480/$V480*90,"")</f>
        <v/>
      </c>
      <c r="AT480" s="2" t="str">
        <f>IFERROR(Y480/$V480*90,"")</f>
        <v/>
      </c>
      <c r="AU480" s="2">
        <f>IF(AP480="",INDEX(BV$4:BV$7,MATCH(O480,$BU$4:$BU$7,0)),AP480)</f>
        <v>3.6000000000000004E-2</v>
      </c>
      <c r="AV480" s="2">
        <f>IF(AQ480="",INDEX(BW$4:BW$7,MATCH($O480,$BU$4:$BU$7,0)),AQ480)</f>
        <v>2.6323486399532026E-2</v>
      </c>
      <c r="AW480" s="2">
        <f>IF(AR480="",INDEX(BX$4:BX$7,MATCH($O480,$BU$4:$BU$7,0)),AR480)</f>
        <v>0.24423337856173674</v>
      </c>
      <c r="AX480" s="2">
        <f>IF(AS480="",INDEX(BY$4:BY$7,MATCH($O480,$BU$4:$BU$7,0)),AS480)</f>
        <v>0.14245014245014245</v>
      </c>
      <c r="AY480" s="2">
        <f>IF(AT480="",INDEX(BZ$4:BZ$7,MATCH($O480,$BU$4:$BU$7,0)),AT480)</f>
        <v>0</v>
      </c>
      <c r="AZ480" s="2">
        <f>AU480*0.5+AK480*0.5</f>
        <v>0.10218956043956046</v>
      </c>
      <c r="BA480" s="2">
        <f>AV480*0.5+AJ480*0.5</f>
        <v>7.3635644298667119E-2</v>
      </c>
      <c r="BB480" s="2">
        <f>AX480*0.5+AI480*0.5</f>
        <v>7.1225071225071226E-2</v>
      </c>
      <c r="BC480">
        <f>IF(I480="expected",1,0)</f>
        <v>0</v>
      </c>
      <c r="BD480" s="74">
        <f>IF(BC480=1,AZ480/SUMIFS(AZ$3:AZ$622,$BC$3:$BC$622,1,$G$3:$G$622,$G480),0)</f>
        <v>0</v>
      </c>
      <c r="BE480" s="74">
        <f>IF(BC480=1,BA480/SUMIFS(BA$3:BA$622,$BC$3:$BC$622,1,$G$3:$G$622,$G480),0)</f>
        <v>0</v>
      </c>
      <c r="BF480" s="74">
        <f>IF(BC480=1,AW480/SUMIFS(AW$3:AW$622,$BC$3:$BC$622,1,$G$3:$G$622,$G480),0)</f>
        <v>0</v>
      </c>
      <c r="BG480" s="2">
        <f>BB480</f>
        <v>7.1225071225071226E-2</v>
      </c>
      <c r="BH480" s="2">
        <f>AY480</f>
        <v>0</v>
      </c>
      <c r="BI480" s="2">
        <f>MIN(BI$1,BD480)</f>
        <v>0</v>
      </c>
      <c r="BJ480" s="2">
        <f>MIN(BJ$1,BE480)</f>
        <v>0</v>
      </c>
      <c r="BK480" s="2">
        <f>MIN(BK$1,BF480)</f>
        <v>0</v>
      </c>
      <c r="BL480" s="2">
        <f>BG480</f>
        <v>7.1225071225071226E-2</v>
      </c>
      <c r="BM480" s="2">
        <f>MIN($BM$1,BH480)</f>
        <v>0</v>
      </c>
      <c r="BN480" s="2">
        <f>BI480/SUMIFS(BI$3:BI$622,$BC$3:$BC$622,1,$G$3:$G$622,$G480)</f>
        <v>0</v>
      </c>
      <c r="BO480" s="2">
        <f>BJ480/SUMIFS(BJ$3:BJ$622,$BC$3:$BC$622,1,$G$3:$G$622,$G480)</f>
        <v>0</v>
      </c>
      <c r="BP480" s="2">
        <f>BK480/SUMIFS(BK$3:BK$622,$BC$3:$BC$622,1,$G$3:$G$622,$G480)</f>
        <v>0</v>
      </c>
      <c r="BQ480" s="2">
        <f>BL480</f>
        <v>7.1225071225071226E-2</v>
      </c>
      <c r="BR480" s="2">
        <f>BM480</f>
        <v>0</v>
      </c>
    </row>
    <row r="481" spans="1:70" x14ac:dyDescent="0.3">
      <c r="A481" s="93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>(12-$AF481)/12*INDEX(BV$9:BV$12,MATCH($AB481,$BU$9:$BU$12,0))+$AF481/12*AG481</f>
        <v>0.13031593406593406</v>
      </c>
      <c r="AK481" s="85">
        <f>(12-$AF481)/12*INDEX(BW$9:BW$12,MATCH($AB481,$BU$9:$BU$12,0))+$AF481/12*AH481</f>
        <v>0.23612637362637362</v>
      </c>
      <c r="AL481" s="85">
        <f>(12-$AF481)/12*INDEX(BX$9:BX$12,MATCH($AB481,$BU$9:$BU$12,0))+$AF481/12*AI481</f>
        <v>0.23784340659340658</v>
      </c>
      <c r="AM481" s="85">
        <f>IF($BC481=1,AJ481/SUMIFS(AJ$3:AJ$622,$BC$3:$BC$622,1,$G$3:$G$622,$G481),0)</f>
        <v>0.12199055899131053</v>
      </c>
      <c r="AN481" s="85">
        <f>IF($BC481=1,AK481/SUMIFS(AK$3:AK$622,$BC$3:$BC$622,1,$G$3:$G$622,$G481),0)</f>
        <v>0.11952818445570589</v>
      </c>
      <c r="AO481" s="85">
        <f>IF($BC481=1,AL481/SUMIFS(AL$3:AL$622,$BC$3:$BC$622,1,$G$3:$G$622,$G481),0)</f>
        <v>0.13610265103650637</v>
      </c>
      <c r="AP481" s="2">
        <f>IFERROR(R481/$V481*90,"")</f>
        <v>0.14539579967689822</v>
      </c>
      <c r="AQ481" s="2">
        <f>IFERROR(S481/$V481*90,"")</f>
        <v>0</v>
      </c>
      <c r="AR481" s="2">
        <f>IFERROR(W481/$V481*90,"")</f>
        <v>0.29079159935379645</v>
      </c>
      <c r="AS481" s="2">
        <f>IFERROR(X481/$V481*90,"")</f>
        <v>0.21809369951534732</v>
      </c>
      <c r="AT481" s="2">
        <f>IFERROR(Y481/$V481*90,"")</f>
        <v>0</v>
      </c>
      <c r="AU481" s="2">
        <f>IF(AP481="",INDEX(BV$4:BV$7,MATCH(O481,$BU$4:$BU$7,0)),AP481)</f>
        <v>0.14539579967689822</v>
      </c>
      <c r="AV481" s="2">
        <f>IF(AQ481="",INDEX(BW$4:BW$7,MATCH($O481,$BU$4:$BU$7,0)),AQ481)</f>
        <v>0</v>
      </c>
      <c r="AW481" s="2">
        <f>IF(AR481="",INDEX(BX$4:BX$7,MATCH($O481,$BU$4:$BU$7,0)),AR481)</f>
        <v>0.29079159935379645</v>
      </c>
      <c r="AX481" s="2">
        <f>IF(AS481="",INDEX(BY$4:BY$7,MATCH($O481,$BU$4:$BU$7,0)),AS481)</f>
        <v>0.21809369951534732</v>
      </c>
      <c r="AY481" s="2">
        <f>IF(AT481="",INDEX(BZ$4:BZ$7,MATCH($O481,$BU$4:$BU$7,0)),AT481)</f>
        <v>0</v>
      </c>
      <c r="AZ481" s="2">
        <f>AU481*0.5+AK481*0.5</f>
        <v>0.19076108665163594</v>
      </c>
      <c r="BA481" s="2">
        <f>AV481*0.5+AJ481*0.5</f>
        <v>6.5157967032967029E-2</v>
      </c>
      <c r="BB481" s="2">
        <f>AX481*0.5+AI481*0.5</f>
        <v>0.22904684975767364</v>
      </c>
      <c r="BC481">
        <f>IF(I481="expected",1,0)</f>
        <v>1</v>
      </c>
      <c r="BD481" s="74">
        <f>IF(BC481=1,AZ481/SUMIFS(AZ$3:AZ$622,$BC$3:$BC$622,1,$G$3:$G$622,$G481),0)</f>
        <v>9.6977820442674043E-2</v>
      </c>
      <c r="BE481" s="74">
        <f>IF(BC481=1,BA481/SUMIFS(BA$3:BA$622,$BC$3:$BC$622,1,$G$3:$G$622,$G481),0)</f>
        <v>6.6693827312703305E-2</v>
      </c>
      <c r="BF481" s="74">
        <f>IF(BC481=1,AW481/SUMIFS(AW$3:AW$622,$BC$3:$BC$622,1,$G$3:$G$622,$G481),0)</f>
        <v>4.9233176147592934E-2</v>
      </c>
      <c r="BG481" s="2">
        <f>BB481</f>
        <v>0.22904684975767364</v>
      </c>
      <c r="BH481" s="2">
        <f>AY481</f>
        <v>0</v>
      </c>
      <c r="BI481" s="2">
        <f>MIN(BI$1,BD481)</f>
        <v>9.6977820442674043E-2</v>
      </c>
      <c r="BJ481" s="2">
        <f>MIN(BJ$1,BE481)</f>
        <v>6.6693827312703305E-2</v>
      </c>
      <c r="BK481" s="2">
        <f>MIN(BK$1,BF481)</f>
        <v>4.9233176147592934E-2</v>
      </c>
      <c r="BL481" s="2">
        <f>BG481</f>
        <v>0.22904684975767364</v>
      </c>
      <c r="BM481" s="2">
        <f>MIN($BM$1,BH481)</f>
        <v>0</v>
      </c>
      <c r="BN481" s="2">
        <f>BI481/SUMIFS(BI$3:BI$622,$BC$3:$BC$622,1,$G$3:$G$622,$G481)</f>
        <v>0.1012905128619882</v>
      </c>
      <c r="BO481" s="2">
        <f>BJ481/SUMIFS(BJ$3:BJ$622,$BC$3:$BC$622,1,$G$3:$G$622,$G481)</f>
        <v>6.6693827312703319E-2</v>
      </c>
      <c r="BP481" s="2">
        <f>BK481/SUMIFS(BK$3:BK$622,$BC$3:$BC$622,1,$G$3:$G$622,$G481)</f>
        <v>4.9233176147592921E-2</v>
      </c>
      <c r="BQ481" s="2">
        <f>BL481</f>
        <v>0.22904684975767364</v>
      </c>
      <c r="BR481" s="2">
        <f>BM481</f>
        <v>0</v>
      </c>
    </row>
    <row r="482" spans="1:70" x14ac:dyDescent="0.3">
      <c r="A482" s="93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>(12-$AF482)/12*INDEX(BV$9:BV$12,MATCH($AB482,$BU$9:$BU$12,0))+$AF482/12*AG482</f>
        <v>0.33552655677655685</v>
      </c>
      <c r="AK482" s="85">
        <f>(12-$AF482)/12*INDEX(BW$9:BW$12,MATCH($AB482,$BU$9:$BU$12,0))+$AF482/12*AH482</f>
        <v>0.18104395604395607</v>
      </c>
      <c r="AL482" s="85">
        <f>(12-$AF482)/12*INDEX(BX$9:BX$12,MATCH($AB482,$BU$9:$BU$12,0))+$AF482/12*AI482</f>
        <v>0.27723901098901099</v>
      </c>
      <c r="AM482" s="85">
        <f>IF($BC482=1,AJ482/SUMIFS(AJ$3:AJ$622,$BC$3:$BC$622,1,$G$3:$G$622,$G482),0)</f>
        <v>0</v>
      </c>
      <c r="AN482" s="85">
        <f>IF($BC482=1,AK482/SUMIFS(AK$3:AK$622,$BC$3:$BC$622,1,$G$3:$G$622,$G482),0)</f>
        <v>0</v>
      </c>
      <c r="AO482" s="85">
        <f>IF($BC482=1,AL482/SUMIFS(AL$3:AL$622,$BC$3:$BC$622,1,$G$3:$G$622,$G482),0)</f>
        <v>0</v>
      </c>
      <c r="AP482" s="2">
        <f>IFERROR(R482/$V482*90,"")</f>
        <v>0</v>
      </c>
      <c r="AQ482" s="2">
        <f>IFERROR(S482/$V482*90,"")</f>
        <v>0</v>
      </c>
      <c r="AR482" s="2">
        <f>IFERROR(W482/$V482*90,"")</f>
        <v>2.1951219512195124</v>
      </c>
      <c r="AS482" s="2">
        <f>IFERROR(X482/$V482*90,"")</f>
        <v>0</v>
      </c>
      <c r="AT482" s="2">
        <f>IFERROR(Y482/$V482*90,"")</f>
        <v>0</v>
      </c>
      <c r="AU482" s="2">
        <f>IF(AP482="",INDEX(BV$4:BV$7,MATCH(O482,$BU$4:$BU$7,0)),AP482)</f>
        <v>0</v>
      </c>
      <c r="AV482" s="2">
        <f>IF(AQ482="",INDEX(BW$4:BW$7,MATCH($O482,$BU$4:$BU$7,0)),AQ482)</f>
        <v>0</v>
      </c>
      <c r="AW482" s="2">
        <f>IF(AR482="",INDEX(BX$4:BX$7,MATCH($O482,$BU$4:$BU$7,0)),AR482)</f>
        <v>2.1951219512195124</v>
      </c>
      <c r="AX482" s="2">
        <f>IF(AS482="",INDEX(BY$4:BY$7,MATCH($O482,$BU$4:$BU$7,0)),AS482)</f>
        <v>0</v>
      </c>
      <c r="AY482" s="2">
        <f>IF(AT482="",INDEX(BZ$4:BZ$7,MATCH($O482,$BU$4:$BU$7,0)),AT482)</f>
        <v>0</v>
      </c>
      <c r="AZ482" s="2">
        <f>AU482*0.5+AK482*0.5</f>
        <v>9.0521978021978033E-2</v>
      </c>
      <c r="BA482" s="2">
        <f>AV482*0.5+AJ482*0.5</f>
        <v>0.16776327838827843</v>
      </c>
      <c r="BB482" s="2">
        <f>AX482*0.5+AI482*0.5</f>
        <v>0.155</v>
      </c>
      <c r="BC482">
        <f>IF(I482="expected",1,0)</f>
        <v>0</v>
      </c>
      <c r="BD482" s="74">
        <f>IF(BC482=1,AZ482/SUMIFS(AZ$3:AZ$622,$BC$3:$BC$622,1,$G$3:$G$622,$G482),0)</f>
        <v>0</v>
      </c>
      <c r="BE482" s="74">
        <f>IF(BC482=1,BA482/SUMIFS(BA$3:BA$622,$BC$3:$BC$622,1,$G$3:$G$622,$G482),0)</f>
        <v>0</v>
      </c>
      <c r="BF482" s="74">
        <f>IF(BC482=1,AW482/SUMIFS(AW$3:AW$622,$BC$3:$BC$622,1,$G$3:$G$622,$G482),0)</f>
        <v>0</v>
      </c>
      <c r="BG482" s="2">
        <f>BB482</f>
        <v>0.155</v>
      </c>
      <c r="BH482" s="2">
        <f>AY482</f>
        <v>0</v>
      </c>
      <c r="BI482" s="2">
        <f>MIN(BI$1,BD482)</f>
        <v>0</v>
      </c>
      <c r="BJ482" s="2">
        <f>MIN(BJ$1,BE482)</f>
        <v>0</v>
      </c>
      <c r="BK482" s="2">
        <f>MIN(BK$1,BF482)</f>
        <v>0</v>
      </c>
      <c r="BL482" s="2">
        <f>BG482</f>
        <v>0.155</v>
      </c>
      <c r="BM482" s="2">
        <f>MIN($BM$1,BH482)</f>
        <v>0</v>
      </c>
      <c r="BN482" s="2">
        <f>BI482/SUMIFS(BI$3:BI$622,$BC$3:$BC$622,1,$G$3:$G$622,$G482)</f>
        <v>0</v>
      </c>
      <c r="BO482" s="2">
        <f>BJ482/SUMIFS(BJ$3:BJ$622,$BC$3:$BC$622,1,$G$3:$G$622,$G482)</f>
        <v>0</v>
      </c>
      <c r="BP482" s="2">
        <f>BK482/SUMIFS(BK$3:BK$622,$BC$3:$BC$622,1,$G$3:$G$622,$G482)</f>
        <v>0</v>
      </c>
      <c r="BQ482" s="2">
        <f>BL482</f>
        <v>0.155</v>
      </c>
      <c r="BR482" s="2">
        <f>BM482</f>
        <v>0</v>
      </c>
    </row>
    <row r="483" spans="1:70" x14ac:dyDescent="0.3">
      <c r="A483" s="93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>(12-$AF483)/12*INDEX(BV$9:BV$12,MATCH($AB483,$BU$9:$BU$12,0))+$AF483/12*AG483</f>
        <v>0.12094780219780221</v>
      </c>
      <c r="AK483" s="85">
        <f>(12-$AF483)/12*INDEX(BW$9:BW$12,MATCH($AB483,$BU$9:$BU$12,0))+$AF483/12*AH483</f>
        <v>0.16837912087912091</v>
      </c>
      <c r="AL483" s="85">
        <f>(12-$AF483)/12*INDEX(BX$9:BX$12,MATCH($AB483,$BU$9:$BU$12,0))+$AF483/12*AI483</f>
        <v>0.17353021978021979</v>
      </c>
      <c r="AM483" s="85">
        <f>IF($BC483=1,AJ483/SUMIFS(AJ$3:AJ$622,$BC$3:$BC$622,1,$G$3:$G$622,$G483),0)</f>
        <v>0.11322092040882148</v>
      </c>
      <c r="AN483" s="85">
        <f>IF($BC483=1,AK483/SUMIFS(AK$3:AK$622,$BC$3:$BC$622,1,$G$3:$G$622,$G483),0)</f>
        <v>8.5234234151136887E-2</v>
      </c>
      <c r="AO483" s="85">
        <f>IF($BC483=1,AL483/SUMIFS(AL$3:AL$622,$BC$3:$BC$622,1,$G$3:$G$622,$G483),0)</f>
        <v>9.9300305546877576E-2</v>
      </c>
      <c r="AP483" s="2">
        <f>IFERROR(R483/$V483*90,"")</f>
        <v>9.5642933049946866E-2</v>
      </c>
      <c r="AQ483" s="2">
        <f>IFERROR(S483/$V483*90,"")</f>
        <v>4.7821466524973433E-2</v>
      </c>
      <c r="AR483" s="2">
        <f>IFERROR(W483/$V483*90,"")</f>
        <v>0.43039319872476095</v>
      </c>
      <c r="AS483" s="2">
        <f>IFERROR(X483/$V483*90,"")</f>
        <v>0.19128586609989373</v>
      </c>
      <c r="AT483" s="2">
        <f>IFERROR(Y483/$V483*90,"")</f>
        <v>4.7821466524973433E-2</v>
      </c>
      <c r="AU483" s="2">
        <f>IF(AP483="",INDEX(BV$4:BV$7,MATCH(O483,$BU$4:$BU$7,0)),AP483)</f>
        <v>9.5642933049946866E-2</v>
      </c>
      <c r="AV483" s="2">
        <f>IF(AQ483="",INDEX(BW$4:BW$7,MATCH($O483,$BU$4:$BU$7,0)),AQ483)</f>
        <v>4.7821466524973433E-2</v>
      </c>
      <c r="AW483" s="2">
        <f>IF(AR483="",INDEX(BX$4:BX$7,MATCH($O483,$BU$4:$BU$7,0)),AR483)</f>
        <v>0.43039319872476095</v>
      </c>
      <c r="AX483" s="2">
        <f>IF(AS483="",INDEX(BY$4:BY$7,MATCH($O483,$BU$4:$BU$7,0)),AS483)</f>
        <v>0.19128586609989373</v>
      </c>
      <c r="AY483" s="2">
        <f>IF(AT483="",INDEX(BZ$4:BZ$7,MATCH($O483,$BU$4:$BU$7,0)),AT483)</f>
        <v>4.7821466524973433E-2</v>
      </c>
      <c r="AZ483" s="2">
        <f>AU483*0.5+AK483*0.5</f>
        <v>0.13201102696453387</v>
      </c>
      <c r="BA483" s="2">
        <f>AV483*0.5+AJ483*0.5</f>
        <v>8.4384634361387822E-2</v>
      </c>
      <c r="BB483" s="2">
        <f>AX483*0.5+AI483*0.5</f>
        <v>9.5642933049946866E-2</v>
      </c>
      <c r="BC483">
        <f>IF(I483="expected",1,0)</f>
        <v>1</v>
      </c>
      <c r="BD483" s="74">
        <f>IF(BC483=1,AZ483/SUMIFS(AZ$3:AZ$622,$BC$3:$BC$622,1,$G$3:$G$622,$G483),0)</f>
        <v>6.7110865712348255E-2</v>
      </c>
      <c r="BE483" s="74">
        <f>IF(BC483=1,BA483/SUMIFS(BA$3:BA$622,$BC$3:$BC$622,1,$G$3:$G$622,$G483),0)</f>
        <v>8.6373692860867268E-2</v>
      </c>
      <c r="BF483" s="74">
        <f>IF(BC483=1,AW483/SUMIFS(AW$3:AW$622,$BC$3:$BC$622,1,$G$3:$G$622,$G483),0)</f>
        <v>7.2868763102614309E-2</v>
      </c>
      <c r="BG483" s="2">
        <f>BB483</f>
        <v>9.5642933049946866E-2</v>
      </c>
      <c r="BH483" s="2">
        <f>AY483</f>
        <v>4.7821466524973433E-2</v>
      </c>
      <c r="BI483" s="2">
        <f>MIN(BI$1,BD483)</f>
        <v>6.7110865712348255E-2</v>
      </c>
      <c r="BJ483" s="2">
        <f>MIN(BJ$1,BE483)</f>
        <v>8.6373692860867268E-2</v>
      </c>
      <c r="BK483" s="2">
        <f>MIN(BK$1,BF483)</f>
        <v>7.2868763102614309E-2</v>
      </c>
      <c r="BL483" s="2">
        <f>BG483</f>
        <v>9.5642933049946866E-2</v>
      </c>
      <c r="BM483" s="2">
        <f>MIN($BM$1,BH483)</f>
        <v>4.7821466524973433E-2</v>
      </c>
      <c r="BN483" s="2">
        <f>BI483/SUMIFS(BI$3:BI$622,$BC$3:$BC$622,1,$G$3:$G$622,$G483)</f>
        <v>7.0095347323608462E-2</v>
      </c>
      <c r="BO483" s="2">
        <f>BJ483/SUMIFS(BJ$3:BJ$622,$BC$3:$BC$622,1,$G$3:$G$622,$G483)</f>
        <v>8.6373692860867282E-2</v>
      </c>
      <c r="BP483" s="2">
        <f>BK483/SUMIFS(BK$3:BK$622,$BC$3:$BC$622,1,$G$3:$G$622,$G483)</f>
        <v>7.2868763102614295E-2</v>
      </c>
      <c r="BQ483" s="2">
        <f>BL483</f>
        <v>9.5642933049946866E-2</v>
      </c>
      <c r="BR483" s="2">
        <f>BM483</f>
        <v>4.7821466524973433E-2</v>
      </c>
    </row>
    <row r="484" spans="1:70" x14ac:dyDescent="0.3">
      <c r="A484" s="93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>(12-$AF484)/12*INDEX(BV$9:BV$12,MATCH($AB484,$BU$9:$BU$12,0))+$AF484/12*AG484</f>
        <v>6.7193223443223454E-2</v>
      </c>
      <c r="AK484" s="85">
        <f>(12-$AF484)/12*INDEX(BW$9:BW$12,MATCH($AB484,$BU$9:$BU$12,0))+$AF484/12*AH484</f>
        <v>9.3543956043956059E-2</v>
      </c>
      <c r="AL484" s="85">
        <f>(12-$AF484)/12*INDEX(BX$9:BX$12,MATCH($AB484,$BU$9:$BU$12,0))+$AF484/12*AI484</f>
        <v>0.20723901098901099</v>
      </c>
      <c r="AM484" s="85">
        <f>IF($BC484=1,AJ484/SUMIFS(AJ$3:AJ$622,$BC$3:$BC$622,1,$G$3:$G$622,$G484),0)</f>
        <v>0</v>
      </c>
      <c r="AN484" s="85">
        <f>IF($BC484=1,AK484/SUMIFS(AK$3:AK$622,$BC$3:$BC$622,1,$G$3:$G$622,$G484),0)</f>
        <v>0</v>
      </c>
      <c r="AO484" s="85">
        <f>IF($BC484=1,AL484/SUMIFS(AL$3:AL$622,$BC$3:$BC$622,1,$G$3:$G$622,$G484),0)</f>
        <v>0</v>
      </c>
      <c r="AP484" s="2">
        <f>IFERROR(R484/$V484*90,"")</f>
        <v>0</v>
      </c>
      <c r="AQ484" s="2">
        <f>IFERROR(S484/$V484*90,"")</f>
        <v>0</v>
      </c>
      <c r="AR484" s="2">
        <f>IFERROR(W484/$V484*90,"")</f>
        <v>9.5642933049946866E-2</v>
      </c>
      <c r="AS484" s="2">
        <f>IFERROR(X484/$V484*90,"")</f>
        <v>0</v>
      </c>
      <c r="AT484" s="2">
        <f>IFERROR(Y484/$V484*90,"")</f>
        <v>0</v>
      </c>
      <c r="AU484" s="2">
        <f>IF(AP484="",INDEX(BV$4:BV$7,MATCH(O484,$BU$4:$BU$7,0)),AP484)</f>
        <v>0</v>
      </c>
      <c r="AV484" s="2">
        <f>IF(AQ484="",INDEX(BW$4:BW$7,MATCH($O484,$BU$4:$BU$7,0)),AQ484)</f>
        <v>0</v>
      </c>
      <c r="AW484" s="2">
        <f>IF(AR484="",INDEX(BX$4:BX$7,MATCH($O484,$BU$4:$BU$7,0)),AR484)</f>
        <v>9.5642933049946866E-2</v>
      </c>
      <c r="AX484" s="2">
        <f>IF(AS484="",INDEX(BY$4:BY$7,MATCH($O484,$BU$4:$BU$7,0)),AS484)</f>
        <v>0</v>
      </c>
      <c r="AY484" s="2">
        <f>IF(AT484="",INDEX(BZ$4:BZ$7,MATCH($O484,$BU$4:$BU$7,0)),AT484)</f>
        <v>0</v>
      </c>
      <c r="AZ484" s="2">
        <f>AU484*0.5+AK484*0.5</f>
        <v>4.6771978021978029E-2</v>
      </c>
      <c r="BA484" s="2">
        <f>AV484*0.5+AJ484*0.5</f>
        <v>3.3596611721611727E-2</v>
      </c>
      <c r="BB484" s="2">
        <f>AX484*0.5+AI484*0.5</f>
        <v>9.5000000000000001E-2</v>
      </c>
      <c r="BC484">
        <f>IF(I484="expected",1,0)</f>
        <v>0</v>
      </c>
      <c r="BD484" s="74">
        <f>IF(BC484=1,AZ484/SUMIFS(AZ$3:AZ$622,$BC$3:$BC$622,1,$G$3:$G$622,$G484),0)</f>
        <v>0</v>
      </c>
      <c r="BE484" s="74">
        <f>IF(BC484=1,BA484/SUMIFS(BA$3:BA$622,$BC$3:$BC$622,1,$G$3:$G$622,$G484),0)</f>
        <v>0</v>
      </c>
      <c r="BF484" s="74">
        <f>IF(BC484=1,AW484/SUMIFS(AW$3:AW$622,$BC$3:$BC$622,1,$G$3:$G$622,$G484),0)</f>
        <v>0</v>
      </c>
      <c r="BG484" s="2">
        <f>BB484</f>
        <v>9.5000000000000001E-2</v>
      </c>
      <c r="BH484" s="2">
        <f>AY484</f>
        <v>0</v>
      </c>
      <c r="BI484" s="2">
        <f>MIN(BI$1,BD484)</f>
        <v>0</v>
      </c>
      <c r="BJ484" s="2">
        <f>MIN(BJ$1,BE484)</f>
        <v>0</v>
      </c>
      <c r="BK484" s="2">
        <f>MIN(BK$1,BF484)</f>
        <v>0</v>
      </c>
      <c r="BL484" s="2">
        <f>BG484</f>
        <v>9.5000000000000001E-2</v>
      </c>
      <c r="BM484" s="2">
        <f>MIN($BM$1,BH484)</f>
        <v>0</v>
      </c>
      <c r="BN484" s="2">
        <f>BI484/SUMIFS(BI$3:BI$622,$BC$3:$BC$622,1,$G$3:$G$622,$G484)</f>
        <v>0</v>
      </c>
      <c r="BO484" s="2">
        <f>BJ484/SUMIFS(BJ$3:BJ$622,$BC$3:$BC$622,1,$G$3:$G$622,$G484)</f>
        <v>0</v>
      </c>
      <c r="BP484" s="2">
        <f>BK484/SUMIFS(BK$3:BK$622,$BC$3:$BC$622,1,$G$3:$G$622,$G484)</f>
        <v>0</v>
      </c>
      <c r="BQ484" s="2">
        <f>BL484</f>
        <v>9.5000000000000001E-2</v>
      </c>
      <c r="BR484" s="2">
        <f>BM484</f>
        <v>0</v>
      </c>
    </row>
    <row r="485" spans="1:70" x14ac:dyDescent="0.3">
      <c r="A485" s="93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>(12-$AF485)/12*INDEX(BV$9:BV$12,MATCH($AB485,$BU$9:$BU$12,0))+$AF485/12*AG485</f>
        <v>0.12094780219780221</v>
      </c>
      <c r="AK485" s="85">
        <f>(12-$AF485)/12*INDEX(BW$9:BW$12,MATCH($AB485,$BU$9:$BU$12,0))+$AF485/12*AH485</f>
        <v>0.16837912087912091</v>
      </c>
      <c r="AL485" s="85">
        <f>(12-$AF485)/12*INDEX(BX$9:BX$12,MATCH($AB485,$BU$9:$BU$12,0))+$AF485/12*AI485</f>
        <v>0.17353021978021979</v>
      </c>
      <c r="AM485" s="85">
        <f>IF($BC485=1,AJ485/SUMIFS(AJ$3:AJ$622,$BC$3:$BC$622,1,$G$3:$G$622,$G485),0)</f>
        <v>0</v>
      </c>
      <c r="AN485" s="85">
        <f>IF($BC485=1,AK485/SUMIFS(AK$3:AK$622,$BC$3:$BC$622,1,$G$3:$G$622,$G485),0)</f>
        <v>0</v>
      </c>
      <c r="AO485" s="85">
        <f>IF($BC485=1,AL485/SUMIFS(AL$3:AL$622,$BC$3:$BC$622,1,$G$3:$G$622,$G485),0)</f>
        <v>0</v>
      </c>
      <c r="AP485" s="2">
        <f>IFERROR(R485/$V485*90,"")</f>
        <v>6.8337129840546698E-2</v>
      </c>
      <c r="AQ485" s="2">
        <f>IFERROR(S485/$V485*90,"")</f>
        <v>0.1366742596810934</v>
      </c>
      <c r="AR485" s="2">
        <f>IFERROR(W485/$V485*90,"")</f>
        <v>0.1366742596810934</v>
      </c>
      <c r="AS485" s="2">
        <f>IFERROR(X485/$V485*90,"")</f>
        <v>0.23917995444191342</v>
      </c>
      <c r="AT485" s="2">
        <f>IFERROR(Y485/$V485*90,"")</f>
        <v>0</v>
      </c>
      <c r="AU485" s="2">
        <f>IF(AP485="",INDEX(BV$4:BV$7,MATCH(O485,$BU$4:$BU$7,0)),AP485)</f>
        <v>6.8337129840546698E-2</v>
      </c>
      <c r="AV485" s="2">
        <f>IF(AQ485="",INDEX(BW$4:BW$7,MATCH($O485,$BU$4:$BU$7,0)),AQ485)</f>
        <v>0.1366742596810934</v>
      </c>
      <c r="AW485" s="2">
        <f>IF(AR485="",INDEX(BX$4:BX$7,MATCH($O485,$BU$4:$BU$7,0)),AR485)</f>
        <v>0.1366742596810934</v>
      </c>
      <c r="AX485" s="2">
        <f>IF(AS485="",INDEX(BY$4:BY$7,MATCH($O485,$BU$4:$BU$7,0)),AS485)</f>
        <v>0.23917995444191342</v>
      </c>
      <c r="AY485" s="2">
        <f>IF(AT485="",INDEX(BZ$4:BZ$7,MATCH($O485,$BU$4:$BU$7,0)),AT485)</f>
        <v>0</v>
      </c>
      <c r="AZ485" s="2">
        <f>AU485*0.5+AK485*0.5</f>
        <v>0.11835812535983381</v>
      </c>
      <c r="BA485" s="2">
        <f>AV485*0.5+AJ485*0.5</f>
        <v>0.12881103093944779</v>
      </c>
      <c r="BB485" s="2">
        <f>AX485*0.5+AI485*0.5</f>
        <v>0.11958997722095671</v>
      </c>
      <c r="BC485">
        <f>IF(I485="expected",1,0)</f>
        <v>0</v>
      </c>
      <c r="BD485" s="74">
        <f>IF(BC485=1,AZ485/SUMIFS(AZ$3:AZ$622,$BC$3:$BC$622,1,$G$3:$G$622,$G485),0)</f>
        <v>0</v>
      </c>
      <c r="BE485" s="74">
        <f>IF(BC485=1,BA485/SUMIFS(BA$3:BA$622,$BC$3:$BC$622,1,$G$3:$G$622,$G485),0)</f>
        <v>0</v>
      </c>
      <c r="BF485" s="74">
        <f>IF(BC485=1,AW485/SUMIFS(AW$3:AW$622,$BC$3:$BC$622,1,$G$3:$G$622,$G485),0)</f>
        <v>0</v>
      </c>
      <c r="BG485" s="2">
        <f>BB485</f>
        <v>0.11958997722095671</v>
      </c>
      <c r="BH485" s="2">
        <f>AY485</f>
        <v>0</v>
      </c>
      <c r="BI485" s="2">
        <f>MIN(BI$1,BD485)</f>
        <v>0</v>
      </c>
      <c r="BJ485" s="2">
        <f>MIN(BJ$1,BE485)</f>
        <v>0</v>
      </c>
      <c r="BK485" s="2">
        <f>MIN(BK$1,BF485)</f>
        <v>0</v>
      </c>
      <c r="BL485" s="2">
        <f>BG485</f>
        <v>0.11958997722095671</v>
      </c>
      <c r="BM485" s="2">
        <f>MIN($BM$1,BH485)</f>
        <v>0</v>
      </c>
      <c r="BN485" s="2">
        <f>BI485/SUMIFS(BI$3:BI$622,$BC$3:$BC$622,1,$G$3:$G$622,$G485)</f>
        <v>0</v>
      </c>
      <c r="BO485" s="2">
        <f>BJ485/SUMIFS(BJ$3:BJ$622,$BC$3:$BC$622,1,$G$3:$G$622,$G485)</f>
        <v>0</v>
      </c>
      <c r="BP485" s="2">
        <f>BK485/SUMIFS(BK$3:BK$622,$BC$3:$BC$622,1,$G$3:$G$622,$G485)</f>
        <v>0</v>
      </c>
      <c r="BQ485" s="2">
        <f>BL485</f>
        <v>0.11958997722095671</v>
      </c>
      <c r="BR485" s="2">
        <f>BM485</f>
        <v>0</v>
      </c>
    </row>
    <row r="486" spans="1:70" x14ac:dyDescent="0.3">
      <c r="A486" s="93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>(12-$AF486)/12*INDEX(BV$9:BV$12,MATCH($AB486,$BU$9:$BU$12,0))+$AF486/12*AG486</f>
        <v>3.1E-2</v>
      </c>
      <c r="AK486" s="85">
        <f>(12-$AF486)/12*INDEX(BW$9:BW$12,MATCH($AB486,$BU$9:$BU$12,0))+$AF486/12*AH486</f>
        <v>3.041176470588236E-2</v>
      </c>
      <c r="AL486" s="85">
        <f>(12-$AF486)/12*INDEX(BX$9:BX$12,MATCH($AB486,$BU$9:$BU$12,0))+$AF486/12*AI486</f>
        <v>0.15594117647058819</v>
      </c>
      <c r="AM486" s="85">
        <f>IF($BC486=1,AJ486/SUMIFS(AJ$3:AJ$622,$BC$3:$BC$622,1,$G$3:$G$622,$G486),0)</f>
        <v>0</v>
      </c>
      <c r="AN486" s="85">
        <f>IF($BC486=1,AK486/SUMIFS(AK$3:AK$622,$BC$3:$BC$622,1,$G$3:$G$622,$G486),0)</f>
        <v>0</v>
      </c>
      <c r="AO486" s="85">
        <f>IF($BC486=1,AL486/SUMIFS(AL$3:AL$622,$BC$3:$BC$622,1,$G$3:$G$622,$G486),0)</f>
        <v>0</v>
      </c>
      <c r="AP486" s="2">
        <f>IFERROR(R486/$V486*90,"")</f>
        <v>0.16791044776119401</v>
      </c>
      <c r="AQ486" s="2">
        <f>IFERROR(S486/$V486*90,"")</f>
        <v>0</v>
      </c>
      <c r="AR486" s="2">
        <f>IFERROR(W486/$V486*90,"")</f>
        <v>0.33582089552238803</v>
      </c>
      <c r="AS486" s="2">
        <f>IFERROR(X486/$V486*90,"")</f>
        <v>8.3955223880597007E-2</v>
      </c>
      <c r="AT486" s="2">
        <f>IFERROR(Y486/$V486*90,"")</f>
        <v>0</v>
      </c>
      <c r="AU486" s="2">
        <f>IF(AP486="",INDEX(BV$4:BV$7,MATCH(O486,$BU$4:$BU$7,0)),AP486)</f>
        <v>0.16791044776119401</v>
      </c>
      <c r="AV486" s="2">
        <f>IF(AQ486="",INDEX(BW$4:BW$7,MATCH($O486,$BU$4:$BU$7,0)),AQ486)</f>
        <v>0</v>
      </c>
      <c r="AW486" s="2">
        <f>IF(AR486="",INDEX(BX$4:BX$7,MATCH($O486,$BU$4:$BU$7,0)),AR486)</f>
        <v>0.33582089552238803</v>
      </c>
      <c r="AX486" s="2">
        <f>IF(AS486="",INDEX(BY$4:BY$7,MATCH($O486,$BU$4:$BU$7,0)),AS486)</f>
        <v>8.3955223880597007E-2</v>
      </c>
      <c r="AY486" s="2">
        <f>IF(AT486="",INDEX(BZ$4:BZ$7,MATCH($O486,$BU$4:$BU$7,0)),AT486)</f>
        <v>0</v>
      </c>
      <c r="AZ486" s="2">
        <f>AU486*0.5+AK486*0.5</f>
        <v>9.9161106233538188E-2</v>
      </c>
      <c r="BA486" s="2">
        <f>AV486*0.5+AJ486*0.5</f>
        <v>1.55E-2</v>
      </c>
      <c r="BB486" s="2">
        <f>AX486*0.5+AI486*0.5</f>
        <v>0.11197761194029851</v>
      </c>
      <c r="BC486">
        <f>IF(I486="expected",1,0)</f>
        <v>0</v>
      </c>
      <c r="BD486" s="74">
        <f>IF(BC486=1,AZ486/SUMIFS(AZ$3:AZ$622,$BC$3:$BC$622,1,$G$3:$G$622,$G486),0)</f>
        <v>0</v>
      </c>
      <c r="BE486" s="74">
        <f>IF(BC486=1,BA486/SUMIFS(BA$3:BA$622,$BC$3:$BC$622,1,$G$3:$G$622,$G486),0)</f>
        <v>0</v>
      </c>
      <c r="BF486" s="74">
        <f>IF(BC486=1,AW486/SUMIFS(AW$3:AW$622,$BC$3:$BC$622,1,$G$3:$G$622,$G486),0)</f>
        <v>0</v>
      </c>
      <c r="BG486" s="2">
        <f>BB486</f>
        <v>0.11197761194029851</v>
      </c>
      <c r="BH486" s="2">
        <f>AY486</f>
        <v>0</v>
      </c>
      <c r="BI486" s="2">
        <f>MIN(BI$1,BD486)</f>
        <v>0</v>
      </c>
      <c r="BJ486" s="2">
        <f>MIN(BJ$1,BE486)</f>
        <v>0</v>
      </c>
      <c r="BK486" s="2">
        <f>MIN(BK$1,BF486)</f>
        <v>0</v>
      </c>
      <c r="BL486" s="2">
        <f>BG486</f>
        <v>0.11197761194029851</v>
      </c>
      <c r="BM486" s="2">
        <f>MIN($BM$1,BH486)</f>
        <v>0</v>
      </c>
      <c r="BN486" s="2">
        <f>BI486/SUMIFS(BI$3:BI$622,$BC$3:$BC$622,1,$G$3:$G$622,$G486)</f>
        <v>0</v>
      </c>
      <c r="BO486" s="2">
        <f>BJ486/SUMIFS(BJ$3:BJ$622,$BC$3:$BC$622,1,$G$3:$G$622,$G486)</f>
        <v>0</v>
      </c>
      <c r="BP486" s="2">
        <f>BK486/SUMIFS(BK$3:BK$622,$BC$3:$BC$622,1,$G$3:$G$622,$G486)</f>
        <v>0</v>
      </c>
      <c r="BQ486" s="2">
        <f>BL486</f>
        <v>0.11197761194029851</v>
      </c>
      <c r="BR486" s="2">
        <f>BM486</f>
        <v>0</v>
      </c>
    </row>
    <row r="487" spans="1:70" x14ac:dyDescent="0.3">
      <c r="A487" s="93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>(12-$AF487)/12*INDEX(BV$9:BV$12,MATCH($AB487,$BU$9:$BU$12,0))+$AF487/12*AG487</f>
        <v>0.13566037735849057</v>
      </c>
      <c r="AK487" s="85">
        <f>(12-$AF487)/12*INDEX(BW$9:BW$12,MATCH($AB487,$BU$9:$BU$12,0))+$AF487/12*AH487</f>
        <v>0.37735849056603754</v>
      </c>
      <c r="AL487" s="85">
        <f>(12-$AF487)/12*INDEX(BX$9:BX$12,MATCH($AB487,$BU$9:$BU$12,0))+$AF487/12*AI487</f>
        <v>0.46742138364779873</v>
      </c>
      <c r="AM487" s="85">
        <f>IF($BC487=1,AJ487/SUMIFS(AJ$3:AJ$622,$BC$3:$BC$622,1,$G$3:$G$622,$G487),0)</f>
        <v>0</v>
      </c>
      <c r="AN487" s="85">
        <f>IF($BC487=1,AK487/SUMIFS(AK$3:AK$622,$BC$3:$BC$622,1,$G$3:$G$622,$G487),0)</f>
        <v>0</v>
      </c>
      <c r="AO487" s="85">
        <f>IF($BC487=1,AL487/SUMIFS(AL$3:AL$622,$BC$3:$BC$622,1,$G$3:$G$622,$G487),0)</f>
        <v>0</v>
      </c>
      <c r="AP487" s="2">
        <f>IFERROR(R487/$V487*90,"")</f>
        <v>0.19533369506239825</v>
      </c>
      <c r="AQ487" s="2">
        <f>IFERROR(S487/$V487*90,"")</f>
        <v>0</v>
      </c>
      <c r="AR487" s="2">
        <f>IFERROR(W487/$V487*90,"")</f>
        <v>0.9766684753119913</v>
      </c>
      <c r="AS487" s="2">
        <f>IFERROR(X487/$V487*90,"")</f>
        <v>9.7666847531199127E-2</v>
      </c>
      <c r="AT487" s="2">
        <f>IFERROR(Y487/$V487*90,"")</f>
        <v>0</v>
      </c>
      <c r="AU487" s="2">
        <f>IF(AP487="",INDEX(BV$4:BV$7,MATCH(O487,$BU$4:$BU$7,0)),AP487)</f>
        <v>0.19533369506239825</v>
      </c>
      <c r="AV487" s="2">
        <f>IF(AQ487="",INDEX(BW$4:BW$7,MATCH($O487,$BU$4:$BU$7,0)),AQ487)</f>
        <v>0</v>
      </c>
      <c r="AW487" s="2">
        <f>IF(AR487="",INDEX(BX$4:BX$7,MATCH($O487,$BU$4:$BU$7,0)),AR487)</f>
        <v>0.9766684753119913</v>
      </c>
      <c r="AX487" s="2">
        <f>IF(AS487="",INDEX(BY$4:BY$7,MATCH($O487,$BU$4:$BU$7,0)),AS487)</f>
        <v>9.7666847531199127E-2</v>
      </c>
      <c r="AY487" s="2">
        <f>IF(AT487="",INDEX(BZ$4:BZ$7,MATCH($O487,$BU$4:$BU$7,0)),AT487)</f>
        <v>0</v>
      </c>
      <c r="AZ487" s="2">
        <f>AU487*0.5+AK487*0.5</f>
        <v>0.28634609281421791</v>
      </c>
      <c r="BA487" s="2">
        <f>AV487*0.5+AJ487*0.5</f>
        <v>6.7830188679245285E-2</v>
      </c>
      <c r="BB487" s="2">
        <f>AX487*0.5+AI487*0.5</f>
        <v>0.57383342376559954</v>
      </c>
      <c r="BC487">
        <f>IF(I487="expected",1,0)</f>
        <v>0</v>
      </c>
      <c r="BD487" s="74">
        <f>IF(BC487=1,AZ487/SUMIFS(AZ$3:AZ$622,$BC$3:$BC$622,1,$G$3:$G$622,$G487),0)</f>
        <v>0</v>
      </c>
      <c r="BE487" s="74">
        <f>IF(BC487=1,BA487/SUMIFS(BA$3:BA$622,$BC$3:$BC$622,1,$G$3:$G$622,$G487),0)</f>
        <v>0</v>
      </c>
      <c r="BF487" s="74">
        <f>IF(BC487=1,AW487/SUMIFS(AW$3:AW$622,$BC$3:$BC$622,1,$G$3:$G$622,$G487),0)</f>
        <v>0</v>
      </c>
      <c r="BG487" s="2">
        <f>BB487</f>
        <v>0.57383342376559954</v>
      </c>
      <c r="BH487" s="2">
        <f>AY487</f>
        <v>0</v>
      </c>
      <c r="BI487" s="2">
        <f>MIN(BI$1,BD487)</f>
        <v>0</v>
      </c>
      <c r="BJ487" s="2">
        <f>MIN(BJ$1,BE487)</f>
        <v>0</v>
      </c>
      <c r="BK487" s="2">
        <f>MIN(BK$1,BF487)</f>
        <v>0</v>
      </c>
      <c r="BL487" s="2">
        <f>BG487</f>
        <v>0.57383342376559954</v>
      </c>
      <c r="BM487" s="2">
        <f>MIN($BM$1,BH487)</f>
        <v>0</v>
      </c>
      <c r="BN487" s="2">
        <f>BI487/SUMIFS(BI$3:BI$622,$BC$3:$BC$622,1,$G$3:$G$622,$G487)</f>
        <v>0</v>
      </c>
      <c r="BO487" s="2">
        <f>BJ487/SUMIFS(BJ$3:BJ$622,$BC$3:$BC$622,1,$G$3:$G$622,$G487)</f>
        <v>0</v>
      </c>
      <c r="BP487" s="2">
        <f>BK487/SUMIFS(BK$3:BK$622,$BC$3:$BC$622,1,$G$3:$G$622,$G487)</f>
        <v>0</v>
      </c>
      <c r="BQ487" s="2">
        <f>BL487</f>
        <v>0.57383342376559954</v>
      </c>
      <c r="BR487" s="2">
        <f>BM487</f>
        <v>0</v>
      </c>
    </row>
    <row r="488" spans="1:70" x14ac:dyDescent="0.3">
      <c r="A488" s="93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>(12-$AF488)/12*INDEX(BV$9:BV$12,MATCH($AB488,$BU$9:$BU$12,0))+$AF488/12*AG488</f>
        <v>0.32174528301886796</v>
      </c>
      <c r="AK488" s="85">
        <f>(12-$AF488)/12*INDEX(BW$9:BW$12,MATCH($AB488,$BU$9:$BU$12,0))+$AF488/12*AH488</f>
        <v>0.50301886792452821</v>
      </c>
      <c r="AL488" s="85">
        <f>(12-$AF488)/12*INDEX(BX$9:BX$12,MATCH($AB488,$BU$9:$BU$12,0))+$AF488/12*AI488</f>
        <v>8.8066037735849062E-2</v>
      </c>
      <c r="AM488" s="85">
        <f>IF($BC488=1,AJ488/SUMIFS(AJ$3:AJ$622,$BC$3:$BC$622,1,$G$3:$G$622,$G488),0)</f>
        <v>0</v>
      </c>
      <c r="AN488" s="85">
        <f>IF($BC488=1,AK488/SUMIFS(AK$3:AK$622,$BC$3:$BC$622,1,$G$3:$G$622,$G488),0)</f>
        <v>0</v>
      </c>
      <c r="AO488" s="85">
        <f>IF($BC488=1,AL488/SUMIFS(AL$3:AL$622,$BC$3:$BC$622,1,$G$3:$G$622,$G488),0)</f>
        <v>0</v>
      </c>
      <c r="AP488" s="2">
        <f>IFERROR(R488/$V488*90,"")</f>
        <v>0.10830324909747292</v>
      </c>
      <c r="AQ488" s="2">
        <f>IFERROR(S488/$V488*90,"")</f>
        <v>0.21660649819494585</v>
      </c>
      <c r="AR488" s="2">
        <f>IFERROR(W488/$V488*90,"")</f>
        <v>0.32490974729241878</v>
      </c>
      <c r="AS488" s="2">
        <f>IFERROR(X488/$V488*90,"")</f>
        <v>0.10830324909747292</v>
      </c>
      <c r="AT488" s="2">
        <f>IFERROR(Y488/$V488*90,"")</f>
        <v>0</v>
      </c>
      <c r="AU488" s="2">
        <f>IF(AP488="",INDEX(BV$4:BV$7,MATCH(O488,$BU$4:$BU$7,0)),AP488)</f>
        <v>0.10830324909747292</v>
      </c>
      <c r="AV488" s="2">
        <f>IF(AQ488="",INDEX(BW$4:BW$7,MATCH($O488,$BU$4:$BU$7,0)),AQ488)</f>
        <v>0.21660649819494585</v>
      </c>
      <c r="AW488" s="2">
        <f>IF(AR488="",INDEX(BX$4:BX$7,MATCH($O488,$BU$4:$BU$7,0)),AR488)</f>
        <v>0.32490974729241878</v>
      </c>
      <c r="AX488" s="2">
        <f>IF(AS488="",INDEX(BY$4:BY$7,MATCH($O488,$BU$4:$BU$7,0)),AS488)</f>
        <v>0.10830324909747292</v>
      </c>
      <c r="AY488" s="2">
        <f>IF(AT488="",INDEX(BZ$4:BZ$7,MATCH($O488,$BU$4:$BU$7,0)),AT488)</f>
        <v>0</v>
      </c>
      <c r="AZ488" s="2">
        <f>AU488*0.5+AK488*0.5</f>
        <v>0.30566105851100056</v>
      </c>
      <c r="BA488" s="2">
        <f>AV488*0.5+AJ488*0.5</f>
        <v>0.26917589060690689</v>
      </c>
      <c r="BB488" s="2">
        <f>AX488*0.5+AI488*0.5</f>
        <v>5.4151624548736461E-2</v>
      </c>
      <c r="BC488">
        <f>IF(I488="expected",1,0)</f>
        <v>0</v>
      </c>
      <c r="BD488" s="74">
        <f>IF(BC488=1,AZ488/SUMIFS(AZ$3:AZ$622,$BC$3:$BC$622,1,$G$3:$G$622,$G488),0)</f>
        <v>0</v>
      </c>
      <c r="BE488" s="74">
        <f>IF(BC488=1,BA488/SUMIFS(BA$3:BA$622,$BC$3:$BC$622,1,$G$3:$G$622,$G488),0)</f>
        <v>0</v>
      </c>
      <c r="BF488" s="74">
        <f>IF(BC488=1,AW488/SUMIFS(AW$3:AW$622,$BC$3:$BC$622,1,$G$3:$G$622,$G488),0)</f>
        <v>0</v>
      </c>
      <c r="BG488" s="2">
        <f>BB488</f>
        <v>5.4151624548736461E-2</v>
      </c>
      <c r="BH488" s="2">
        <f>AY488</f>
        <v>0</v>
      </c>
      <c r="BI488" s="2">
        <f>MIN(BI$1,BD488)</f>
        <v>0</v>
      </c>
      <c r="BJ488" s="2">
        <f>MIN(BJ$1,BE488)</f>
        <v>0</v>
      </c>
      <c r="BK488" s="2">
        <f>MIN(BK$1,BF488)</f>
        <v>0</v>
      </c>
      <c r="BL488" s="2">
        <f>BG488</f>
        <v>5.4151624548736461E-2</v>
      </c>
      <c r="BM488" s="2">
        <f>MIN($BM$1,BH488)</f>
        <v>0</v>
      </c>
      <c r="BN488" s="2">
        <f>BI488/SUMIFS(BI$3:BI$622,$BC$3:$BC$622,1,$G$3:$G$622,$G488)</f>
        <v>0</v>
      </c>
      <c r="BO488" s="2">
        <f>BJ488/SUMIFS(BJ$3:BJ$622,$BC$3:$BC$622,1,$G$3:$G$622,$G488)</f>
        <v>0</v>
      </c>
      <c r="BP488" s="2">
        <f>BK488/SUMIFS(BK$3:BK$622,$BC$3:$BC$622,1,$G$3:$G$622,$G488)</f>
        <v>0</v>
      </c>
      <c r="BQ488" s="2">
        <f>BL488</f>
        <v>5.4151624548736461E-2</v>
      </c>
      <c r="BR488" s="2">
        <f>BM488</f>
        <v>0</v>
      </c>
    </row>
    <row r="489" spans="1:70" x14ac:dyDescent="0.3">
      <c r="A489" s="93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>(12-$AF489)/12*INDEX(BV$9:BV$12,MATCH($AB489,$BU$9:$BU$12,0))+$AF489/12*AG489</f>
        <v>2.325E-2</v>
      </c>
      <c r="AK489" s="85">
        <f>(12-$AF489)/12*INDEX(BW$9:BW$12,MATCH($AB489,$BU$9:$BU$12,0))+$AF489/12*AH489</f>
        <v>2.280882352941177E-2</v>
      </c>
      <c r="AL489" s="85">
        <f>(12-$AF489)/12*INDEX(BX$9:BX$12,MATCH($AB489,$BU$9:$BU$12,0))+$AF489/12*AI489</f>
        <v>0.21195588235294116</v>
      </c>
      <c r="AM489" s="85">
        <f>IF($BC489=1,AJ489/SUMIFS(AJ$3:AJ$622,$BC$3:$BC$622,1,$G$3:$G$622,$G489),0)</f>
        <v>1.952957312718244E-2</v>
      </c>
      <c r="AN489" s="85">
        <f>IF($BC489=1,AK489/SUMIFS(AK$3:AK$622,$BC$3:$BC$622,1,$G$3:$G$622,$G489),0)</f>
        <v>1.3471203527790037E-2</v>
      </c>
      <c r="AO489" s="85">
        <f>IF($BC489=1,AL489/SUMIFS(AL$3:AL$622,$BC$3:$BC$622,1,$G$3:$G$622,$G489),0)</f>
        <v>9.6397291442865879E-2</v>
      </c>
      <c r="AP489" s="2">
        <f>IFERROR(R489/$V489*90,"")</f>
        <v>9.7157250809643755E-2</v>
      </c>
      <c r="AQ489" s="2">
        <f>IFERROR(S489/$V489*90,"")</f>
        <v>0</v>
      </c>
      <c r="AR489" s="2">
        <f>IFERROR(W489/$V489*90,"")</f>
        <v>0.19431450161928751</v>
      </c>
      <c r="AS489" s="2">
        <f>IFERROR(X489/$V489*90,"")</f>
        <v>3.2385750269881247E-2</v>
      </c>
      <c r="AT489" s="2">
        <f>IFERROR(Y489/$V489*90,"")</f>
        <v>0</v>
      </c>
      <c r="AU489" s="2">
        <f>IF(AP489="",INDEX(BV$4:BV$7,MATCH(O489,$BU$4:$BU$7,0)),AP489)</f>
        <v>9.7157250809643755E-2</v>
      </c>
      <c r="AV489" s="2">
        <f>IF(AQ489="",INDEX(BW$4:BW$7,MATCH($O489,$BU$4:$BU$7,0)),AQ489)</f>
        <v>0</v>
      </c>
      <c r="AW489" s="2">
        <f>IF(AR489="",INDEX(BX$4:BX$7,MATCH($O489,$BU$4:$BU$7,0)),AR489)</f>
        <v>0.19431450161928751</v>
      </c>
      <c r="AX489" s="2">
        <f>IF(AS489="",INDEX(BY$4:BY$7,MATCH($O489,$BU$4:$BU$7,0)),AS489)</f>
        <v>3.2385750269881247E-2</v>
      </c>
      <c r="AY489" s="2">
        <f>IF(AT489="",INDEX(BZ$4:BZ$7,MATCH($O489,$BU$4:$BU$7,0)),AT489)</f>
        <v>0</v>
      </c>
      <c r="AZ489" s="2">
        <f>AU489*0.5+AK489*0.5</f>
        <v>5.9983037169527763E-2</v>
      </c>
      <c r="BA489" s="2">
        <f>AV489*0.5+AJ489*0.5</f>
        <v>1.1625E-2</v>
      </c>
      <c r="BB489" s="2">
        <f>AX489*0.5+AI489*0.5</f>
        <v>0.12619287513494062</v>
      </c>
      <c r="BC489">
        <f>IF(I489="expected",1,0)</f>
        <v>1</v>
      </c>
      <c r="BD489" s="74">
        <f>IF(BC489=1,AZ489/SUMIFS(AZ$3:AZ$622,$BC$3:$BC$622,1,$G$3:$G$622,$G489),0)</f>
        <v>3.8680487983043833E-2</v>
      </c>
      <c r="BE489" s="74">
        <f>IF(BC489=1,BA489/SUMIFS(BA$3:BA$622,$BC$3:$BC$622,1,$G$3:$G$622,$G489),0)</f>
        <v>1.5418048569538748E-2</v>
      </c>
      <c r="BF489" s="74">
        <f>IF(BC489=1,AW489/SUMIFS(AW$3:AW$622,$BC$3:$BC$622,1,$G$3:$G$622,$G489),0)</f>
        <v>3.4633457573355154E-2</v>
      </c>
      <c r="BG489" s="2">
        <f>BB489</f>
        <v>0.12619287513494062</v>
      </c>
      <c r="BH489" s="2">
        <f>AY489</f>
        <v>0</v>
      </c>
      <c r="BI489" s="2">
        <f>MIN(BI$1,BD489)</f>
        <v>3.8680487983043833E-2</v>
      </c>
      <c r="BJ489" s="2">
        <f>MIN(BJ$1,BE489)</f>
        <v>1.5418048569538748E-2</v>
      </c>
      <c r="BK489" s="2">
        <f>MIN(BK$1,BF489)</f>
        <v>3.4633457573355154E-2</v>
      </c>
      <c r="BL489" s="2">
        <f>BG489</f>
        <v>0.12619287513494062</v>
      </c>
      <c r="BM489" s="2">
        <f>MIN($BM$1,BH489)</f>
        <v>0</v>
      </c>
      <c r="BN489" s="2">
        <f>BI489/SUMIFS(BI$3:BI$622,$BC$3:$BC$622,1,$G$3:$G$622,$G489)</f>
        <v>3.9976603250334128E-2</v>
      </c>
      <c r="BO489" s="2">
        <f>BJ489/SUMIFS(BJ$3:BJ$622,$BC$3:$BC$622,1,$G$3:$G$622,$G489)</f>
        <v>1.5418048569538748E-2</v>
      </c>
      <c r="BP489" s="2">
        <f>BK489/SUMIFS(BK$3:BK$622,$BC$3:$BC$622,1,$G$3:$G$622,$G489)</f>
        <v>3.5607999914760255E-2</v>
      </c>
      <c r="BQ489" s="2">
        <f>BL489</f>
        <v>0.12619287513494062</v>
      </c>
      <c r="BR489" s="2">
        <f>BM489</f>
        <v>0</v>
      </c>
    </row>
    <row r="490" spans="1:70" x14ac:dyDescent="0.3">
      <c r="A490" s="93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>(12-$AF490)/12*INDEX(BV$9:BV$12,MATCH($AB490,$BU$9:$BU$12,0))+$AF490/12*AG490</f>
        <v>3.1E-2</v>
      </c>
      <c r="AK490" s="85">
        <f>(12-$AF490)/12*INDEX(BW$9:BW$12,MATCH($AB490,$BU$9:$BU$12,0))+$AF490/12*AH490</f>
        <v>3.041176470588236E-2</v>
      </c>
      <c r="AL490" s="85">
        <f>(12-$AF490)/12*INDEX(BX$9:BX$12,MATCH($AB490,$BU$9:$BU$12,0))+$AF490/12*AI490</f>
        <v>6.260784313725487E-2</v>
      </c>
      <c r="AM490" s="85">
        <f>IF($BC490=1,AJ490/SUMIFS(AJ$3:AJ$622,$BC$3:$BC$622,1,$G$3:$G$622,$G490),0)</f>
        <v>2.6039430836243254E-2</v>
      </c>
      <c r="AN490" s="85">
        <f>IF($BC490=1,AK490/SUMIFS(AK$3:AK$622,$BC$3:$BC$622,1,$G$3:$G$622,$G490),0)</f>
        <v>1.7961604703720047E-2</v>
      </c>
      <c r="AO490" s="85">
        <f>IF($BC490=1,AL490/SUMIFS(AL$3:AL$622,$BC$3:$BC$622,1,$G$3:$G$622,$G490),0)</f>
        <v>2.847397502967882E-2</v>
      </c>
      <c r="AP490" s="2">
        <f>IFERROR(R490/$V490*90,"")</f>
        <v>0.15891701000588582</v>
      </c>
      <c r="AQ490" s="2">
        <f>IFERROR(S490/$V490*90,"")</f>
        <v>5.2972336668628606E-2</v>
      </c>
      <c r="AR490" s="2">
        <f>IFERROR(W490/$V490*90,"")</f>
        <v>0.26486168334314303</v>
      </c>
      <c r="AS490" s="2">
        <f>IFERROR(X490/$V490*90,"")</f>
        <v>0.21188934667451442</v>
      </c>
      <c r="AT490" s="2">
        <f>IFERROR(Y490/$V490*90,"")</f>
        <v>0</v>
      </c>
      <c r="AU490" s="2">
        <f>IF(AP490="",INDEX(BV$4:BV$7,MATCH(O490,$BU$4:$BU$7,0)),AP490)</f>
        <v>0.15891701000588582</v>
      </c>
      <c r="AV490" s="2">
        <f>IF(AQ490="",INDEX(BW$4:BW$7,MATCH($O490,$BU$4:$BU$7,0)),AQ490)</f>
        <v>5.2972336668628606E-2</v>
      </c>
      <c r="AW490" s="2">
        <f>IF(AR490="",INDEX(BX$4:BX$7,MATCH($O490,$BU$4:$BU$7,0)),AR490)</f>
        <v>0.26486168334314303</v>
      </c>
      <c r="AX490" s="2">
        <f>IF(AS490="",INDEX(BY$4:BY$7,MATCH($O490,$BU$4:$BU$7,0)),AS490)</f>
        <v>0.21188934667451442</v>
      </c>
      <c r="AY490" s="2">
        <f>IF(AT490="",INDEX(BZ$4:BZ$7,MATCH($O490,$BU$4:$BU$7,0)),AT490)</f>
        <v>0</v>
      </c>
      <c r="AZ490" s="2">
        <f>AU490*0.5+AK490*0.5</f>
        <v>9.4664387355884089E-2</v>
      </c>
      <c r="BA490" s="2">
        <f>AV490*0.5+AJ490*0.5</f>
        <v>4.1986168334314303E-2</v>
      </c>
      <c r="BB490" s="2">
        <f>AX490*0.5+AI490*0.5</f>
        <v>0.10594467333725721</v>
      </c>
      <c r="BC490">
        <f>IF(I490="expected",1,0)</f>
        <v>1</v>
      </c>
      <c r="BD490" s="74">
        <f>IF(BC490=1,AZ490/SUMIFS(AZ$3:AZ$622,$BC$3:$BC$622,1,$G$3:$G$622,$G490),0)</f>
        <v>6.1045003226373115E-2</v>
      </c>
      <c r="BE490" s="74">
        <f>IF(BC490=1,BA490/SUMIFS(BA$3:BA$622,$BC$3:$BC$622,1,$G$3:$G$622,$G490),0)</f>
        <v>5.568557269912152E-2</v>
      </c>
      <c r="BF490" s="74">
        <f>IF(BC490=1,AW490/SUMIFS(AW$3:AW$622,$BC$3:$BC$622,1,$G$3:$G$622,$G490),0)</f>
        <v>4.7207366390206972E-2</v>
      </c>
      <c r="BG490" s="2">
        <f>BB490</f>
        <v>0.10594467333725721</v>
      </c>
      <c r="BH490" s="2">
        <f>AY490</f>
        <v>0</v>
      </c>
      <c r="BI490" s="2">
        <f>MIN(BI$1,BD490)</f>
        <v>6.1045003226373115E-2</v>
      </c>
      <c r="BJ490" s="2">
        <f>MIN(BJ$1,BE490)</f>
        <v>5.568557269912152E-2</v>
      </c>
      <c r="BK490" s="2">
        <f>MIN(BK$1,BF490)</f>
        <v>4.7207366390206972E-2</v>
      </c>
      <c r="BL490" s="2">
        <f>BG490</f>
        <v>0.10594467333725721</v>
      </c>
      <c r="BM490" s="2">
        <f>MIN($BM$1,BH490)</f>
        <v>0</v>
      </c>
      <c r="BN490" s="2">
        <f>BI490/SUMIFS(BI$3:BI$622,$BC$3:$BC$622,1,$G$3:$G$622,$G490)</f>
        <v>6.3090514149300753E-2</v>
      </c>
      <c r="BO490" s="2">
        <f>BJ490/SUMIFS(BJ$3:BJ$622,$BC$3:$BC$622,1,$G$3:$G$622,$G490)</f>
        <v>5.568557269912152E-2</v>
      </c>
      <c r="BP490" s="2">
        <f>BK490/SUMIFS(BK$3:BK$622,$BC$3:$BC$622,1,$G$3:$G$622,$G490)</f>
        <v>4.8535722858111995E-2</v>
      </c>
      <c r="BQ490" s="2">
        <f>BL490</f>
        <v>0.10594467333725721</v>
      </c>
      <c r="BR490" s="2">
        <f>BM490</f>
        <v>0</v>
      </c>
    </row>
    <row r="491" spans="1:70" x14ac:dyDescent="0.3">
      <c r="A491" s="93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>(12-$AF491)/12*INDEX(BV$9:BV$12,MATCH($AB491,$BU$9:$BU$12,0))+$AF491/12*AG491</f>
        <v>0.20084249084249084</v>
      </c>
      <c r="AK491" s="85">
        <f>(12-$AF491)/12*INDEX(BW$9:BW$12,MATCH($AB491,$BU$9:$BU$12,0))+$AF491/12*AH491</f>
        <v>0.14967032967032967</v>
      </c>
      <c r="AL491" s="85">
        <f>(12-$AF491)/12*INDEX(BX$9:BX$12,MATCH($AB491,$BU$9:$BU$12,0))+$AF491/12*AI491</f>
        <v>0.24758241758241756</v>
      </c>
      <c r="AM491" s="85">
        <f>IF($BC491=1,AJ491/SUMIFS(AJ$3:AJ$622,$BC$3:$BC$622,1,$G$3:$G$622,$G491),0)</f>
        <v>0.16870400481522127</v>
      </c>
      <c r="AN491" s="85">
        <f>IF($BC491=1,AK491/SUMIFS(AK$3:AK$622,$BC$3:$BC$622,1,$G$3:$G$622,$G491),0)</f>
        <v>8.8397346336628033E-2</v>
      </c>
      <c r="AO491" s="85">
        <f>IF($BC491=1,AL491/SUMIFS(AL$3:AL$622,$BC$3:$BC$622,1,$G$3:$G$622,$G491),0)</f>
        <v>0.11260019867757377</v>
      </c>
      <c r="AP491" s="2">
        <f>IFERROR(R491/$V491*90,"")</f>
        <v>0</v>
      </c>
      <c r="AQ491" s="2">
        <f>IFERROR(S491/$V491*90,"")</f>
        <v>0</v>
      </c>
      <c r="AR491" s="2">
        <f>IFERROR(W491/$V491*90,"")</f>
        <v>0</v>
      </c>
      <c r="AS491" s="2">
        <f>IFERROR(X491/$V491*90,"")</f>
        <v>0</v>
      </c>
      <c r="AT491" s="2">
        <f>IFERROR(Y491/$V491*90,"")</f>
        <v>0</v>
      </c>
      <c r="AU491" s="2">
        <f>IF(AP491="",INDEX(BV$4:BV$7,MATCH(O491,$BU$4:$BU$7,0)),AP491)</f>
        <v>0</v>
      </c>
      <c r="AV491" s="2">
        <f>IF(AQ491="",INDEX(BW$4:BW$7,MATCH($O491,$BU$4:$BU$7,0)),AQ491)</f>
        <v>0</v>
      </c>
      <c r="AW491" s="2">
        <f>IF(AR491="",INDEX(BX$4:BX$7,MATCH($O491,$BU$4:$BU$7,0)),AR491)</f>
        <v>0</v>
      </c>
      <c r="AX491" s="2">
        <f>IF(AS491="",INDEX(BY$4:BY$7,MATCH($O491,$BU$4:$BU$7,0)),AS491)</f>
        <v>0</v>
      </c>
      <c r="AY491" s="2">
        <f>IF(AT491="",INDEX(BZ$4:BZ$7,MATCH($O491,$BU$4:$BU$7,0)),AT491)</f>
        <v>0</v>
      </c>
      <c r="AZ491" s="2">
        <f>AU491*0.5+AK491*0.5</f>
        <v>7.4835164835164836E-2</v>
      </c>
      <c r="BA491" s="2">
        <f>AV491*0.5+AJ491*0.5</f>
        <v>0.10042124542124542</v>
      </c>
      <c r="BB491" s="2">
        <f>AX491*0.5+AI491*0.5</f>
        <v>0.14000000000000001</v>
      </c>
      <c r="BC491">
        <f>IF(I491="expected",1,0)</f>
        <v>1</v>
      </c>
      <c r="BD491" s="74">
        <f>IF(BC491=1,AZ491/SUMIFS(AZ$3:AZ$622,$BC$3:$BC$622,1,$G$3:$G$622,$G491),0)</f>
        <v>4.82579881031137E-2</v>
      </c>
      <c r="BE491" s="74">
        <f>IF(BC491=1,BA491/SUMIFS(BA$3:BA$622,$BC$3:$BC$622,1,$G$3:$G$622,$G491),0)</f>
        <v>0.13318706574781355</v>
      </c>
      <c r="BF491" s="74">
        <f>IF(BC491=1,AW491/SUMIFS(AW$3:AW$622,$BC$3:$BC$622,1,$G$3:$G$622,$G491),0)</f>
        <v>0</v>
      </c>
      <c r="BG491" s="2">
        <f>BB491</f>
        <v>0.14000000000000001</v>
      </c>
      <c r="BH491" s="2">
        <f>AY491</f>
        <v>0</v>
      </c>
      <c r="BI491" s="2">
        <f>MIN(BI$1,BD491)</f>
        <v>4.82579881031137E-2</v>
      </c>
      <c r="BJ491" s="2">
        <f>MIN(BJ$1,BE491)</f>
        <v>0.13318706574781355</v>
      </c>
      <c r="BK491" s="2">
        <f>MIN(BK$1,BF491)</f>
        <v>0</v>
      </c>
      <c r="BL491" s="2">
        <f>BG491</f>
        <v>0.14000000000000001</v>
      </c>
      <c r="BM491" s="2">
        <f>MIN($BM$1,BH491)</f>
        <v>0</v>
      </c>
      <c r="BN491" s="2">
        <f>BI491/SUMIFS(BI$3:BI$622,$BC$3:$BC$622,1,$G$3:$G$622,$G491)</f>
        <v>4.9875028590725387E-2</v>
      </c>
      <c r="BO491" s="2">
        <f>BJ491/SUMIFS(BJ$3:BJ$622,$BC$3:$BC$622,1,$G$3:$G$622,$G491)</f>
        <v>0.13318706574781355</v>
      </c>
      <c r="BP491" s="2">
        <f>BK491/SUMIFS(BK$3:BK$622,$BC$3:$BC$622,1,$G$3:$G$622,$G491)</f>
        <v>0</v>
      </c>
      <c r="BQ491" s="2">
        <f>BL491</f>
        <v>0.14000000000000001</v>
      </c>
      <c r="BR491" s="2">
        <f>BM491</f>
        <v>0</v>
      </c>
    </row>
    <row r="492" spans="1:70" x14ac:dyDescent="0.3">
      <c r="A492" s="93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>(12-$AF492)/12*INDEX(BV$9:BV$12,MATCH($AB492,$BU$9:$BU$12,0))+$AF492/12*AG492</f>
        <v>0.15281593406593405</v>
      </c>
      <c r="AK492" s="85">
        <f>(12-$AF492)/12*INDEX(BW$9:BW$12,MATCH($AB492,$BU$9:$BU$12,0))+$AF492/12*AH492</f>
        <v>0.16862637362637362</v>
      </c>
      <c r="AL492" s="85">
        <f>(12-$AF492)/12*INDEX(BX$9:BX$12,MATCH($AB492,$BU$9:$BU$12,0))+$AF492/12*AI492</f>
        <v>0.3878434065934066</v>
      </c>
      <c r="AM492" s="85">
        <f>IF($BC492=1,AJ492/SUMIFS(AJ$3:AJ$622,$BC$3:$BC$622,1,$G$3:$G$622,$G492),0)</f>
        <v>0.12836257889631611</v>
      </c>
      <c r="AN492" s="85">
        <f>IF($BC492=1,AK492/SUMIFS(AK$3:AK$622,$BC$3:$BC$622,1,$G$3:$G$622,$G492),0)</f>
        <v>9.9593045487192153E-2</v>
      </c>
      <c r="AO492" s="85">
        <f>IF($BC492=1,AL492/SUMIFS(AL$3:AL$622,$BC$3:$BC$622,1,$G$3:$G$622,$G492),0)</f>
        <v>0.17639073511214468</v>
      </c>
      <c r="AP492" s="2">
        <f>IFERROR(R492/$V492*90,"")</f>
        <v>7.7186963979416809E-2</v>
      </c>
      <c r="AQ492" s="2">
        <f>IFERROR(S492/$V492*90,"")</f>
        <v>0</v>
      </c>
      <c r="AR492" s="2">
        <f>IFERROR(W492/$V492*90,"")</f>
        <v>0.54030874785591765</v>
      </c>
      <c r="AS492" s="2">
        <f>IFERROR(X492/$V492*90,"")</f>
        <v>0</v>
      </c>
      <c r="AT492" s="2">
        <f>IFERROR(Y492/$V492*90,"")</f>
        <v>7.7186963979416809E-2</v>
      </c>
      <c r="AU492" s="2">
        <f>IF(AP492="",INDEX(BV$4:BV$7,MATCH(O492,$BU$4:$BU$7,0)),AP492)</f>
        <v>7.7186963979416809E-2</v>
      </c>
      <c r="AV492" s="2">
        <f>IF(AQ492="",INDEX(BW$4:BW$7,MATCH($O492,$BU$4:$BU$7,0)),AQ492)</f>
        <v>0</v>
      </c>
      <c r="AW492" s="2">
        <f>IF(AR492="",INDEX(BX$4:BX$7,MATCH($O492,$BU$4:$BU$7,0)),AR492)</f>
        <v>0.54030874785591765</v>
      </c>
      <c r="AX492" s="2">
        <f>IF(AS492="",INDEX(BY$4:BY$7,MATCH($O492,$BU$4:$BU$7,0)),AS492)</f>
        <v>0</v>
      </c>
      <c r="AY492" s="2">
        <f>IF(AT492="",INDEX(BZ$4:BZ$7,MATCH($O492,$BU$4:$BU$7,0)),AT492)</f>
        <v>7.7186963979416809E-2</v>
      </c>
      <c r="AZ492" s="2">
        <f>AU492*0.5+AK492*0.5</f>
        <v>0.12290666880289522</v>
      </c>
      <c r="BA492" s="2">
        <f>AV492*0.5+AJ492*0.5</f>
        <v>7.6407967032967025E-2</v>
      </c>
      <c r="BB492" s="2">
        <f>AX492*0.5+AI492*0.5</f>
        <v>0.22</v>
      </c>
      <c r="BC492">
        <f>IF(I492="expected",1,0)</f>
        <v>1</v>
      </c>
      <c r="BD492" s="74">
        <f>IF(BC492=1,AZ492/SUMIFS(AZ$3:AZ$622,$BC$3:$BC$622,1,$G$3:$G$622,$G492),0)</f>
        <v>7.9257239212980071E-2</v>
      </c>
      <c r="BE492" s="74">
        <f>IF(BC492=1,BA492/SUMIFS(BA$3:BA$622,$BC$3:$BC$622,1,$G$3:$G$622,$G492),0)</f>
        <v>0.1013386448872259</v>
      </c>
      <c r="BF492" s="74">
        <f>IF(BC492=1,AW492/SUMIFS(AW$3:AW$622,$BC$3:$BC$622,1,$G$3:$G$622,$G492),0)</f>
        <v>9.6301407972338174E-2</v>
      </c>
      <c r="BG492" s="2">
        <f>BB492</f>
        <v>0.22</v>
      </c>
      <c r="BH492" s="2">
        <f>AY492</f>
        <v>7.7186963979416809E-2</v>
      </c>
      <c r="BI492" s="2">
        <f>MIN(BI$1,BD492)</f>
        <v>7.9257239212980071E-2</v>
      </c>
      <c r="BJ492" s="2">
        <f>MIN(BJ$1,BE492)</f>
        <v>0.1013386448872259</v>
      </c>
      <c r="BK492" s="2">
        <f>MIN(BK$1,BF492)</f>
        <v>9.6301407972338174E-2</v>
      </c>
      <c r="BL492" s="2">
        <f>BG492</f>
        <v>0.22</v>
      </c>
      <c r="BM492" s="2">
        <f>MIN($BM$1,BH492)</f>
        <v>0.06</v>
      </c>
      <c r="BN492" s="2">
        <f>BI492/SUMIFS(BI$3:BI$622,$BC$3:$BC$622,1,$G$3:$G$622,$G492)</f>
        <v>8.1913010200984529E-2</v>
      </c>
      <c r="BO492" s="2">
        <f>BJ492/SUMIFS(BJ$3:BJ$622,$BC$3:$BC$622,1,$G$3:$G$622,$G492)</f>
        <v>0.1013386448872259</v>
      </c>
      <c r="BP492" s="2">
        <f>BK492/SUMIFS(BK$3:BK$622,$BC$3:$BC$622,1,$G$3:$G$622,$G492)</f>
        <v>9.9011209597174271E-2</v>
      </c>
      <c r="BQ492" s="2">
        <f>BL492</f>
        <v>0.22</v>
      </c>
      <c r="BR492" s="2">
        <f>BM492</f>
        <v>0.06</v>
      </c>
    </row>
    <row r="493" spans="1:70" x14ac:dyDescent="0.3">
      <c r="A493" s="93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>(12-$AF493)/12*INDEX(BV$9:BV$12,MATCH($AB493,$BU$9:$BU$12,0))+$AF493/12*AG493</f>
        <v>0.29469322344322346</v>
      </c>
      <c r="AK493" s="85">
        <f>(12-$AF493)/12*INDEX(BW$9:BW$12,MATCH($AB493,$BU$9:$BU$12,0))+$AF493/12*AH493</f>
        <v>0.21021062271062274</v>
      </c>
      <c r="AL493" s="85">
        <f>(12-$AF493)/12*INDEX(BX$9:BX$12,MATCH($AB493,$BU$9:$BU$12,0))+$AF493/12*AI493</f>
        <v>0.32390567765567768</v>
      </c>
      <c r="AM493" s="85">
        <f>IF($BC493=1,AJ493/SUMIFS(AJ$3:AJ$622,$BC$3:$BC$622,1,$G$3:$G$622,$G493),0)</f>
        <v>0.2475368970890128</v>
      </c>
      <c r="AN493" s="85">
        <f>IF($BC493=1,AK493/SUMIFS(AK$3:AK$622,$BC$3:$BC$622,1,$G$3:$G$622,$G493),0)</f>
        <v>0.12415327246434757</v>
      </c>
      <c r="AO493" s="85">
        <f>IF($BC493=1,AL493/SUMIFS(AL$3:AL$622,$BC$3:$BC$622,1,$G$3:$G$622,$G493),0)</f>
        <v>0.14731192955041883</v>
      </c>
      <c r="AP493" s="2">
        <f>IFERROR(R493/$V493*90,"")</f>
        <v>0.2468652037617555</v>
      </c>
      <c r="AQ493" s="2">
        <f>IFERROR(S493/$V493*90,"")</f>
        <v>0.14106583072100312</v>
      </c>
      <c r="AR493" s="2">
        <f>IFERROR(W493/$V493*90,"")</f>
        <v>0.56426332288401249</v>
      </c>
      <c r="AS493" s="2">
        <f>IFERROR(X493/$V493*90,"")</f>
        <v>0.21159874608150472</v>
      </c>
      <c r="AT493" s="2">
        <f>IFERROR(Y493/$V493*90,"")</f>
        <v>3.526645768025078E-2</v>
      </c>
      <c r="AU493" s="2">
        <f>IF(AP493="",INDEX(BV$4:BV$7,MATCH(O493,$BU$4:$BU$7,0)),AP493)</f>
        <v>0.2468652037617555</v>
      </c>
      <c r="AV493" s="2">
        <f>IF(AQ493="",INDEX(BW$4:BW$7,MATCH($O493,$BU$4:$BU$7,0)),AQ493)</f>
        <v>0.14106583072100312</v>
      </c>
      <c r="AW493" s="2">
        <f>IF(AR493="",INDEX(BX$4:BX$7,MATCH($O493,$BU$4:$BU$7,0)),AR493)</f>
        <v>0.56426332288401249</v>
      </c>
      <c r="AX493" s="2">
        <f>IF(AS493="",INDEX(BY$4:BY$7,MATCH($O493,$BU$4:$BU$7,0)),AS493)</f>
        <v>0.21159874608150472</v>
      </c>
      <c r="AY493" s="2">
        <f>IF(AT493="",INDEX(BZ$4:BZ$7,MATCH($O493,$BU$4:$BU$7,0)),AT493)</f>
        <v>3.526645768025078E-2</v>
      </c>
      <c r="AZ493" s="2">
        <f>AU493*0.5+AK493*0.5</f>
        <v>0.22853791323618911</v>
      </c>
      <c r="BA493" s="2">
        <f>AV493*0.5+AJ493*0.5</f>
        <v>0.21787952708211328</v>
      </c>
      <c r="BB493" s="2">
        <f>AX493*0.5+AI493*0.5</f>
        <v>0.30079937304075238</v>
      </c>
      <c r="BC493">
        <f>IF(I493="expected",1,0)</f>
        <v>1</v>
      </c>
      <c r="BD493" s="74">
        <f>IF(BC493=1,AZ493/SUMIFS(AZ$3:AZ$622,$BC$3:$BC$622,1,$G$3:$G$622,$G493),0)</f>
        <v>0.14737429819731021</v>
      </c>
      <c r="BE493" s="74">
        <f>IF(BC493=1,BA493/SUMIFS(BA$3:BA$622,$BC$3:$BC$622,1,$G$3:$G$622,$G493),0)</f>
        <v>0.28897007577291661</v>
      </c>
      <c r="BF493" s="74">
        <f>IF(BC493=1,AW493/SUMIFS(AW$3:AW$622,$BC$3:$BC$622,1,$G$3:$G$622,$G493),0)</f>
        <v>0.10057092852283592</v>
      </c>
      <c r="BG493" s="2">
        <f>BB493</f>
        <v>0.30079937304075238</v>
      </c>
      <c r="BH493" s="2">
        <f>AY493</f>
        <v>3.526645768025078E-2</v>
      </c>
      <c r="BI493" s="2">
        <f>MIN(BI$1,BD493)</f>
        <v>0.14737429819731021</v>
      </c>
      <c r="BJ493" s="2">
        <f>MIN(BJ$1,BE493)</f>
        <v>0.28897007577291661</v>
      </c>
      <c r="BK493" s="2">
        <f>MIN(BK$1,BF493)</f>
        <v>0.10057092852283592</v>
      </c>
      <c r="BL493" s="2">
        <f>BG493</f>
        <v>0.30079937304075238</v>
      </c>
      <c r="BM493" s="2">
        <f>MIN($BM$1,BH493)</f>
        <v>3.526645768025078E-2</v>
      </c>
      <c r="BN493" s="2">
        <f>BI493/SUMIFS(BI$3:BI$622,$BC$3:$BC$622,1,$G$3:$G$622,$G493)</f>
        <v>0.15231255228509372</v>
      </c>
      <c r="BO493" s="2">
        <f>BJ493/SUMIFS(BJ$3:BJ$622,$BC$3:$BC$622,1,$G$3:$G$622,$G493)</f>
        <v>0.28897007577291661</v>
      </c>
      <c r="BP493" s="2">
        <f>BK493/SUMIFS(BK$3:BK$622,$BC$3:$BC$622,1,$G$3:$G$622,$G493)</f>
        <v>0.10340086913596525</v>
      </c>
      <c r="BQ493" s="2">
        <f>BL493</f>
        <v>0.30079937304075238</v>
      </c>
      <c r="BR493" s="2">
        <f>BM493</f>
        <v>3.526645768025078E-2</v>
      </c>
    </row>
    <row r="494" spans="1:70" x14ac:dyDescent="0.3">
      <c r="A494" s="93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>(12-$AF494)/12*INDEX(BV$9:BV$12,MATCH($AB494,$BU$9:$BU$12,0))+$AF494/12*AG494</f>
        <v>2.6877289377289379E-2</v>
      </c>
      <c r="AK494" s="85">
        <f>(12-$AF494)/12*INDEX(BW$9:BW$12,MATCH($AB494,$BU$9:$BU$12,0))+$AF494/12*AH494</f>
        <v>0.30408424908424908</v>
      </c>
      <c r="AL494" s="85">
        <f>(12-$AF494)/12*INDEX(BX$9:BX$12,MATCH($AB494,$BU$9:$BU$12,0))+$AF494/12*AI494</f>
        <v>0.21356227106227105</v>
      </c>
      <c r="AM494" s="85">
        <f>IF($BC494=1,AJ494/SUMIFS(AJ$3:AJ$622,$BC$3:$BC$622,1,$G$3:$G$622,$G494),0)</f>
        <v>2.2576429606632979E-2</v>
      </c>
      <c r="AN494" s="85">
        <f>IF($BC494=1,AK494/SUMIFS(AK$3:AK$622,$BC$3:$BC$622,1,$G$3:$G$622,$G494),0)</f>
        <v>0.17959632173605422</v>
      </c>
      <c r="AO494" s="85">
        <f>IF($BC494=1,AL494/SUMIFS(AL$3:AL$622,$BC$3:$BC$622,1,$G$3:$G$622,$G494),0)</f>
        <v>9.7127875179749149E-2</v>
      </c>
      <c r="AP494" s="2">
        <f>IFERROR(R494/$V494*90,"")</f>
        <v>0.26888604353393086</v>
      </c>
      <c r="AQ494" s="2">
        <f>IFERROR(S494/$V494*90,"")</f>
        <v>7.6824583866837395E-2</v>
      </c>
      <c r="AR494" s="2">
        <f>IFERROR(W494/$V494*90,"")</f>
        <v>0.76824583866837393</v>
      </c>
      <c r="AS494" s="2">
        <f>IFERROR(X494/$V494*90,"")</f>
        <v>0.30729833546734958</v>
      </c>
      <c r="AT494" s="2">
        <f>IFERROR(Y494/$V494*90,"")</f>
        <v>0</v>
      </c>
      <c r="AU494" s="2">
        <f>IF(AP494="",INDEX(BV$4:BV$7,MATCH(O494,$BU$4:$BU$7,0)),AP494)</f>
        <v>0.26888604353393086</v>
      </c>
      <c r="AV494" s="2">
        <f>IF(AQ494="",INDEX(BW$4:BW$7,MATCH($O494,$BU$4:$BU$7,0)),AQ494)</f>
        <v>7.6824583866837395E-2</v>
      </c>
      <c r="AW494" s="2">
        <f>IF(AR494="",INDEX(BX$4:BX$7,MATCH($O494,$BU$4:$BU$7,0)),AR494)</f>
        <v>0.76824583866837393</v>
      </c>
      <c r="AX494" s="2">
        <f>IF(AS494="",INDEX(BY$4:BY$7,MATCH($O494,$BU$4:$BU$7,0)),AS494)</f>
        <v>0.30729833546734958</v>
      </c>
      <c r="AY494" s="2">
        <f>IF(AT494="",INDEX(BZ$4:BZ$7,MATCH($O494,$BU$4:$BU$7,0)),AT494)</f>
        <v>0</v>
      </c>
      <c r="AZ494" s="2">
        <f>AU494*0.5+AK494*0.5</f>
        <v>0.28648514630908994</v>
      </c>
      <c r="BA494" s="2">
        <f>AV494*0.5+AJ494*0.5</f>
        <v>5.1850936622063387E-2</v>
      </c>
      <c r="BB494" s="2">
        <f>AX494*0.5+AI494*0.5</f>
        <v>0.2586491677336748</v>
      </c>
      <c r="BC494">
        <f>IF(I494="expected",1,0)</f>
        <v>1</v>
      </c>
      <c r="BD494" s="74">
        <f>IF(BC494=1,AZ494/SUMIFS(AZ$3:AZ$622,$BC$3:$BC$622,1,$G$3:$G$622,$G494),0)</f>
        <v>0.18474198343459022</v>
      </c>
      <c r="BE494" s="74">
        <f>IF(BC494=1,BA494/SUMIFS(BA$3:BA$622,$BC$3:$BC$622,1,$G$3:$G$622,$G494),0)</f>
        <v>6.8769054556133219E-2</v>
      </c>
      <c r="BF494" s="74">
        <f>IF(BC494=1,AW494/SUMIFS(AW$3:AW$622,$BC$3:$BC$622,1,$G$3:$G$622,$G494),0)</f>
        <v>0.13692755526583295</v>
      </c>
      <c r="BG494" s="2">
        <f>BB494</f>
        <v>0.2586491677336748</v>
      </c>
      <c r="BH494" s="2">
        <f>AY494</f>
        <v>0</v>
      </c>
      <c r="BI494" s="2">
        <f>MIN(BI$1,BD494)</f>
        <v>0.18474198343459022</v>
      </c>
      <c r="BJ494" s="2">
        <f>MIN(BJ$1,BE494)</f>
        <v>6.8769054556133219E-2</v>
      </c>
      <c r="BK494" s="2">
        <f>MIN(BK$1,BF494)</f>
        <v>0.13692755526583295</v>
      </c>
      <c r="BL494" s="2">
        <f>BG494</f>
        <v>0.2586491677336748</v>
      </c>
      <c r="BM494" s="2">
        <f>MIN($BM$1,BH494)</f>
        <v>0</v>
      </c>
      <c r="BN494" s="2">
        <f>BI494/SUMIFS(BI$3:BI$622,$BC$3:$BC$622,1,$G$3:$G$622,$G494)</f>
        <v>0.19093236307364825</v>
      </c>
      <c r="BO494" s="2">
        <f>BJ494/SUMIFS(BJ$3:BJ$622,$BC$3:$BC$622,1,$G$3:$G$622,$G494)</f>
        <v>6.8769054556133219E-2</v>
      </c>
      <c r="BP494" s="2">
        <f>BK494/SUMIFS(BK$3:BK$622,$BC$3:$BC$622,1,$G$3:$G$622,$G494)</f>
        <v>0.14078052605366162</v>
      </c>
      <c r="BQ494" s="2">
        <f>BL494</f>
        <v>0.2586491677336748</v>
      </c>
      <c r="BR494" s="2">
        <f>BM494</f>
        <v>0</v>
      </c>
    </row>
    <row r="495" spans="1:70" x14ac:dyDescent="0.3">
      <c r="A495" s="93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>(12-$AF495)/12*INDEX(BV$9:BV$12,MATCH($AB495,$BU$9:$BU$12,0))+$AF495/12*AG495</f>
        <v>0.20349056603773588</v>
      </c>
      <c r="AK495" s="85">
        <f>(12-$AF495)/12*INDEX(BW$9:BW$12,MATCH($AB495,$BU$9:$BU$12,0))+$AF495/12*AH495</f>
        <v>0.56603773584905637</v>
      </c>
      <c r="AL495" s="85">
        <f>(12-$AF495)/12*INDEX(BX$9:BX$12,MATCH($AB495,$BU$9:$BU$12,0))+$AF495/12*AI495</f>
        <v>0.17613207547169812</v>
      </c>
      <c r="AM495" s="85">
        <f>IF($BC495=1,AJ495/SUMIFS(AJ$3:AJ$622,$BC$3:$BC$622,1,$G$3:$G$622,$G495),0)</f>
        <v>0</v>
      </c>
      <c r="AN495" s="85">
        <f>IF($BC495=1,AK495/SUMIFS(AK$3:AK$622,$BC$3:$BC$622,1,$G$3:$G$622,$G495),0)</f>
        <v>0</v>
      </c>
      <c r="AO495" s="85">
        <f>IF($BC495=1,AL495/SUMIFS(AL$3:AL$622,$BC$3:$BC$622,1,$G$3:$G$622,$G495),0)</f>
        <v>0</v>
      </c>
      <c r="AP495" s="2">
        <f>IFERROR(R495/$V495*90,"")</f>
        <v>0.23316062176165803</v>
      </c>
      <c r="AQ495" s="2">
        <f>IFERROR(S495/$V495*90,"")</f>
        <v>0</v>
      </c>
      <c r="AR495" s="2">
        <f>IFERROR(W495/$V495*90,"")</f>
        <v>1.3989637305699483</v>
      </c>
      <c r="AS495" s="2">
        <f>IFERROR(X495/$V495*90,"")</f>
        <v>0.46632124352331605</v>
      </c>
      <c r="AT495" s="2">
        <f>IFERROR(Y495/$V495*90,"")</f>
        <v>0</v>
      </c>
      <c r="AU495" s="2">
        <f>IF(AP495="",INDEX(BV$4:BV$7,MATCH(O495,$BU$4:$BU$7,0)),AP495)</f>
        <v>0.23316062176165803</v>
      </c>
      <c r="AV495" s="2">
        <f>IF(AQ495="",INDEX(BW$4:BW$7,MATCH($O495,$BU$4:$BU$7,0)),AQ495)</f>
        <v>0</v>
      </c>
      <c r="AW495" s="2">
        <f>IF(AR495="",INDEX(BX$4:BX$7,MATCH($O495,$BU$4:$BU$7,0)),AR495)</f>
        <v>1.3989637305699483</v>
      </c>
      <c r="AX495" s="2">
        <f>IF(AS495="",INDEX(BY$4:BY$7,MATCH($O495,$BU$4:$BU$7,0)),AS495)</f>
        <v>0.46632124352331605</v>
      </c>
      <c r="AY495" s="2">
        <f>IF(AT495="",INDEX(BZ$4:BZ$7,MATCH($O495,$BU$4:$BU$7,0)),AT495)</f>
        <v>0</v>
      </c>
      <c r="AZ495" s="2">
        <f>AU495*0.5+AK495*0.5</f>
        <v>0.39959917880535722</v>
      </c>
      <c r="BA495" s="2">
        <f>AV495*0.5+AJ495*0.5</f>
        <v>0.10174528301886794</v>
      </c>
      <c r="BB495" s="2">
        <f>AX495*0.5+AI495*0.5</f>
        <v>0.23316062176165803</v>
      </c>
      <c r="BC495">
        <f>IF(I495="expected",1,0)</f>
        <v>0</v>
      </c>
      <c r="BD495" s="74">
        <f>IF(BC495=1,AZ495/SUMIFS(AZ$3:AZ$622,$BC$3:$BC$622,1,$G$3:$G$622,$G495),0)</f>
        <v>0</v>
      </c>
      <c r="BE495" s="74">
        <f>IF(BC495=1,BA495/SUMIFS(BA$3:BA$622,$BC$3:$BC$622,1,$G$3:$G$622,$G495),0)</f>
        <v>0</v>
      </c>
      <c r="BF495" s="74">
        <f>IF(BC495=1,AW495/SUMIFS(AW$3:AW$622,$BC$3:$BC$622,1,$G$3:$G$622,$G495),0)</f>
        <v>0</v>
      </c>
      <c r="BG495" s="2">
        <f>BB495</f>
        <v>0.23316062176165803</v>
      </c>
      <c r="BH495" s="2">
        <f>AY495</f>
        <v>0</v>
      </c>
      <c r="BI495" s="2">
        <f>MIN(BI$1,BD495)</f>
        <v>0</v>
      </c>
      <c r="BJ495" s="2">
        <f>MIN(BJ$1,BE495)</f>
        <v>0</v>
      </c>
      <c r="BK495" s="2">
        <f>MIN(BK$1,BF495)</f>
        <v>0</v>
      </c>
      <c r="BL495" s="2">
        <f>BG495</f>
        <v>0.23316062176165803</v>
      </c>
      <c r="BM495" s="2">
        <f>MIN($BM$1,BH495)</f>
        <v>0</v>
      </c>
      <c r="BN495" s="2">
        <f>BI495/SUMIFS(BI$3:BI$622,$BC$3:$BC$622,1,$G$3:$G$622,$G495)</f>
        <v>0</v>
      </c>
      <c r="BO495" s="2">
        <f>BJ495/SUMIFS(BJ$3:BJ$622,$BC$3:$BC$622,1,$G$3:$G$622,$G495)</f>
        <v>0</v>
      </c>
      <c r="BP495" s="2">
        <f>BK495/SUMIFS(BK$3:BK$622,$BC$3:$BC$622,1,$G$3:$G$622,$G495)</f>
        <v>0</v>
      </c>
      <c r="BQ495" s="2">
        <f>BL495</f>
        <v>0.23316062176165803</v>
      </c>
      <c r="BR495" s="2">
        <f>BM495</f>
        <v>0</v>
      </c>
    </row>
    <row r="496" spans="1:70" x14ac:dyDescent="0.3">
      <c r="A496" s="93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>(12-$AF496)/12*INDEX(BV$9:BV$12,MATCH($AB496,$BU$9:$BU$12,0))+$AF496/12*AG496</f>
        <v>0.20349056603773588</v>
      </c>
      <c r="AK496" s="85">
        <f>(12-$AF496)/12*INDEX(BW$9:BW$12,MATCH($AB496,$BU$9:$BU$12,0))+$AF496/12*AH496</f>
        <v>0.56603773584905637</v>
      </c>
      <c r="AL496" s="85">
        <f>(12-$AF496)/12*INDEX(BX$9:BX$12,MATCH($AB496,$BU$9:$BU$12,0))+$AF496/12*AI496</f>
        <v>0.17613207547169812</v>
      </c>
      <c r="AM496" s="85">
        <f>IF($BC496=1,AJ496/SUMIFS(AJ$3:AJ$622,$BC$3:$BC$622,1,$G$3:$G$622,$G496),0)</f>
        <v>0</v>
      </c>
      <c r="AN496" s="85">
        <f>IF($BC496=1,AK496/SUMIFS(AK$3:AK$622,$BC$3:$BC$622,1,$G$3:$G$622,$G496),0)</f>
        <v>0</v>
      </c>
      <c r="AO496" s="85">
        <f>IF($BC496=1,AL496/SUMIFS(AL$3:AL$622,$BC$3:$BC$622,1,$G$3:$G$622,$G496),0)</f>
        <v>0</v>
      </c>
      <c r="AP496" s="2" t="str">
        <f>IFERROR(R496/$V496*90,"")</f>
        <v/>
      </c>
      <c r="AQ496" s="2" t="str">
        <f>IFERROR(S496/$V496*90,"")</f>
        <v/>
      </c>
      <c r="AR496" s="2" t="str">
        <f>IFERROR(W496/$V496*90,"")</f>
        <v/>
      </c>
      <c r="AS496" s="2" t="str">
        <f>IFERROR(X496/$V496*90,"")</f>
        <v/>
      </c>
      <c r="AT496" s="2" t="str">
        <f>IFERROR(Y496/$V496*90,"")</f>
        <v/>
      </c>
      <c r="AU496" s="2">
        <f>IF(AP496="",INDEX(BV$4:BV$7,MATCH(O496,$BU$4:$BU$7,0)),AP496)</f>
        <v>0.24004149377593362</v>
      </c>
      <c r="AV496" s="2">
        <f>IF(AQ496="",INDEX(BW$4:BW$7,MATCH($O496,$BU$4:$BU$7,0)),AQ496)</f>
        <v>2.3303987571206625E-2</v>
      </c>
      <c r="AW496" s="2">
        <f>IF(AR496="",INDEX(BX$4:BX$7,MATCH($O496,$BU$4:$BU$7,0)),AR496)</f>
        <v>0.70970695970695963</v>
      </c>
      <c r="AX496" s="2">
        <f>IF(AS496="",INDEX(BY$4:BY$7,MATCH($O496,$BU$4:$BU$7,0)),AS496)</f>
        <v>0.12295081967213115</v>
      </c>
      <c r="AY496" s="2">
        <f>IF(AT496="",INDEX(BZ$4:BZ$7,MATCH($O496,$BU$4:$BU$7,0)),AT496)</f>
        <v>0</v>
      </c>
      <c r="AZ496" s="2">
        <f>AU496*0.5+AK496*0.5</f>
        <v>0.40303961481249501</v>
      </c>
      <c r="BA496" s="2">
        <f>AV496*0.5+AJ496*0.5</f>
        <v>0.11339727680447126</v>
      </c>
      <c r="BB496" s="2">
        <f>AX496*0.5+AI496*0.5</f>
        <v>6.1475409836065573E-2</v>
      </c>
      <c r="BC496">
        <f>IF(I496="expected",1,0)</f>
        <v>0</v>
      </c>
      <c r="BD496" s="74">
        <f>IF(BC496=1,AZ496/SUMIFS(AZ$3:AZ$622,$BC$3:$BC$622,1,$G$3:$G$622,$G496),0)</f>
        <v>0</v>
      </c>
      <c r="BE496" s="74">
        <f>IF(BC496=1,BA496/SUMIFS(BA$3:BA$622,$BC$3:$BC$622,1,$G$3:$G$622,$G496),0)</f>
        <v>0</v>
      </c>
      <c r="BF496" s="74">
        <f>IF(BC496=1,AW496/SUMIFS(AW$3:AW$622,$BC$3:$BC$622,1,$G$3:$G$622,$G496),0)</f>
        <v>0</v>
      </c>
      <c r="BG496" s="2">
        <f>BB496</f>
        <v>6.1475409836065573E-2</v>
      </c>
      <c r="BH496" s="2">
        <f>AY496</f>
        <v>0</v>
      </c>
      <c r="BI496" s="2">
        <f>MIN(BI$1,BD496)</f>
        <v>0</v>
      </c>
      <c r="BJ496" s="2">
        <f>MIN(BJ$1,BE496)</f>
        <v>0</v>
      </c>
      <c r="BK496" s="2">
        <f>MIN(BK$1,BF496)</f>
        <v>0</v>
      </c>
      <c r="BL496" s="2">
        <f>BG496</f>
        <v>6.1475409836065573E-2</v>
      </c>
      <c r="BM496" s="2">
        <f>MIN($BM$1,BH496)</f>
        <v>0</v>
      </c>
      <c r="BN496" s="2">
        <f>BI496/SUMIFS(BI$3:BI$622,$BC$3:$BC$622,1,$G$3:$G$622,$G496)</f>
        <v>0</v>
      </c>
      <c r="BO496" s="2">
        <f>BJ496/SUMIFS(BJ$3:BJ$622,$BC$3:$BC$622,1,$G$3:$G$622,$G496)</f>
        <v>0</v>
      </c>
      <c r="BP496" s="2">
        <f>BK496/SUMIFS(BK$3:BK$622,$BC$3:$BC$622,1,$G$3:$G$622,$G496)</f>
        <v>0</v>
      </c>
      <c r="BQ496" s="2">
        <f>BL496</f>
        <v>6.1475409836065573E-2</v>
      </c>
      <c r="BR496" s="2">
        <f>BM496</f>
        <v>0</v>
      </c>
    </row>
    <row r="497" spans="1:70" x14ac:dyDescent="0.3">
      <c r="A497" s="93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>(12-$AF497)/12*INDEX(BV$9:BV$12,MATCH($AB497,$BU$9:$BU$12,0))+$AF497/12*AG497</f>
        <v>7.7499999999999999E-2</v>
      </c>
      <c r="AK497" s="85">
        <f>(12-$AF497)/12*INDEX(BW$9:BW$12,MATCH($AB497,$BU$9:$BU$12,0))+$AF497/12*AH497</f>
        <v>7.6029411764705901E-2</v>
      </c>
      <c r="AL497" s="85">
        <f>(12-$AF497)/12*INDEX(BX$9:BX$12,MATCH($AB497,$BU$9:$BU$12,0))+$AF497/12*AI497</f>
        <v>0.2498529411764705</v>
      </c>
      <c r="AM497" s="85">
        <f>IF($BC497=1,AJ497/SUMIFS(AJ$3:AJ$622,$BC$3:$BC$622,1,$G$3:$G$622,$G497),0)</f>
        <v>0</v>
      </c>
      <c r="AN497" s="85">
        <f>IF($BC497=1,AK497/SUMIFS(AK$3:AK$622,$BC$3:$BC$622,1,$G$3:$G$622,$G497),0)</f>
        <v>0</v>
      </c>
      <c r="AO497" s="85">
        <f>IF($BC497=1,AL497/SUMIFS(AL$3:AL$622,$BC$3:$BC$622,1,$G$3:$G$622,$G497),0)</f>
        <v>0</v>
      </c>
      <c r="AP497" s="2" t="str">
        <f>IFERROR(R497/$V497*90,"")</f>
        <v/>
      </c>
      <c r="AQ497" s="2" t="str">
        <f>IFERROR(S497/$V497*90,"")</f>
        <v/>
      </c>
      <c r="AR497" s="2" t="str">
        <f>IFERROR(W497/$V497*90,"")</f>
        <v/>
      </c>
      <c r="AS497" s="2" t="str">
        <f>IFERROR(X497/$V497*90,"")</f>
        <v/>
      </c>
      <c r="AT497" s="2" t="str">
        <f>IFERROR(Y497/$V497*90,"")</f>
        <v/>
      </c>
      <c r="AU497" s="2">
        <f>IF(AP497="",INDEX(BV$4:BV$7,MATCH(O497,$BU$4:$BU$7,0)),AP497)</f>
        <v>0</v>
      </c>
      <c r="AV497" s="2">
        <f>IF(AQ497="",INDEX(BW$4:BW$7,MATCH($O497,$BU$4:$BU$7,0)),AQ497)</f>
        <v>0</v>
      </c>
      <c r="AW497" s="2">
        <f>IF(AR497="",INDEX(BX$4:BX$7,MATCH($O497,$BU$4:$BU$7,0)),AR497)</f>
        <v>9.024064171122996E-2</v>
      </c>
      <c r="AX497" s="2">
        <f>IF(AS497="",INDEX(BY$4:BY$7,MATCH($O497,$BU$4:$BU$7,0)),AS497)</f>
        <v>0.1265377855887522</v>
      </c>
      <c r="AY497" s="2">
        <f>IF(AT497="",INDEX(BZ$4:BZ$7,MATCH($O497,$BU$4:$BU$7,0)),AT497)</f>
        <v>0</v>
      </c>
      <c r="AZ497" s="2">
        <f>AU497*0.5+AK497*0.5</f>
        <v>3.801470588235295E-2</v>
      </c>
      <c r="BA497" s="2">
        <f>AV497*0.5+AJ497*0.5</f>
        <v>3.875E-2</v>
      </c>
      <c r="BB497" s="2">
        <f>AX497*0.5+AI497*0.5</f>
        <v>0.34326889279437611</v>
      </c>
      <c r="BC497">
        <f>IF(I497="expected",1,0)</f>
        <v>0</v>
      </c>
      <c r="BD497" s="74">
        <f>IF(BC497=1,AZ497/SUMIFS(AZ$3:AZ$622,$BC$3:$BC$622,1,$G$3:$G$622,$G497),0)</f>
        <v>0</v>
      </c>
      <c r="BE497" s="74">
        <f>IF(BC497=1,BA497/SUMIFS(BA$3:BA$622,$BC$3:$BC$622,1,$G$3:$G$622,$G497),0)</f>
        <v>0</v>
      </c>
      <c r="BF497" s="74">
        <f>IF(BC497=1,AW497/SUMIFS(AW$3:AW$622,$BC$3:$BC$622,1,$G$3:$G$622,$G497),0)</f>
        <v>0</v>
      </c>
      <c r="BG497" s="2">
        <f>BB497</f>
        <v>0.34326889279437611</v>
      </c>
      <c r="BH497" s="2">
        <f>AY497</f>
        <v>0</v>
      </c>
      <c r="BI497" s="2">
        <f>MIN(BI$1,BD497)</f>
        <v>0</v>
      </c>
      <c r="BJ497" s="2">
        <f>MIN(BJ$1,BE497)</f>
        <v>0</v>
      </c>
      <c r="BK497" s="2">
        <f>MIN(BK$1,BF497)</f>
        <v>0</v>
      </c>
      <c r="BL497" s="2">
        <f>BG497</f>
        <v>0.34326889279437611</v>
      </c>
      <c r="BM497" s="2">
        <f>MIN($BM$1,BH497)</f>
        <v>0</v>
      </c>
      <c r="BN497" s="2">
        <f>BI497/SUMIFS(BI$3:BI$622,$BC$3:$BC$622,1,$G$3:$G$622,$G497)</f>
        <v>0</v>
      </c>
      <c r="BO497" s="2">
        <f>BJ497/SUMIFS(BJ$3:BJ$622,$BC$3:$BC$622,1,$G$3:$G$622,$G497)</f>
        <v>0</v>
      </c>
      <c r="BP497" s="2">
        <f>BK497/SUMIFS(BK$3:BK$622,$BC$3:$BC$622,1,$G$3:$G$622,$G497)</f>
        <v>0</v>
      </c>
      <c r="BQ497" s="2">
        <f>BL497</f>
        <v>0.34326889279437611</v>
      </c>
      <c r="BR497" s="2">
        <f>BM497</f>
        <v>0</v>
      </c>
    </row>
    <row r="498" spans="1:70" x14ac:dyDescent="0.3">
      <c r="A498" s="93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>(12-$AF498)/12*INDEX(BV$9:BV$12,MATCH($AB498,$BU$9:$BU$12,0))+$AF498/12*AG498</f>
        <v>4.65E-2</v>
      </c>
      <c r="AK498" s="85">
        <f>(12-$AF498)/12*INDEX(BW$9:BW$12,MATCH($AB498,$BU$9:$BU$12,0))+$AF498/12*AH498</f>
        <v>0.17061764705882354</v>
      </c>
      <c r="AL498" s="85">
        <f>(12-$AF498)/12*INDEX(BX$9:BX$12,MATCH($AB498,$BU$9:$BU$12,0))+$AF498/12*AI498</f>
        <v>9.3911764705882306E-2</v>
      </c>
      <c r="AM498" s="85">
        <f>IF($BC498=1,AJ498/SUMIFS(AJ$3:AJ$622,$BC$3:$BC$622,1,$G$3:$G$622,$G498),0)</f>
        <v>0</v>
      </c>
      <c r="AN498" s="85">
        <f>IF($BC498=1,AK498/SUMIFS(AK$3:AK$622,$BC$3:$BC$622,1,$G$3:$G$622,$G498),0)</f>
        <v>0</v>
      </c>
      <c r="AO498" s="85">
        <f>IF($BC498=1,AL498/SUMIFS(AL$3:AL$622,$BC$3:$BC$622,1,$G$3:$G$622,$G498),0)</f>
        <v>0</v>
      </c>
      <c r="AP498" s="2">
        <f>IFERROR(R498/$V498*90,"")</f>
        <v>0</v>
      </c>
      <c r="AQ498" s="2">
        <f>IFERROR(S498/$V498*90,"")</f>
        <v>0</v>
      </c>
      <c r="AR498" s="2">
        <f>IFERROR(W498/$V498*90,"")</f>
        <v>0.33962264150943394</v>
      </c>
      <c r="AS498" s="2">
        <f>IFERROR(X498/$V498*90,"")</f>
        <v>0</v>
      </c>
      <c r="AT498" s="2">
        <f>IFERROR(Y498/$V498*90,"")</f>
        <v>0</v>
      </c>
      <c r="AU498" s="2">
        <f>IF(AP498="",INDEX(BV$4:BV$7,MATCH(O498,$BU$4:$BU$7,0)),AP498)</f>
        <v>0</v>
      </c>
      <c r="AV498" s="2">
        <f>IF(AQ498="",INDEX(BW$4:BW$7,MATCH($O498,$BU$4:$BU$7,0)),AQ498)</f>
        <v>0</v>
      </c>
      <c r="AW498" s="2">
        <f>IF(AR498="",INDEX(BX$4:BX$7,MATCH($O498,$BU$4:$BU$7,0)),AR498)</f>
        <v>0.33962264150943394</v>
      </c>
      <c r="AX498" s="2">
        <f>IF(AS498="",INDEX(BY$4:BY$7,MATCH($O498,$BU$4:$BU$7,0)),AS498)</f>
        <v>0</v>
      </c>
      <c r="AY498" s="2">
        <f>IF(AT498="",INDEX(BZ$4:BZ$7,MATCH($O498,$BU$4:$BU$7,0)),AT498)</f>
        <v>0</v>
      </c>
      <c r="AZ498" s="2">
        <f>AU498*0.5+AK498*0.5</f>
        <v>8.530882352941177E-2</v>
      </c>
      <c r="BA498" s="2">
        <f>AV498*0.5+AJ498*0.5</f>
        <v>2.325E-2</v>
      </c>
      <c r="BB498" s="2">
        <f>AX498*0.5+AI498*0.5</f>
        <v>0</v>
      </c>
      <c r="BC498">
        <f>IF(I498="expected",1,0)</f>
        <v>0</v>
      </c>
      <c r="BD498" s="74">
        <f>IF(BC498=1,AZ498/SUMIFS(AZ$3:AZ$622,$BC$3:$BC$622,1,$G$3:$G$622,$G498),0)</f>
        <v>0</v>
      </c>
      <c r="BE498" s="74">
        <f>IF(BC498=1,BA498/SUMIFS(BA$3:BA$622,$BC$3:$BC$622,1,$G$3:$G$622,$G498),0)</f>
        <v>0</v>
      </c>
      <c r="BF498" s="74">
        <f>IF(BC498=1,AW498/SUMIFS(AW$3:AW$622,$BC$3:$BC$622,1,$G$3:$G$622,$G498),0)</f>
        <v>0</v>
      </c>
      <c r="BG498" s="2">
        <f>BB498</f>
        <v>0</v>
      </c>
      <c r="BH498" s="2">
        <f>AY498</f>
        <v>0</v>
      </c>
      <c r="BI498" s="2">
        <f>MIN(BI$1,BD498)</f>
        <v>0</v>
      </c>
      <c r="BJ498" s="2">
        <f>MIN(BJ$1,BE498)</f>
        <v>0</v>
      </c>
      <c r="BK498" s="2">
        <f>MIN(BK$1,BF498)</f>
        <v>0</v>
      </c>
      <c r="BL498" s="2">
        <f>BG498</f>
        <v>0</v>
      </c>
      <c r="BM498" s="2">
        <f>MIN($BM$1,BH498)</f>
        <v>0</v>
      </c>
      <c r="BN498" s="2">
        <f>BI498/SUMIFS(BI$3:BI$622,$BC$3:$BC$622,1,$G$3:$G$622,$G498)</f>
        <v>0</v>
      </c>
      <c r="BO498" s="2">
        <f>BJ498/SUMIFS(BJ$3:BJ$622,$BC$3:$BC$622,1,$G$3:$G$622,$G498)</f>
        <v>0</v>
      </c>
      <c r="BP498" s="2">
        <f>BK498/SUMIFS(BK$3:BK$622,$BC$3:$BC$622,1,$G$3:$G$622,$G498)</f>
        <v>0</v>
      </c>
      <c r="BQ498" s="2">
        <f>BL498</f>
        <v>0</v>
      </c>
      <c r="BR498" s="2">
        <f>BM498</f>
        <v>0</v>
      </c>
    </row>
    <row r="499" spans="1:70" x14ac:dyDescent="0.3">
      <c r="A499" s="93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>(12-$AF499)/12*INDEX(BV$9:BV$12,MATCH($AB499,$BU$9:$BU$12,0))+$AF499/12*AG499</f>
        <v>0.11766666666666667</v>
      </c>
      <c r="AK499" s="85">
        <f>(12-$AF499)/12*INDEX(BW$9:BW$12,MATCH($AB499,$BU$9:$BU$12,0))+$AF499/12*AH499</f>
        <v>3.041176470588236E-2</v>
      </c>
      <c r="AL499" s="85">
        <f>(12-$AF499)/12*INDEX(BX$9:BX$12,MATCH($AB499,$BU$9:$BU$12,0))+$AF499/12*AI499</f>
        <v>6.260784313725487E-2</v>
      </c>
      <c r="AM499" s="85">
        <f>IF($BC499=1,AJ499/SUMIFS(AJ$3:AJ$622,$BC$3:$BC$622,1,$G$3:$G$622,$G499),0)</f>
        <v>0</v>
      </c>
      <c r="AN499" s="85">
        <f>IF($BC499=1,AK499/SUMIFS(AK$3:AK$622,$BC$3:$BC$622,1,$G$3:$G$622,$G499),0)</f>
        <v>0</v>
      </c>
      <c r="AO499" s="85">
        <f>IF($BC499=1,AL499/SUMIFS(AL$3:AL$622,$BC$3:$BC$622,1,$G$3:$G$622,$G499),0)</f>
        <v>0</v>
      </c>
      <c r="AP499" s="2">
        <f>IFERROR(R499/$V499*90,"")</f>
        <v>6.8027210884353748E-2</v>
      </c>
      <c r="AQ499" s="2">
        <f>IFERROR(S499/$V499*90,"")</f>
        <v>0</v>
      </c>
      <c r="AR499" s="2">
        <f>IFERROR(W499/$V499*90,"")</f>
        <v>0.40816326530612246</v>
      </c>
      <c r="AS499" s="2">
        <f>IFERROR(X499/$V499*90,"")</f>
        <v>0</v>
      </c>
      <c r="AT499" s="2">
        <f>IFERROR(Y499/$V499*90,"")</f>
        <v>0</v>
      </c>
      <c r="AU499" s="2">
        <f>IF(AP499="",INDEX(BV$4:BV$7,MATCH(O499,$BU$4:$BU$7,0)),AP499)</f>
        <v>6.8027210884353748E-2</v>
      </c>
      <c r="AV499" s="2">
        <f>IF(AQ499="",INDEX(BW$4:BW$7,MATCH($O499,$BU$4:$BU$7,0)),AQ499)</f>
        <v>0</v>
      </c>
      <c r="AW499" s="2">
        <f>IF(AR499="",INDEX(BX$4:BX$7,MATCH($O499,$BU$4:$BU$7,0)),AR499)</f>
        <v>0.40816326530612246</v>
      </c>
      <c r="AX499" s="2">
        <f>IF(AS499="",INDEX(BY$4:BY$7,MATCH($O499,$BU$4:$BU$7,0)),AS499)</f>
        <v>0</v>
      </c>
      <c r="AY499" s="2">
        <f>IF(AT499="",INDEX(BZ$4:BZ$7,MATCH($O499,$BU$4:$BU$7,0)),AT499)</f>
        <v>0</v>
      </c>
      <c r="AZ499" s="2">
        <f>AU499*0.5+AK499*0.5</f>
        <v>4.9219487795118054E-2</v>
      </c>
      <c r="BA499" s="2">
        <f>AV499*0.5+AJ499*0.5</f>
        <v>5.8833333333333335E-2</v>
      </c>
      <c r="BB499" s="2">
        <f>AX499*0.5+AI499*0.5</f>
        <v>0</v>
      </c>
      <c r="BC499">
        <f>IF(I499="expected",1,0)</f>
        <v>0</v>
      </c>
      <c r="BD499" s="74">
        <f>IF(BC499=1,AZ499/SUMIFS(AZ$3:AZ$622,$BC$3:$BC$622,1,$G$3:$G$622,$G499),0)</f>
        <v>0</v>
      </c>
      <c r="BE499" s="74">
        <f>IF(BC499=1,BA499/SUMIFS(BA$3:BA$622,$BC$3:$BC$622,1,$G$3:$G$622,$G499),0)</f>
        <v>0</v>
      </c>
      <c r="BF499" s="74">
        <f>IF(BC499=1,AW499/SUMIFS(AW$3:AW$622,$BC$3:$BC$622,1,$G$3:$G$622,$G499),0)</f>
        <v>0</v>
      </c>
      <c r="BG499" s="2">
        <f>BB499</f>
        <v>0</v>
      </c>
      <c r="BH499" s="2">
        <f>AY499</f>
        <v>0</v>
      </c>
      <c r="BI499" s="2">
        <f>MIN(BI$1,BD499)</f>
        <v>0</v>
      </c>
      <c r="BJ499" s="2">
        <f>MIN(BJ$1,BE499)</f>
        <v>0</v>
      </c>
      <c r="BK499" s="2">
        <f>MIN(BK$1,BF499)</f>
        <v>0</v>
      </c>
      <c r="BL499" s="2">
        <f>BG499</f>
        <v>0</v>
      </c>
      <c r="BM499" s="2">
        <f>MIN($BM$1,BH499)</f>
        <v>0</v>
      </c>
      <c r="BN499" s="2">
        <f>BI499/SUMIFS(BI$3:BI$622,$BC$3:$BC$622,1,$G$3:$G$622,$G499)</f>
        <v>0</v>
      </c>
      <c r="BO499" s="2">
        <f>BJ499/SUMIFS(BJ$3:BJ$622,$BC$3:$BC$622,1,$G$3:$G$622,$G499)</f>
        <v>0</v>
      </c>
      <c r="BP499" s="2">
        <f>BK499/SUMIFS(BK$3:BK$622,$BC$3:$BC$622,1,$G$3:$G$622,$G499)</f>
        <v>0</v>
      </c>
      <c r="BQ499" s="2">
        <f>BL499</f>
        <v>0</v>
      </c>
      <c r="BR499" s="2">
        <f>BM499</f>
        <v>0</v>
      </c>
    </row>
    <row r="500" spans="1:70" x14ac:dyDescent="0.3">
      <c r="A500" s="93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>(12-$AF500)/12*INDEX(BV$9:BV$12,MATCH($AB500,$BU$9:$BU$12,0))+$AF500/12*AG500</f>
        <v>0.13650000000000001</v>
      </c>
      <c r="AK500" s="85">
        <f>(12-$AF500)/12*INDEX(BW$9:BW$12,MATCH($AB500,$BU$9:$BU$12,0))+$AF500/12*AH500</f>
        <v>4.5617647058823541E-2</v>
      </c>
      <c r="AL500" s="85">
        <f>(12-$AF500)/12*INDEX(BX$9:BX$12,MATCH($AB500,$BU$9:$BU$12,0))+$AF500/12*AI500</f>
        <v>0.36391176470588232</v>
      </c>
      <c r="AM500" s="85">
        <f>IF($BC500=1,AJ500/SUMIFS(AJ$3:AJ$622,$BC$3:$BC$622,1,$G$3:$G$622,$G500),0)</f>
        <v>9.0710796251910919E-2</v>
      </c>
      <c r="AN500" s="85">
        <f>IF($BC500=1,AK500/SUMIFS(AK$3:AK$622,$BC$3:$BC$622,1,$G$3:$G$622,$G500),0)</f>
        <v>1.6786752082169464E-2</v>
      </c>
      <c r="AO500" s="85">
        <f>IF($BC500=1,AL500/SUMIFS(AL$3:AL$622,$BC$3:$BC$622,1,$G$3:$G$622,$G500),0)</f>
        <v>0.25772312847469725</v>
      </c>
      <c r="AP500" s="2">
        <f>IFERROR(R500/$V500*90,"")</f>
        <v>0</v>
      </c>
      <c r="AQ500" s="2">
        <f>IFERROR(S500/$V500*90,"")</f>
        <v>0.1487603305785124</v>
      </c>
      <c r="AR500" s="2">
        <f>IFERROR(W500/$V500*90,"")</f>
        <v>0.4462809917355372</v>
      </c>
      <c r="AS500" s="2">
        <f>IFERROR(X500/$V500*90,"")</f>
        <v>0</v>
      </c>
      <c r="AT500" s="2">
        <f>IFERROR(Y500/$V500*90,"")</f>
        <v>0</v>
      </c>
      <c r="AU500" s="2">
        <f>IF(AP500="",INDEX(BV$4:BV$7,MATCH(O500,$BU$4:$BU$7,0)),AP500)</f>
        <v>0</v>
      </c>
      <c r="AV500" s="2">
        <f>IF(AQ500="",INDEX(BW$4:BW$7,MATCH($O500,$BU$4:$BU$7,0)),AQ500)</f>
        <v>0.1487603305785124</v>
      </c>
      <c r="AW500" s="2">
        <f>IF(AR500="",INDEX(BX$4:BX$7,MATCH($O500,$BU$4:$BU$7,0)),AR500)</f>
        <v>0.4462809917355372</v>
      </c>
      <c r="AX500" s="2">
        <f>IF(AS500="",INDEX(BY$4:BY$7,MATCH($O500,$BU$4:$BU$7,0)),AS500)</f>
        <v>0</v>
      </c>
      <c r="AY500" s="2">
        <f>IF(AT500="",INDEX(BZ$4:BZ$7,MATCH($O500,$BU$4:$BU$7,0)),AT500)</f>
        <v>0</v>
      </c>
      <c r="AZ500" s="2">
        <f>AU500*0.5+AK500*0.5</f>
        <v>2.280882352941177E-2</v>
      </c>
      <c r="BA500" s="2">
        <f>AV500*0.5+AJ500*0.5</f>
        <v>0.14263016528925621</v>
      </c>
      <c r="BB500" s="2">
        <f>AX500*0.5+AI500*0.5</f>
        <v>0.27</v>
      </c>
      <c r="BC500">
        <f>IF(I500="expected",1,0)</f>
        <v>1</v>
      </c>
      <c r="BD500" s="74">
        <f>IF(BC500=1,AZ500/SUMIFS(AZ$3:AZ$622,$BC$3:$BC$622,1,$G$3:$G$622,$G500),0)</f>
        <v>1.1629789890734805E-2</v>
      </c>
      <c r="BE500" s="74">
        <f>IF(BC500=1,BA500/SUMIFS(BA$3:BA$622,$BC$3:$BC$622,1,$G$3:$G$622,$G500),0)</f>
        <v>0.1164947437853153</v>
      </c>
      <c r="BF500" s="74">
        <f>IF(BC500=1,AW500/SUMIFS(AW$3:AW$622,$BC$3:$BC$622,1,$G$3:$G$622,$G500),0)</f>
        <v>0.10064633471099052</v>
      </c>
      <c r="BG500" s="2">
        <f>BB500</f>
        <v>0.27</v>
      </c>
      <c r="BH500" s="2">
        <f>AY500</f>
        <v>0</v>
      </c>
      <c r="BI500" s="2">
        <f>MIN(BI$1,BD500)</f>
        <v>1.1629789890734805E-2</v>
      </c>
      <c r="BJ500" s="2">
        <f>MIN(BJ$1,BE500)</f>
        <v>0.1164947437853153</v>
      </c>
      <c r="BK500" s="2">
        <f>MIN(BK$1,BF500)</f>
        <v>0.10064633471099052</v>
      </c>
      <c r="BL500" s="2">
        <f>BG500</f>
        <v>0.27</v>
      </c>
      <c r="BM500" s="2">
        <f>MIN($BM$1,BH500)</f>
        <v>0</v>
      </c>
      <c r="BN500" s="2">
        <f>BI500/SUMIFS(BI$3:BI$622,$BC$3:$BC$622,1,$G$3:$G$622,$G500)</f>
        <v>1.1629789890734807E-2</v>
      </c>
      <c r="BO500" s="2">
        <f>BJ500/SUMIFS(BJ$3:BJ$622,$BC$3:$BC$622,1,$G$3:$G$622,$G500)</f>
        <v>0.11649474378531527</v>
      </c>
      <c r="BP500" s="2">
        <f>BK500/SUMIFS(BK$3:BK$622,$BC$3:$BC$622,1,$G$3:$G$622,$G500)</f>
        <v>0.10064633471099055</v>
      </c>
      <c r="BQ500" s="2">
        <f>BL500</f>
        <v>0.27</v>
      </c>
      <c r="BR500" s="2">
        <f>BM500</f>
        <v>0</v>
      </c>
    </row>
    <row r="501" spans="1:70" x14ac:dyDescent="0.3">
      <c r="A501" s="93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>(12-$AF501)/12*INDEX(BV$9:BV$12,MATCH($AB501,$BU$9:$BU$12,0))+$AF501/12*AG501</f>
        <v>0.33761792452830192</v>
      </c>
      <c r="AK501" s="85">
        <f>(12-$AF501)/12*INDEX(BW$9:BW$12,MATCH($AB501,$BU$9:$BU$12,0))+$AF501/12*AH501</f>
        <v>0.70452830188679227</v>
      </c>
      <c r="AL501" s="85">
        <f>(12-$AF501)/12*INDEX(BX$9:BX$12,MATCH($AB501,$BU$9:$BU$12,0))+$AF501/12*AI501</f>
        <v>0.13209905660377358</v>
      </c>
      <c r="AM501" s="85">
        <f>IF($BC501=1,AJ501/SUMIFS(AJ$3:AJ$622,$BC$3:$BC$622,1,$G$3:$G$622,$G501),0)</f>
        <v>0</v>
      </c>
      <c r="AN501" s="85">
        <f>IF($BC501=1,AK501/SUMIFS(AK$3:AK$622,$BC$3:$BC$622,1,$G$3:$G$622,$G501),0)</f>
        <v>0</v>
      </c>
      <c r="AO501" s="85">
        <f>IF($BC501=1,AL501/SUMIFS(AL$3:AL$622,$BC$3:$BC$622,1,$G$3:$G$622,$G501),0)</f>
        <v>0</v>
      </c>
      <c r="AP501" s="2">
        <f>IFERROR(R501/$V501*90,"")</f>
        <v>7.7186963979416809E-2</v>
      </c>
      <c r="AQ501" s="2">
        <f>IFERROR(S501/$V501*90,"")</f>
        <v>0</v>
      </c>
      <c r="AR501" s="2">
        <f>IFERROR(W501/$V501*90,"")</f>
        <v>0.54030874785591765</v>
      </c>
      <c r="AS501" s="2">
        <f>IFERROR(X501/$V501*90,"")</f>
        <v>0</v>
      </c>
      <c r="AT501" s="2">
        <f>IFERROR(Y501/$V501*90,"")</f>
        <v>7.7186963979416809E-2</v>
      </c>
      <c r="AU501" s="2">
        <f>IF(AP501="",INDEX(BV$4:BV$7,MATCH(O501,$BU$4:$BU$7,0)),AP501)</f>
        <v>7.7186963979416809E-2</v>
      </c>
      <c r="AV501" s="2">
        <f>IF(AQ501="",INDEX(BW$4:BW$7,MATCH($O501,$BU$4:$BU$7,0)),AQ501)</f>
        <v>0</v>
      </c>
      <c r="AW501" s="2">
        <f>IF(AR501="",INDEX(BX$4:BX$7,MATCH($O501,$BU$4:$BU$7,0)),AR501)</f>
        <v>0.54030874785591765</v>
      </c>
      <c r="AX501" s="2">
        <f>IF(AS501="",INDEX(BY$4:BY$7,MATCH($O501,$BU$4:$BU$7,0)),AS501)</f>
        <v>0</v>
      </c>
      <c r="AY501" s="2">
        <f>IF(AT501="",INDEX(BZ$4:BZ$7,MATCH($O501,$BU$4:$BU$7,0)),AT501)</f>
        <v>7.7186963979416809E-2</v>
      </c>
      <c r="AZ501" s="2">
        <f>AU501*0.5+AK501*0.5</f>
        <v>0.39085763293310455</v>
      </c>
      <c r="BA501" s="2">
        <f>AV501*0.5+AJ501*0.5</f>
        <v>0.16880896226415096</v>
      </c>
      <c r="BB501" s="2">
        <f>AX501*0.5+AI501*0.5</f>
        <v>0</v>
      </c>
      <c r="BC501">
        <f>IF(I501="expected",1,0)</f>
        <v>0</v>
      </c>
      <c r="BD501" s="74">
        <f>IF(BC501=1,AZ501/SUMIFS(AZ$3:AZ$622,$BC$3:$BC$622,1,$G$3:$G$622,$G501),0)</f>
        <v>0</v>
      </c>
      <c r="BE501" s="74">
        <f>IF(BC501=1,BA501/SUMIFS(BA$3:BA$622,$BC$3:$BC$622,1,$G$3:$G$622,$G501),0)</f>
        <v>0</v>
      </c>
      <c r="BF501" s="74">
        <f>IF(BC501=1,AW501/SUMIFS(AW$3:AW$622,$BC$3:$BC$622,1,$G$3:$G$622,$G501),0)</f>
        <v>0</v>
      </c>
      <c r="BG501" s="2">
        <f>BB501</f>
        <v>0</v>
      </c>
      <c r="BH501" s="2">
        <f>AY501</f>
        <v>7.7186963979416809E-2</v>
      </c>
      <c r="BI501" s="2">
        <f>MIN(BI$1,BD501)</f>
        <v>0</v>
      </c>
      <c r="BJ501" s="2">
        <f>MIN(BJ$1,BE501)</f>
        <v>0</v>
      </c>
      <c r="BK501" s="2">
        <f>MIN(BK$1,BF501)</f>
        <v>0</v>
      </c>
      <c r="BL501" s="2">
        <f>BG501</f>
        <v>0</v>
      </c>
      <c r="BM501" s="2">
        <f>MIN($BM$1,BH501)</f>
        <v>0.06</v>
      </c>
      <c r="BN501" s="2">
        <f>BI501/SUMIFS(BI$3:BI$622,$BC$3:$BC$622,1,$G$3:$G$622,$G501)</f>
        <v>0</v>
      </c>
      <c r="BO501" s="2">
        <f>BJ501/SUMIFS(BJ$3:BJ$622,$BC$3:$BC$622,1,$G$3:$G$622,$G501)</f>
        <v>0</v>
      </c>
      <c r="BP501" s="2">
        <f>BK501/SUMIFS(BK$3:BK$622,$BC$3:$BC$622,1,$G$3:$G$622,$G501)</f>
        <v>0</v>
      </c>
      <c r="BQ501" s="2">
        <f>BL501</f>
        <v>0</v>
      </c>
      <c r="BR501" s="2">
        <f>BM501</f>
        <v>0.06</v>
      </c>
    </row>
    <row r="502" spans="1:70" x14ac:dyDescent="0.3">
      <c r="A502" s="93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>(12-$AF502)/12*INDEX(BV$9:BV$12,MATCH($AB502,$BU$9:$BU$12,0))+$AF502/12*AG502</f>
        <v>4.65E-2</v>
      </c>
      <c r="AK502" s="85">
        <f>(12-$AF502)/12*INDEX(BW$9:BW$12,MATCH($AB502,$BU$9:$BU$12,0))+$AF502/12*AH502</f>
        <v>4.5617647058823541E-2</v>
      </c>
      <c r="AL502" s="85">
        <f>(12-$AF502)/12*INDEX(BX$9:BX$12,MATCH($AB502,$BU$9:$BU$12,0))+$AF502/12*AI502</f>
        <v>0.17891176470588233</v>
      </c>
      <c r="AM502" s="85">
        <f>IF($BC502=1,AJ502/SUMIFS(AJ$3:AJ$622,$BC$3:$BC$622,1,$G$3:$G$622,$G502),0)</f>
        <v>4.3558833447284298E-2</v>
      </c>
      <c r="AN502" s="85">
        <f>IF($BC502=1,AK502/SUMIFS(AK$3:AK$622,$BC$3:$BC$622,1,$G$3:$G$622,$G502),0)</f>
        <v>2.292456794392296E-2</v>
      </c>
      <c r="AO502" s="85">
        <f>IF($BC502=1,AL502/SUMIFS(AL$3:AL$622,$BC$3:$BC$622,1,$G$3:$G$622,$G502),0)</f>
        <v>0.10632195623554891</v>
      </c>
      <c r="AP502" s="2">
        <f>IFERROR(R502/$V502*90,"")</f>
        <v>0</v>
      </c>
      <c r="AQ502" s="2">
        <f>IFERROR(S502/$V502*90,"")</f>
        <v>0</v>
      </c>
      <c r="AR502" s="2">
        <f>IFERROR(W502/$V502*90,"")</f>
        <v>0</v>
      </c>
      <c r="AS502" s="2">
        <f>IFERROR(X502/$V502*90,"")</f>
        <v>0</v>
      </c>
      <c r="AT502" s="2">
        <f>IFERROR(Y502/$V502*90,"")</f>
        <v>0</v>
      </c>
      <c r="AU502" s="2">
        <f>IF(AP502="",INDEX(BV$4:BV$7,MATCH(O502,$BU$4:$BU$7,0)),AP502)</f>
        <v>0</v>
      </c>
      <c r="AV502" s="2">
        <f>IF(AQ502="",INDEX(BW$4:BW$7,MATCH($O502,$BU$4:$BU$7,0)),AQ502)</f>
        <v>0</v>
      </c>
      <c r="AW502" s="2">
        <f>IF(AR502="",INDEX(BX$4:BX$7,MATCH($O502,$BU$4:$BU$7,0)),AR502)</f>
        <v>0</v>
      </c>
      <c r="AX502" s="2">
        <f>IF(AS502="",INDEX(BY$4:BY$7,MATCH($O502,$BU$4:$BU$7,0)),AS502)</f>
        <v>0</v>
      </c>
      <c r="AY502" s="2">
        <f>IF(AT502="",INDEX(BZ$4:BZ$7,MATCH($O502,$BU$4:$BU$7,0)),AT502)</f>
        <v>0</v>
      </c>
      <c r="AZ502" s="2">
        <f>AU502*0.5+AK502*0.5</f>
        <v>2.280882352941177E-2</v>
      </c>
      <c r="BA502" s="2">
        <f>AV502*0.5+AJ502*0.5</f>
        <v>2.325E-2</v>
      </c>
      <c r="BB502" s="2">
        <f>AX502*0.5+AI502*0.5</f>
        <v>8.5000000000000006E-2</v>
      </c>
      <c r="BC502">
        <f>IF(I502="expected",1,0)</f>
        <v>1</v>
      </c>
      <c r="BD502" s="74">
        <f>IF(BC502=1,AZ502/SUMIFS(AZ$3:AZ$622,$BC$3:$BC$622,1,$G$3:$G$622,$G502),0)</f>
        <v>1.2787053372545284E-2</v>
      </c>
      <c r="BE502" s="74">
        <f>IF(BC502=1,BA502/SUMIFS(BA$3:BA$622,$BC$3:$BC$622,1,$G$3:$G$622,$G502),0)</f>
        <v>3.5290830302284713E-2</v>
      </c>
      <c r="BF502" s="74">
        <f>IF(BC502=1,AW502/SUMIFS(AW$3:AW$622,$BC$3:$BC$622,1,$G$3:$G$622,$G502),0)</f>
        <v>0</v>
      </c>
      <c r="BG502" s="2">
        <f>BB502</f>
        <v>8.5000000000000006E-2</v>
      </c>
      <c r="BH502" s="2">
        <f>AY502</f>
        <v>0</v>
      </c>
      <c r="BI502" s="2">
        <f>MIN(BI$1,BD502)</f>
        <v>1.2787053372545284E-2</v>
      </c>
      <c r="BJ502" s="2">
        <f>MIN(BJ$1,BE502)</f>
        <v>3.5290830302284713E-2</v>
      </c>
      <c r="BK502" s="2">
        <f>MIN(BK$1,BF502)</f>
        <v>0</v>
      </c>
      <c r="BL502" s="2">
        <f>BG502</f>
        <v>8.5000000000000006E-2</v>
      </c>
      <c r="BM502" s="2">
        <f>MIN($BM$1,BH502)</f>
        <v>0</v>
      </c>
      <c r="BN502" s="2">
        <f>BI502/SUMIFS(BI$3:BI$622,$BC$3:$BC$622,1,$G$3:$G$622,$G502)</f>
        <v>1.4096667740562891E-2</v>
      </c>
      <c r="BO502" s="2">
        <f>BJ502/SUMIFS(BJ$3:BJ$622,$BC$3:$BC$622,1,$G$3:$G$622,$G502)</f>
        <v>3.6850165276281058E-2</v>
      </c>
      <c r="BP502" s="2">
        <f>BK502/SUMIFS(BK$3:BK$622,$BC$3:$BC$622,1,$G$3:$G$622,$G502)</f>
        <v>0</v>
      </c>
      <c r="BQ502" s="2">
        <f>BL502</f>
        <v>8.5000000000000006E-2</v>
      </c>
      <c r="BR502" s="2">
        <f>BM502</f>
        <v>0</v>
      </c>
    </row>
    <row r="503" spans="1:70" x14ac:dyDescent="0.3">
      <c r="A503" s="93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>(12-$AF503)/12*INDEX(BV$9:BV$12,MATCH($AB503,$BU$9:$BU$12,0))+$AF503/12*AG503</f>
        <v>0.23990384615384619</v>
      </c>
      <c r="AK503" s="85">
        <f>(12-$AF503)/12*INDEX(BW$9:BW$12,MATCH($AB503,$BU$9:$BU$12,0))+$AF503/12*AH503</f>
        <v>0.13096153846153849</v>
      </c>
      <c r="AL503" s="85">
        <f>(12-$AF503)/12*INDEX(BX$9:BX$12,MATCH($AB503,$BU$9:$BU$12,0))+$AF503/12*AI503</f>
        <v>0.13496794871794873</v>
      </c>
      <c r="AM503" s="85">
        <f>IF($BC503=1,AJ503/SUMIFS(AJ$3:AJ$622,$BC$3:$BC$622,1,$G$3:$G$622,$G503),0)</f>
        <v>0</v>
      </c>
      <c r="AN503" s="85">
        <f>IF($BC503=1,AK503/SUMIFS(AK$3:AK$622,$BC$3:$BC$622,1,$G$3:$G$622,$G503),0)</f>
        <v>0</v>
      </c>
      <c r="AO503" s="85">
        <f>IF($BC503=1,AL503/SUMIFS(AL$3:AL$622,$BC$3:$BC$622,1,$G$3:$G$622,$G503),0)</f>
        <v>0</v>
      </c>
      <c r="AP503" s="2">
        <f>IFERROR(R503/$V503*90,"")</f>
        <v>0.51575931232091687</v>
      </c>
      <c r="AQ503" s="2">
        <f>IFERROR(S503/$V503*90,"")</f>
        <v>0</v>
      </c>
      <c r="AR503" s="2">
        <f>IFERROR(W503/$V503*90,"")</f>
        <v>1.4183381088825215</v>
      </c>
      <c r="AS503" s="2">
        <f>IFERROR(X503/$V503*90,"")</f>
        <v>0</v>
      </c>
      <c r="AT503" s="2">
        <f>IFERROR(Y503/$V503*90,"")</f>
        <v>0</v>
      </c>
      <c r="AU503" s="2">
        <f>IF(AP503="",INDEX(BV$4:BV$7,MATCH(O503,$BU$4:$BU$7,0)),AP503)</f>
        <v>0.51575931232091687</v>
      </c>
      <c r="AV503" s="2">
        <f>IF(AQ503="",INDEX(BW$4:BW$7,MATCH($O503,$BU$4:$BU$7,0)),AQ503)</f>
        <v>0</v>
      </c>
      <c r="AW503" s="2">
        <f>IF(AR503="",INDEX(BX$4:BX$7,MATCH($O503,$BU$4:$BU$7,0)),AR503)</f>
        <v>1.4183381088825215</v>
      </c>
      <c r="AX503" s="2">
        <f>IF(AS503="",INDEX(BY$4:BY$7,MATCH($O503,$BU$4:$BU$7,0)),AS503)</f>
        <v>0</v>
      </c>
      <c r="AY503" s="2">
        <f>IF(AT503="",INDEX(BZ$4:BZ$7,MATCH($O503,$BU$4:$BU$7,0)),AT503)</f>
        <v>0</v>
      </c>
      <c r="AZ503" s="2">
        <f>AU503*0.5+AK503*0.5</f>
        <v>0.32336042539122767</v>
      </c>
      <c r="BA503" s="2">
        <f>AV503*0.5+AJ503*0.5</f>
        <v>0.11995192307692309</v>
      </c>
      <c r="BB503" s="2">
        <f>AX503*0.5+AI503*0.5</f>
        <v>0</v>
      </c>
      <c r="BC503">
        <f>IF(I503="expected",1,0)</f>
        <v>0</v>
      </c>
      <c r="BD503" s="74">
        <f>IF(BC503=1,AZ503/SUMIFS(AZ$3:AZ$622,$BC$3:$BC$622,1,$G$3:$G$622,$G503),0)</f>
        <v>0</v>
      </c>
      <c r="BE503" s="74">
        <f>IF(BC503=1,BA503/SUMIFS(BA$3:BA$622,$BC$3:$BC$622,1,$G$3:$G$622,$G503),0)</f>
        <v>0</v>
      </c>
      <c r="BF503" s="74">
        <f>IF(BC503=1,AW503/SUMIFS(AW$3:AW$622,$BC$3:$BC$622,1,$G$3:$G$622,$G503),0)</f>
        <v>0</v>
      </c>
      <c r="BG503" s="2">
        <f>BB503</f>
        <v>0</v>
      </c>
      <c r="BH503" s="2">
        <f>AY503</f>
        <v>0</v>
      </c>
      <c r="BI503" s="2">
        <f>MIN(BI$1,BD503)</f>
        <v>0</v>
      </c>
      <c r="BJ503" s="2">
        <f>MIN(BJ$1,BE503)</f>
        <v>0</v>
      </c>
      <c r="BK503" s="2">
        <f>MIN(BK$1,BF503)</f>
        <v>0</v>
      </c>
      <c r="BL503" s="2">
        <f>BG503</f>
        <v>0</v>
      </c>
      <c r="BM503" s="2">
        <f>MIN($BM$1,BH503)</f>
        <v>0</v>
      </c>
      <c r="BN503" s="2">
        <f>BI503/SUMIFS(BI$3:BI$622,$BC$3:$BC$622,1,$G$3:$G$622,$G503)</f>
        <v>0</v>
      </c>
      <c r="BO503" s="2">
        <f>BJ503/SUMIFS(BJ$3:BJ$622,$BC$3:$BC$622,1,$G$3:$G$622,$G503)</f>
        <v>0</v>
      </c>
      <c r="BP503" s="2">
        <f>BK503/SUMIFS(BK$3:BK$622,$BC$3:$BC$622,1,$G$3:$G$622,$G503)</f>
        <v>0</v>
      </c>
      <c r="BQ503" s="2">
        <f>BL503</f>
        <v>0</v>
      </c>
      <c r="BR503" s="2">
        <f>BM503</f>
        <v>0</v>
      </c>
    </row>
    <row r="504" spans="1:70" x14ac:dyDescent="0.3">
      <c r="A504" s="93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>(12-$AF504)/12*INDEX(BV$9:BV$12,MATCH($AB504,$BU$9:$BU$12,0))+$AF504/12*AG504</f>
        <v>2.325E-2</v>
      </c>
      <c r="AK504" s="85">
        <f>(12-$AF504)/12*INDEX(BW$9:BW$12,MATCH($AB504,$BU$9:$BU$12,0))+$AF504/12*AH504</f>
        <v>0.24030882352941174</v>
      </c>
      <c r="AL504" s="85">
        <f>(12-$AF504)/12*INDEX(BX$9:BX$12,MATCH($AB504,$BU$9:$BU$12,0))+$AF504/12*AI504</f>
        <v>4.6955882352941153E-2</v>
      </c>
      <c r="AM504" s="85">
        <f>IF($BC504=1,AJ504/SUMIFS(AJ$3:AJ$622,$BC$3:$BC$622,1,$G$3:$G$622,$G504),0)</f>
        <v>0</v>
      </c>
      <c r="AN504" s="85">
        <f>IF($BC504=1,AK504/SUMIFS(AK$3:AK$622,$BC$3:$BC$622,1,$G$3:$G$622,$G504),0)</f>
        <v>0</v>
      </c>
      <c r="AO504" s="85">
        <f>IF($BC504=1,AL504/SUMIFS(AL$3:AL$622,$BC$3:$BC$622,1,$G$3:$G$622,$G504),0)</f>
        <v>0</v>
      </c>
      <c r="AP504" s="2" t="str">
        <f>IFERROR(R504/$V504*90,"")</f>
        <v/>
      </c>
      <c r="AQ504" s="2" t="str">
        <f>IFERROR(S504/$V504*90,"")</f>
        <v/>
      </c>
      <c r="AR504" s="2" t="str">
        <f>IFERROR(W504/$V504*90,"")</f>
        <v/>
      </c>
      <c r="AS504" s="2" t="str">
        <f>IFERROR(X504/$V504*90,"")</f>
        <v/>
      </c>
      <c r="AT504" s="2" t="str">
        <f>IFERROR(Y504/$V504*90,"")</f>
        <v/>
      </c>
      <c r="AU504" s="2">
        <f>IF(AP504="",INDEX(BV$4:BV$7,MATCH(O504,$BU$4:$BU$7,0)),AP504)</f>
        <v>3.6000000000000004E-2</v>
      </c>
      <c r="AV504" s="2">
        <f>IF(AQ504="",INDEX(BW$4:BW$7,MATCH($O504,$BU$4:$BU$7,0)),AQ504)</f>
        <v>2.6323486399532026E-2</v>
      </c>
      <c r="AW504" s="2">
        <f>IF(AR504="",INDEX(BX$4:BX$7,MATCH($O504,$BU$4:$BU$7,0)),AR504)</f>
        <v>0.24423337856173674</v>
      </c>
      <c r="AX504" s="2">
        <f>IF(AS504="",INDEX(BY$4:BY$7,MATCH($O504,$BU$4:$BU$7,0)),AS504)</f>
        <v>0.14245014245014245</v>
      </c>
      <c r="AY504" s="2">
        <f>IF(AT504="",INDEX(BZ$4:BZ$7,MATCH($O504,$BU$4:$BU$7,0)),AT504)</f>
        <v>0</v>
      </c>
      <c r="AZ504" s="2">
        <f>AU504*0.5+AK504*0.5</f>
        <v>0.13815441176470589</v>
      </c>
      <c r="BA504" s="2">
        <f>AV504*0.5+AJ504*0.5</f>
        <v>2.4786743199766013E-2</v>
      </c>
      <c r="BB504" s="2">
        <f>AX504*0.5+AI504*0.5</f>
        <v>7.1225071225071226E-2</v>
      </c>
      <c r="BC504">
        <f>IF(I504="expected",1,0)</f>
        <v>0</v>
      </c>
      <c r="BD504" s="74">
        <f>IF(BC504=1,AZ504/SUMIFS(AZ$3:AZ$622,$BC$3:$BC$622,1,$G$3:$G$622,$G504),0)</f>
        <v>0</v>
      </c>
      <c r="BE504" s="74">
        <f>IF(BC504=1,BA504/SUMIFS(BA$3:BA$622,$BC$3:$BC$622,1,$G$3:$G$622,$G504),0)</f>
        <v>0</v>
      </c>
      <c r="BF504" s="74">
        <f>IF(BC504=1,AW504/SUMIFS(AW$3:AW$622,$BC$3:$BC$622,1,$G$3:$G$622,$G504),0)</f>
        <v>0</v>
      </c>
      <c r="BG504" s="2">
        <f>BB504</f>
        <v>7.1225071225071226E-2</v>
      </c>
      <c r="BH504" s="2">
        <f>AY504</f>
        <v>0</v>
      </c>
      <c r="BI504" s="2">
        <f>MIN(BI$1,BD504)</f>
        <v>0</v>
      </c>
      <c r="BJ504" s="2">
        <f>MIN(BJ$1,BE504)</f>
        <v>0</v>
      </c>
      <c r="BK504" s="2">
        <f>MIN(BK$1,BF504)</f>
        <v>0</v>
      </c>
      <c r="BL504" s="2">
        <f>BG504</f>
        <v>7.1225071225071226E-2</v>
      </c>
      <c r="BM504" s="2">
        <f>MIN($BM$1,BH504)</f>
        <v>0</v>
      </c>
      <c r="BN504" s="2">
        <f>BI504/SUMIFS(BI$3:BI$622,$BC$3:$BC$622,1,$G$3:$G$622,$G504)</f>
        <v>0</v>
      </c>
      <c r="BO504" s="2">
        <f>BJ504/SUMIFS(BJ$3:BJ$622,$BC$3:$BC$622,1,$G$3:$G$622,$G504)</f>
        <v>0</v>
      </c>
      <c r="BP504" s="2">
        <f>BK504/SUMIFS(BK$3:BK$622,$BC$3:$BC$622,1,$G$3:$G$622,$G504)</f>
        <v>0</v>
      </c>
      <c r="BQ504" s="2">
        <f>BL504</f>
        <v>7.1225071225071226E-2</v>
      </c>
      <c r="BR504" s="2">
        <f>BM504</f>
        <v>0</v>
      </c>
    </row>
    <row r="505" spans="1:70" x14ac:dyDescent="0.3">
      <c r="A505" s="93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>(12-$AF505)/12*INDEX(BV$9:BV$12,MATCH($AB505,$BU$9:$BU$12,0))+$AF505/12*AG505</f>
        <v>0.24587264150943397</v>
      </c>
      <c r="AK505" s="85">
        <f>(12-$AF505)/12*INDEX(BW$9:BW$12,MATCH($AB505,$BU$9:$BU$12,0))+$AF505/12*AH505</f>
        <v>0.33650943396226407</v>
      </c>
      <c r="AL505" s="85">
        <f>(12-$AF505)/12*INDEX(BX$9:BX$12,MATCH($AB505,$BU$9:$BU$12,0))+$AF505/12*AI505</f>
        <v>0.14153301886792452</v>
      </c>
      <c r="AM505" s="85">
        <f>IF($BC505=1,AJ505/SUMIFS(AJ$3:AJ$622,$BC$3:$BC$622,1,$G$3:$G$622,$G505),0)</f>
        <v>0</v>
      </c>
      <c r="AN505" s="85">
        <f>IF($BC505=1,AK505/SUMIFS(AK$3:AK$622,$BC$3:$BC$622,1,$G$3:$G$622,$G505),0)</f>
        <v>0</v>
      </c>
      <c r="AO505" s="85">
        <f>IF($BC505=1,AL505/SUMIFS(AL$3:AL$622,$BC$3:$BC$622,1,$G$3:$G$622,$G505),0)</f>
        <v>0</v>
      </c>
      <c r="AP505" s="2">
        <f>IFERROR(R505/$V505*90,"")</f>
        <v>0</v>
      </c>
      <c r="AQ505" s="2">
        <f>IFERROR(S505/$V505*90,"")</f>
        <v>0.12236573759347381</v>
      </c>
      <c r="AR505" s="2">
        <f>IFERROR(W505/$V505*90,"")</f>
        <v>0.12236573759347381</v>
      </c>
      <c r="AS505" s="2">
        <f>IFERROR(X505/$V505*90,"")</f>
        <v>0.36709721278042151</v>
      </c>
      <c r="AT505" s="2">
        <f>IFERROR(Y505/$V505*90,"")</f>
        <v>0</v>
      </c>
      <c r="AU505" s="2">
        <f>IF(AP505="",INDEX(BV$4:BV$7,MATCH(O505,$BU$4:$BU$7,0)),AP505)</f>
        <v>0</v>
      </c>
      <c r="AV505" s="2">
        <f>IF(AQ505="",INDEX(BW$4:BW$7,MATCH($O505,$BU$4:$BU$7,0)),AQ505)</f>
        <v>0.12236573759347381</v>
      </c>
      <c r="AW505" s="2">
        <f>IF(AR505="",INDEX(BX$4:BX$7,MATCH($O505,$BU$4:$BU$7,0)),AR505)</f>
        <v>0.12236573759347381</v>
      </c>
      <c r="AX505" s="2">
        <f>IF(AS505="",INDEX(BY$4:BY$7,MATCH($O505,$BU$4:$BU$7,0)),AS505)</f>
        <v>0.36709721278042151</v>
      </c>
      <c r="AY505" s="2">
        <f>IF(AT505="",INDEX(BZ$4:BZ$7,MATCH($O505,$BU$4:$BU$7,0)),AT505)</f>
        <v>0</v>
      </c>
      <c r="AZ505" s="2">
        <f>AU505*0.5+AK505*0.5</f>
        <v>0.16825471698113204</v>
      </c>
      <c r="BA505" s="2">
        <f>AV505*0.5+AJ505*0.5</f>
        <v>0.1841191895514539</v>
      </c>
      <c r="BB505" s="2">
        <f>AX505*0.5+AI505*0.5</f>
        <v>0.24854860639021076</v>
      </c>
      <c r="BC505">
        <f>IF(I505="expected",1,0)</f>
        <v>0</v>
      </c>
      <c r="BD505" s="74">
        <f>IF(BC505=1,AZ505/SUMIFS(AZ$3:AZ$622,$BC$3:$BC$622,1,$G$3:$G$622,$G505),0)</f>
        <v>0</v>
      </c>
      <c r="BE505" s="74">
        <f>IF(BC505=1,BA505/SUMIFS(BA$3:BA$622,$BC$3:$BC$622,1,$G$3:$G$622,$G505),0)</f>
        <v>0</v>
      </c>
      <c r="BF505" s="74">
        <f>IF(BC505=1,AW505/SUMIFS(AW$3:AW$622,$BC$3:$BC$622,1,$G$3:$G$622,$G505),0)</f>
        <v>0</v>
      </c>
      <c r="BG505" s="2">
        <f>BB505</f>
        <v>0.24854860639021076</v>
      </c>
      <c r="BH505" s="2">
        <f>AY505</f>
        <v>0</v>
      </c>
      <c r="BI505" s="2">
        <f>MIN(BI$1,BD505)</f>
        <v>0</v>
      </c>
      <c r="BJ505" s="2">
        <f>MIN(BJ$1,BE505)</f>
        <v>0</v>
      </c>
      <c r="BK505" s="2">
        <f>MIN(BK$1,BF505)</f>
        <v>0</v>
      </c>
      <c r="BL505" s="2">
        <f>BG505</f>
        <v>0.24854860639021076</v>
      </c>
      <c r="BM505" s="2">
        <f>MIN($BM$1,BH505)</f>
        <v>0</v>
      </c>
      <c r="BN505" s="2">
        <f>BI505/SUMIFS(BI$3:BI$622,$BC$3:$BC$622,1,$G$3:$G$622,$G505)</f>
        <v>0</v>
      </c>
      <c r="BO505" s="2">
        <f>BJ505/SUMIFS(BJ$3:BJ$622,$BC$3:$BC$622,1,$G$3:$G$622,$G505)</f>
        <v>0</v>
      </c>
      <c r="BP505" s="2">
        <f>BK505/SUMIFS(BK$3:BK$622,$BC$3:$BC$622,1,$G$3:$G$622,$G505)</f>
        <v>0</v>
      </c>
      <c r="BQ505" s="2">
        <f>BL505</f>
        <v>0.24854860639021076</v>
      </c>
      <c r="BR505" s="2">
        <f>BM505</f>
        <v>0</v>
      </c>
    </row>
    <row r="506" spans="1:70" x14ac:dyDescent="0.3">
      <c r="A506" s="93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>(12-$AF506)/12*INDEX(BV$9:BV$12,MATCH($AB506,$BU$9:$BU$12,0))+$AF506/12*AG506</f>
        <v>0.24149999999999999</v>
      </c>
      <c r="AK506" s="85">
        <f>(12-$AF506)/12*INDEX(BW$9:BW$12,MATCH($AB506,$BU$9:$BU$12,0))+$AF506/12*AH506</f>
        <v>4.5617647058823541E-2</v>
      </c>
      <c r="AL506" s="85">
        <f>(12-$AF506)/12*INDEX(BX$9:BX$12,MATCH($AB506,$BU$9:$BU$12,0))+$AF506/12*AI506</f>
        <v>0.19391176470588231</v>
      </c>
      <c r="AM506" s="85">
        <f>IF($BC506=1,AJ506/SUMIFS(AJ$3:AJ$622,$BC$3:$BC$622,1,$G$3:$G$622,$G506),0)</f>
        <v>0</v>
      </c>
      <c r="AN506" s="85">
        <f>IF($BC506=1,AK506/SUMIFS(AK$3:AK$622,$BC$3:$BC$622,1,$G$3:$G$622,$G506),0)</f>
        <v>0</v>
      </c>
      <c r="AO506" s="85">
        <f>IF($BC506=1,AL506/SUMIFS(AL$3:AL$622,$BC$3:$BC$622,1,$G$3:$G$622,$G506),0)</f>
        <v>0</v>
      </c>
      <c r="AP506" s="2">
        <f>IFERROR(R506/$V506*90,"")</f>
        <v>0</v>
      </c>
      <c r="AQ506" s="2">
        <f>IFERROR(S506/$V506*90,"")</f>
        <v>0</v>
      </c>
      <c r="AR506" s="2">
        <f>IFERROR(W506/$V506*90,"")</f>
        <v>0.24423337856173674</v>
      </c>
      <c r="AS506" s="2">
        <f>IFERROR(X506/$V506*90,"")</f>
        <v>0</v>
      </c>
      <c r="AT506" s="2">
        <f>IFERROR(Y506/$V506*90,"")</f>
        <v>0</v>
      </c>
      <c r="AU506" s="2">
        <f>IF(AP506="",INDEX(BV$4:BV$7,MATCH(O506,$BU$4:$BU$7,0)),AP506)</f>
        <v>0</v>
      </c>
      <c r="AV506" s="2">
        <f>IF(AQ506="",INDEX(BW$4:BW$7,MATCH($O506,$BU$4:$BU$7,0)),AQ506)</f>
        <v>0</v>
      </c>
      <c r="AW506" s="2">
        <f>IF(AR506="",INDEX(BX$4:BX$7,MATCH($O506,$BU$4:$BU$7,0)),AR506)</f>
        <v>0.24423337856173674</v>
      </c>
      <c r="AX506" s="2">
        <f>IF(AS506="",INDEX(BY$4:BY$7,MATCH($O506,$BU$4:$BU$7,0)),AS506)</f>
        <v>0</v>
      </c>
      <c r="AY506" s="2">
        <f>IF(AT506="",INDEX(BZ$4:BZ$7,MATCH($O506,$BU$4:$BU$7,0)),AT506)</f>
        <v>0</v>
      </c>
      <c r="AZ506" s="2">
        <f>AU506*0.5+AK506*0.5</f>
        <v>2.280882352941177E-2</v>
      </c>
      <c r="BA506" s="2">
        <f>AV506*0.5+AJ506*0.5</f>
        <v>0.12075</v>
      </c>
      <c r="BB506" s="2">
        <f>AX506*0.5+AI506*0.5</f>
        <v>0.1</v>
      </c>
      <c r="BC506">
        <f>IF(I506="expected",1,0)</f>
        <v>0</v>
      </c>
      <c r="BD506" s="74">
        <f>IF(BC506=1,AZ506/SUMIFS(AZ$3:AZ$622,$BC$3:$BC$622,1,$G$3:$G$622,$G506),0)</f>
        <v>0</v>
      </c>
      <c r="BE506" s="74">
        <f>IF(BC506=1,BA506/SUMIFS(BA$3:BA$622,$BC$3:$BC$622,1,$G$3:$G$622,$G506),0)</f>
        <v>0</v>
      </c>
      <c r="BF506" s="74">
        <f>IF(BC506=1,AW506/SUMIFS(AW$3:AW$622,$BC$3:$BC$622,1,$G$3:$G$622,$G506),0)</f>
        <v>0</v>
      </c>
      <c r="BG506" s="2">
        <f>BB506</f>
        <v>0.1</v>
      </c>
      <c r="BH506" s="2">
        <f>AY506</f>
        <v>0</v>
      </c>
      <c r="BI506" s="2">
        <f>MIN(BI$1,BD506)</f>
        <v>0</v>
      </c>
      <c r="BJ506" s="2">
        <f>MIN(BJ$1,BE506)</f>
        <v>0</v>
      </c>
      <c r="BK506" s="2">
        <f>MIN(BK$1,BF506)</f>
        <v>0</v>
      </c>
      <c r="BL506" s="2">
        <f>BG506</f>
        <v>0.1</v>
      </c>
      <c r="BM506" s="2">
        <f>MIN($BM$1,BH506)</f>
        <v>0</v>
      </c>
      <c r="BN506" s="2">
        <f>BI506/SUMIFS(BI$3:BI$622,$BC$3:$BC$622,1,$G$3:$G$622,$G506)</f>
        <v>0</v>
      </c>
      <c r="BO506" s="2">
        <f>BJ506/SUMIFS(BJ$3:BJ$622,$BC$3:$BC$622,1,$G$3:$G$622,$G506)</f>
        <v>0</v>
      </c>
      <c r="BP506" s="2">
        <f>BK506/SUMIFS(BK$3:BK$622,$BC$3:$BC$622,1,$G$3:$G$622,$G506)</f>
        <v>0</v>
      </c>
      <c r="BQ506" s="2">
        <f>BL506</f>
        <v>0.1</v>
      </c>
      <c r="BR506" s="2">
        <f>BM506</f>
        <v>0</v>
      </c>
    </row>
    <row r="507" spans="1:70" x14ac:dyDescent="0.3">
      <c r="A507" s="93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>(12-$AF507)/12*INDEX(BV$9:BV$12,MATCH($AB507,$BU$9:$BU$12,0))+$AF507/12*AG507</f>
        <v>7.7499999999999999E-2</v>
      </c>
      <c r="AK507" s="85">
        <f>(12-$AF507)/12*INDEX(BW$9:BW$12,MATCH($AB507,$BU$9:$BU$12,0))+$AF507/12*AH507</f>
        <v>7.6029411764705901E-2</v>
      </c>
      <c r="AL507" s="85">
        <f>(12-$AF507)/12*INDEX(BX$9:BX$12,MATCH($AB507,$BU$9:$BU$12,0))+$AF507/12*AI507</f>
        <v>0.15651960784313718</v>
      </c>
      <c r="AM507" s="85">
        <f>IF($BC507=1,AJ507/SUMIFS(AJ$3:AJ$622,$BC$3:$BC$622,1,$G$3:$G$622,$G507),0)</f>
        <v>0</v>
      </c>
      <c r="AN507" s="85">
        <f>IF($BC507=1,AK507/SUMIFS(AK$3:AK$622,$BC$3:$BC$622,1,$G$3:$G$622,$G507),0)</f>
        <v>0</v>
      </c>
      <c r="AO507" s="85">
        <f>IF($BC507=1,AL507/SUMIFS(AL$3:AL$622,$BC$3:$BC$622,1,$G$3:$G$622,$G507),0)</f>
        <v>0</v>
      </c>
      <c r="AP507" s="2" t="str">
        <f>IFERROR(R507/$V507*90,"")</f>
        <v/>
      </c>
      <c r="AQ507" s="2" t="str">
        <f>IFERROR(S507/$V507*90,"")</f>
        <v/>
      </c>
      <c r="AR507" s="2" t="str">
        <f>IFERROR(W507/$V507*90,"")</f>
        <v/>
      </c>
      <c r="AS507" s="2" t="str">
        <f>IFERROR(X507/$V507*90,"")</f>
        <v/>
      </c>
      <c r="AT507" s="2" t="str">
        <f>IFERROR(Y507/$V507*90,"")</f>
        <v/>
      </c>
      <c r="AU507" s="2">
        <f>IF(AP507="",INDEX(BV$4:BV$7,MATCH(O507,$BU$4:$BU$7,0)),AP507)</f>
        <v>0</v>
      </c>
      <c r="AV507" s="2">
        <f>IF(AQ507="",INDEX(BW$4:BW$7,MATCH($O507,$BU$4:$BU$7,0)),AQ507)</f>
        <v>0</v>
      </c>
      <c r="AW507" s="2">
        <f>IF(AR507="",INDEX(BX$4:BX$7,MATCH($O507,$BU$4:$BU$7,0)),AR507)</f>
        <v>9.024064171122996E-2</v>
      </c>
      <c r="AX507" s="2">
        <f>IF(AS507="",INDEX(BY$4:BY$7,MATCH($O507,$BU$4:$BU$7,0)),AS507)</f>
        <v>0.1265377855887522</v>
      </c>
      <c r="AY507" s="2">
        <f>IF(AT507="",INDEX(BZ$4:BZ$7,MATCH($O507,$BU$4:$BU$7,0)),AT507)</f>
        <v>0</v>
      </c>
      <c r="AZ507" s="2">
        <f>AU507*0.5+AK507*0.5</f>
        <v>3.801470588235295E-2</v>
      </c>
      <c r="BA507" s="2">
        <f>AV507*0.5+AJ507*0.5</f>
        <v>3.875E-2</v>
      </c>
      <c r="BB507" s="2">
        <f>AX507*0.5+AI507*0.5</f>
        <v>6.32688927943761E-2</v>
      </c>
      <c r="BC507">
        <f>IF(I507="expected",1,0)</f>
        <v>0</v>
      </c>
      <c r="BD507" s="74">
        <f>IF(BC507=1,AZ507/SUMIFS(AZ$3:AZ$622,$BC$3:$BC$622,1,$G$3:$G$622,$G507),0)</f>
        <v>0</v>
      </c>
      <c r="BE507" s="74">
        <f>IF(BC507=1,BA507/SUMIFS(BA$3:BA$622,$BC$3:$BC$622,1,$G$3:$G$622,$G507),0)</f>
        <v>0</v>
      </c>
      <c r="BF507" s="74">
        <f>IF(BC507=1,AW507/SUMIFS(AW$3:AW$622,$BC$3:$BC$622,1,$G$3:$G$622,$G507),0)</f>
        <v>0</v>
      </c>
      <c r="BG507" s="2">
        <f>BB507</f>
        <v>6.32688927943761E-2</v>
      </c>
      <c r="BH507" s="2">
        <f>AY507</f>
        <v>0</v>
      </c>
      <c r="BI507" s="2">
        <f>MIN(BI$1,BD507)</f>
        <v>0</v>
      </c>
      <c r="BJ507" s="2">
        <f>MIN(BJ$1,BE507)</f>
        <v>0</v>
      </c>
      <c r="BK507" s="2">
        <f>MIN(BK$1,BF507)</f>
        <v>0</v>
      </c>
      <c r="BL507" s="2">
        <f>BG507</f>
        <v>6.32688927943761E-2</v>
      </c>
      <c r="BM507" s="2">
        <f>MIN($BM$1,BH507)</f>
        <v>0</v>
      </c>
      <c r="BN507" s="2">
        <f>BI507/SUMIFS(BI$3:BI$622,$BC$3:$BC$622,1,$G$3:$G$622,$G507)</f>
        <v>0</v>
      </c>
      <c r="BO507" s="2">
        <f>BJ507/SUMIFS(BJ$3:BJ$622,$BC$3:$BC$622,1,$G$3:$G$622,$G507)</f>
        <v>0</v>
      </c>
      <c r="BP507" s="2">
        <f>BK507/SUMIFS(BK$3:BK$622,$BC$3:$BC$622,1,$G$3:$G$622,$G507)</f>
        <v>0</v>
      </c>
      <c r="BQ507" s="2">
        <f>BL507</f>
        <v>6.32688927943761E-2</v>
      </c>
      <c r="BR507" s="2">
        <f>BM507</f>
        <v>0</v>
      </c>
    </row>
    <row r="508" spans="1:70" x14ac:dyDescent="0.3">
      <c r="A508" s="93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>(12-$AF508)/12*INDEX(BV$9:BV$12,MATCH($AB508,$BU$9:$BU$12,0))+$AF508/12*AG508</f>
        <v>0</v>
      </c>
      <c r="AK508" s="85">
        <f>(12-$AF508)/12*INDEX(BW$9:BW$12,MATCH($AB508,$BU$9:$BU$12,0))+$AF508/12*AH508</f>
        <v>0</v>
      </c>
      <c r="AL508" s="85">
        <f>(12-$AF508)/12*INDEX(BX$9:BX$12,MATCH($AB508,$BU$9:$BU$12,0))+$AF508/12*AI508</f>
        <v>0</v>
      </c>
      <c r="AM508" s="85">
        <f>IF($BC508=1,AJ508/SUMIFS(AJ$3:AJ$622,$BC$3:$BC$622,1,$G$3:$G$622,$G508),0)</f>
        <v>0</v>
      </c>
      <c r="AN508" s="85">
        <f>IF($BC508=1,AK508/SUMIFS(AK$3:AK$622,$BC$3:$BC$622,1,$G$3:$G$622,$G508),0)</f>
        <v>0</v>
      </c>
      <c r="AO508" s="85">
        <f>IF($BC508=1,AL508/SUMIFS(AL$3:AL$622,$BC$3:$BC$622,1,$G$3:$G$622,$G508),0)</f>
        <v>0</v>
      </c>
      <c r="AP508" s="2" t="str">
        <f>IFERROR(R508/$V508*90,"")</f>
        <v/>
      </c>
      <c r="AQ508" s="2" t="str">
        <f>IFERROR(S508/$V508*90,"")</f>
        <v/>
      </c>
      <c r="AR508" s="2" t="str">
        <f>IFERROR(W508/$V508*90,"")</f>
        <v/>
      </c>
      <c r="AS508" s="2" t="str">
        <f>IFERROR(X508/$V508*90,"")</f>
        <v/>
      </c>
      <c r="AT508" s="2" t="str">
        <f>IFERROR(Y508/$V508*90,"")</f>
        <v/>
      </c>
      <c r="AU508" s="2">
        <f>IF(AP508="",INDEX(BV$4:BV$7,MATCH(O508,$BU$4:$BU$7,0)),AP508)</f>
        <v>0</v>
      </c>
      <c r="AV508" s="2">
        <f>IF(AQ508="",INDEX(BW$4:BW$7,MATCH($O508,$BU$4:$BU$7,0)),AQ508)</f>
        <v>0</v>
      </c>
      <c r="AW508" s="2">
        <f>IF(AR508="",INDEX(BX$4:BX$7,MATCH($O508,$BU$4:$BU$7,0)),AR508)</f>
        <v>0</v>
      </c>
      <c r="AX508" s="2">
        <f>IF(AS508="",INDEX(BY$4:BY$7,MATCH($O508,$BU$4:$BU$7,0)),AS508)</f>
        <v>1.3513513513513513E-2</v>
      </c>
      <c r="AY508" s="2">
        <f>IF(AT508="",INDEX(BZ$4:BZ$7,MATCH($O508,$BU$4:$BU$7,0)),AT508)</f>
        <v>0</v>
      </c>
      <c r="AZ508" s="2">
        <f>AU508*0.5+AK508*0.5</f>
        <v>0</v>
      </c>
      <c r="BA508" s="2">
        <f>AV508*0.5+AJ508*0.5</f>
        <v>0</v>
      </c>
      <c r="BB508" s="2">
        <f>AX508*0.5+AI508*0.5</f>
        <v>6.7567567567567563E-3</v>
      </c>
      <c r="BC508">
        <f>IF(I508="expected",1,0)</f>
        <v>0</v>
      </c>
      <c r="BD508" s="74">
        <f>IF(BC508=1,AZ508/SUMIFS(AZ$3:AZ$622,$BC$3:$BC$622,1,$G$3:$G$622,$G508),0)</f>
        <v>0</v>
      </c>
      <c r="BE508" s="74">
        <f>IF(BC508=1,BA508/SUMIFS(BA$3:BA$622,$BC$3:$BC$622,1,$G$3:$G$622,$G508),0)</f>
        <v>0</v>
      </c>
      <c r="BF508" s="74">
        <f>IF(BC508=1,AW508/SUMIFS(AW$3:AW$622,$BC$3:$BC$622,1,$G$3:$G$622,$G508),0)</f>
        <v>0</v>
      </c>
      <c r="BG508" s="2">
        <f>BB508</f>
        <v>6.7567567567567563E-3</v>
      </c>
      <c r="BH508" s="2">
        <f>AY508</f>
        <v>0</v>
      </c>
      <c r="BI508" s="2">
        <f>MIN(BI$1,BD508)</f>
        <v>0</v>
      </c>
      <c r="BJ508" s="2">
        <f>MIN(BJ$1,BE508)</f>
        <v>0</v>
      </c>
      <c r="BK508" s="2">
        <f>MIN(BK$1,BF508)</f>
        <v>0</v>
      </c>
      <c r="BL508" s="2">
        <f>BG508</f>
        <v>6.7567567567567563E-3</v>
      </c>
      <c r="BM508" s="2">
        <f>MIN($BM$1,BH508)</f>
        <v>0</v>
      </c>
      <c r="BN508" s="2">
        <f>BI508/SUMIFS(BI$3:BI$622,$BC$3:$BC$622,1,$G$3:$G$622,$G508)</f>
        <v>0</v>
      </c>
      <c r="BO508" s="2">
        <f>BJ508/SUMIFS(BJ$3:BJ$622,$BC$3:$BC$622,1,$G$3:$G$622,$G508)</f>
        <v>0</v>
      </c>
      <c r="BP508" s="2">
        <f>BK508/SUMIFS(BK$3:BK$622,$BC$3:$BC$622,1,$G$3:$G$622,$G508)</f>
        <v>0</v>
      </c>
      <c r="BQ508" s="2">
        <f>BL508</f>
        <v>6.7567567567567563E-3</v>
      </c>
      <c r="BR508" s="2">
        <f>BM508</f>
        <v>0</v>
      </c>
    </row>
    <row r="509" spans="1:70" x14ac:dyDescent="0.3">
      <c r="A509" s="93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>(12-$AF509)/12*INDEX(BV$9:BV$12,MATCH($AB509,$BU$9:$BU$12,0))+$AF509/12*AG509</f>
        <v>0</v>
      </c>
      <c r="AK509" s="85">
        <f>(12-$AF509)/12*INDEX(BW$9:BW$12,MATCH($AB509,$BU$9:$BU$12,0))+$AF509/12*AH509</f>
        <v>0</v>
      </c>
      <c r="AL509" s="85">
        <f>(12-$AF509)/12*INDEX(BX$9:BX$12,MATCH($AB509,$BU$9:$BU$12,0))+$AF509/12*AI509</f>
        <v>0</v>
      </c>
      <c r="AM509" s="85">
        <f>IF($BC509=1,AJ509/SUMIFS(AJ$3:AJ$622,$BC$3:$BC$622,1,$G$3:$G$622,$G509),0)</f>
        <v>0</v>
      </c>
      <c r="AN509" s="85">
        <f>IF($BC509=1,AK509/SUMIFS(AK$3:AK$622,$BC$3:$BC$622,1,$G$3:$G$622,$G509),0)</f>
        <v>0</v>
      </c>
      <c r="AO509" s="85">
        <f>IF($BC509=1,AL509/SUMIFS(AL$3:AL$622,$BC$3:$BC$622,1,$G$3:$G$622,$G509),0)</f>
        <v>0</v>
      </c>
      <c r="AP509" s="2">
        <f>IFERROR(R509/$V509*90,"")</f>
        <v>0</v>
      </c>
      <c r="AQ509" s="2">
        <f>IFERROR(S509/$V509*90,"")</f>
        <v>0</v>
      </c>
      <c r="AR509" s="2">
        <f>IFERROR(W509/$V509*90,"")</f>
        <v>0</v>
      </c>
      <c r="AS509" s="2">
        <f>IFERROR(X509/$V509*90,"")</f>
        <v>0</v>
      </c>
      <c r="AT509" s="2">
        <f>IFERROR(Y509/$V509*90,"")</f>
        <v>0</v>
      </c>
      <c r="AU509" s="2">
        <f>IF(AP509="",INDEX(BV$4:BV$7,MATCH(O509,$BU$4:$BU$7,0)),AP509)</f>
        <v>0</v>
      </c>
      <c r="AV509" s="2">
        <f>IF(AQ509="",INDEX(BW$4:BW$7,MATCH($O509,$BU$4:$BU$7,0)),AQ509)</f>
        <v>0</v>
      </c>
      <c r="AW509" s="2">
        <f>IF(AR509="",INDEX(BX$4:BX$7,MATCH($O509,$BU$4:$BU$7,0)),AR509)</f>
        <v>0</v>
      </c>
      <c r="AX509" s="2">
        <f>IF(AS509="",INDEX(BY$4:BY$7,MATCH($O509,$BU$4:$BU$7,0)),AS509)</f>
        <v>0</v>
      </c>
      <c r="AY509" s="2">
        <f>IF(AT509="",INDEX(BZ$4:BZ$7,MATCH($O509,$BU$4:$BU$7,0)),AT509)</f>
        <v>0</v>
      </c>
      <c r="AZ509" s="2">
        <f>AU509*0.5+AK509*0.5</f>
        <v>0</v>
      </c>
      <c r="BA509" s="2">
        <f>AV509*0.5+AJ509*0.5</f>
        <v>0</v>
      </c>
      <c r="BB509" s="2">
        <f>AX509*0.5+AI509*0.5</f>
        <v>0</v>
      </c>
      <c r="BC509">
        <f>IF(I509="expected",1,0)</f>
        <v>0</v>
      </c>
      <c r="BD509" s="74">
        <f>IF(BC509=1,AZ509/SUMIFS(AZ$3:AZ$622,$BC$3:$BC$622,1,$G$3:$G$622,$G509),0)</f>
        <v>0</v>
      </c>
      <c r="BE509" s="74">
        <f>IF(BC509=1,BA509/SUMIFS(BA$3:BA$622,$BC$3:$BC$622,1,$G$3:$G$622,$G509),0)</f>
        <v>0</v>
      </c>
      <c r="BF509" s="74">
        <f>IF(BC509=1,AW509/SUMIFS(AW$3:AW$622,$BC$3:$BC$622,1,$G$3:$G$622,$G509),0)</f>
        <v>0</v>
      </c>
      <c r="BG509" s="2">
        <f>BB509</f>
        <v>0</v>
      </c>
      <c r="BH509" s="2">
        <f>AY509</f>
        <v>0</v>
      </c>
      <c r="BI509" s="2">
        <f>MIN(BI$1,BD509)</f>
        <v>0</v>
      </c>
      <c r="BJ509" s="2">
        <f>MIN(BJ$1,BE509)</f>
        <v>0</v>
      </c>
      <c r="BK509" s="2">
        <f>MIN(BK$1,BF509)</f>
        <v>0</v>
      </c>
      <c r="BL509" s="2">
        <f>BG509</f>
        <v>0</v>
      </c>
      <c r="BM509" s="2">
        <f>MIN($BM$1,BH509)</f>
        <v>0</v>
      </c>
      <c r="BN509" s="2">
        <f>BI509/SUMIFS(BI$3:BI$622,$BC$3:$BC$622,1,$G$3:$G$622,$G509)</f>
        <v>0</v>
      </c>
      <c r="BO509" s="2">
        <f>BJ509/SUMIFS(BJ$3:BJ$622,$BC$3:$BC$622,1,$G$3:$G$622,$G509)</f>
        <v>0</v>
      </c>
      <c r="BP509" s="2">
        <f>BK509/SUMIFS(BK$3:BK$622,$BC$3:$BC$622,1,$G$3:$G$622,$G509)</f>
        <v>0</v>
      </c>
      <c r="BQ509" s="2">
        <f>BL509</f>
        <v>0</v>
      </c>
      <c r="BR509" s="2">
        <f>BM509</f>
        <v>0</v>
      </c>
    </row>
    <row r="510" spans="1:70" x14ac:dyDescent="0.3">
      <c r="A510" s="93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>(12-$AF510)/12*INDEX(BV$9:BV$12,MATCH($AB510,$BU$9:$BU$12,0))+$AF510/12*AG510</f>
        <v>6.2E-2</v>
      </c>
      <c r="AK510" s="85">
        <f>(12-$AF510)/12*INDEX(BW$9:BW$12,MATCH($AB510,$BU$9:$BU$12,0))+$AF510/12*AH510</f>
        <v>0.21415686274509804</v>
      </c>
      <c r="AL510" s="85">
        <f>(12-$AF510)/12*INDEX(BX$9:BX$12,MATCH($AB510,$BU$9:$BU$12,0))+$AF510/12*AI510</f>
        <v>0.12521568627450974</v>
      </c>
      <c r="AM510" s="85">
        <f>IF($BC510=1,AJ510/SUMIFS(AJ$3:AJ$622,$BC$3:$BC$622,1,$G$3:$G$622,$G510),0)</f>
        <v>5.5583991424080083E-2</v>
      </c>
      <c r="AN510" s="85">
        <f>IF($BC510=1,AK510/SUMIFS(AK$3:AK$622,$BC$3:$BC$622,1,$G$3:$G$622,$G510),0)</f>
        <v>9.2141072971397342E-2</v>
      </c>
      <c r="AO510" s="85">
        <f>IF($BC510=1,AL510/SUMIFS(AL$3:AL$622,$BC$3:$BC$622,1,$G$3:$G$622,$G510),0)</f>
        <v>6.0594103071822954E-2</v>
      </c>
      <c r="AP510" s="2">
        <f>IFERROR(R510/$V510*90,"")</f>
        <v>0</v>
      </c>
      <c r="AQ510" s="2">
        <f>IFERROR(S510/$V510*90,"")</f>
        <v>0</v>
      </c>
      <c r="AR510" s="2">
        <f>IFERROR(W510/$V510*90,"")</f>
        <v>0</v>
      </c>
      <c r="AS510" s="2">
        <f>IFERROR(X510/$V510*90,"")</f>
        <v>0</v>
      </c>
      <c r="AT510" s="2">
        <f>IFERROR(Y510/$V510*90,"")</f>
        <v>0</v>
      </c>
      <c r="AU510" s="2">
        <f>IF(AP510="",INDEX(BV$4:BV$7,MATCH(O510,$BU$4:$BU$7,0)),AP510)</f>
        <v>0</v>
      </c>
      <c r="AV510" s="2">
        <f>IF(AQ510="",INDEX(BW$4:BW$7,MATCH($O510,$BU$4:$BU$7,0)),AQ510)</f>
        <v>0</v>
      </c>
      <c r="AW510" s="2">
        <f>IF(AR510="",INDEX(BX$4:BX$7,MATCH($O510,$BU$4:$BU$7,0)),AR510)</f>
        <v>0</v>
      </c>
      <c r="AX510" s="2">
        <f>IF(AS510="",INDEX(BY$4:BY$7,MATCH($O510,$BU$4:$BU$7,0)),AS510)</f>
        <v>0</v>
      </c>
      <c r="AY510" s="2">
        <f>IF(AT510="",INDEX(BZ$4:BZ$7,MATCH($O510,$BU$4:$BU$7,0)),AT510)</f>
        <v>0</v>
      </c>
      <c r="AZ510" s="2">
        <f>AU510*0.5+AK510*0.5</f>
        <v>0.10707843137254902</v>
      </c>
      <c r="BA510" s="2">
        <f>AV510*0.5+AJ510*0.5</f>
        <v>3.1E-2</v>
      </c>
      <c r="BB510" s="2">
        <f>AX510*0.5+AI510*0.5</f>
        <v>0</v>
      </c>
      <c r="BC510">
        <f>IF(I510="expected",1,0)</f>
        <v>1</v>
      </c>
      <c r="BD510" s="74">
        <f>IF(BC510=1,AZ510/SUMIFS(AZ$3:AZ$622,$BC$3:$BC$622,1,$G$3:$G$622,$G510),0)</f>
        <v>7.0606856549908767E-2</v>
      </c>
      <c r="BE510" s="74">
        <f>IF(BC510=1,BA510/SUMIFS(BA$3:BA$622,$BC$3:$BC$622,1,$G$3:$G$622,$G510),0)</f>
        <v>3.1224801788648556E-2</v>
      </c>
      <c r="BF510" s="74">
        <f>IF(BC510=1,AW510/SUMIFS(AW$3:AW$622,$BC$3:$BC$622,1,$G$3:$G$622,$G510),0)</f>
        <v>0</v>
      </c>
      <c r="BG510" s="2">
        <f>BB510</f>
        <v>0</v>
      </c>
      <c r="BH510" s="2">
        <f>AY510</f>
        <v>0</v>
      </c>
      <c r="BI510" s="2">
        <f>MIN(BI$1,BD510)</f>
        <v>7.0606856549908767E-2</v>
      </c>
      <c r="BJ510" s="2">
        <f>MIN(BJ$1,BE510)</f>
        <v>3.1224801788648556E-2</v>
      </c>
      <c r="BK510" s="2">
        <f>MIN(BK$1,BF510)</f>
        <v>0</v>
      </c>
      <c r="BL510" s="2">
        <f>BG510</f>
        <v>0</v>
      </c>
      <c r="BM510" s="2">
        <f>MIN($BM$1,BH510)</f>
        <v>0</v>
      </c>
      <c r="BN510" s="2">
        <f>BI510/SUMIFS(BI$3:BI$622,$BC$3:$BC$622,1,$G$3:$G$622,$G510)</f>
        <v>7.0606856549908781E-2</v>
      </c>
      <c r="BO510" s="2">
        <f>BJ510/SUMIFS(BJ$3:BJ$622,$BC$3:$BC$622,1,$G$3:$G$622,$G510)</f>
        <v>3.1224801788648549E-2</v>
      </c>
      <c r="BP510" s="2">
        <f>BK510/SUMIFS(BK$3:BK$622,$BC$3:$BC$622,1,$G$3:$G$622,$G510)</f>
        <v>0</v>
      </c>
      <c r="BQ510" s="2">
        <f>BL510</f>
        <v>0</v>
      </c>
      <c r="BR510" s="2">
        <f>BM510</f>
        <v>0</v>
      </c>
    </row>
    <row r="511" spans="1:70" x14ac:dyDescent="0.3">
      <c r="A511" s="93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>(12-$AF511)/12*INDEX(BV$9:BV$12,MATCH($AB511,$BU$9:$BU$12,0))+$AF511/12*AG511</f>
        <v>0.23725000000000002</v>
      </c>
      <c r="AK511" s="85">
        <f>(12-$AF511)/12*INDEX(BW$9:BW$12,MATCH($AB511,$BU$9:$BU$12,0))+$AF511/12*AH511</f>
        <v>6.8426470588235311E-2</v>
      </c>
      <c r="AL511" s="85">
        <f>(12-$AF511)/12*INDEX(BX$9:BX$12,MATCH($AB511,$BU$9:$BU$12,0))+$AF511/12*AI511</f>
        <v>0.22336764705882345</v>
      </c>
      <c r="AM511" s="85">
        <f>IF($BC511=1,AJ511/SUMIFS(AJ$3:AJ$622,$BC$3:$BC$622,1,$G$3:$G$622,$G511),0)</f>
        <v>0</v>
      </c>
      <c r="AN511" s="85">
        <f>IF($BC511=1,AK511/SUMIFS(AK$3:AK$622,$BC$3:$BC$622,1,$G$3:$G$622,$G511),0)</f>
        <v>0</v>
      </c>
      <c r="AO511" s="85">
        <f>IF($BC511=1,AL511/SUMIFS(AL$3:AL$622,$BC$3:$BC$622,1,$G$3:$G$622,$G511),0)</f>
        <v>0</v>
      </c>
      <c r="AP511" s="2">
        <f>IFERROR(R511/$V511*90,"")</f>
        <v>0</v>
      </c>
      <c r="AQ511" s="2">
        <f>IFERROR(S511/$V511*90,"")</f>
        <v>0</v>
      </c>
      <c r="AR511" s="2">
        <f>IFERROR(W511/$V511*90,"")</f>
        <v>0</v>
      </c>
      <c r="AS511" s="2">
        <f>IFERROR(X511/$V511*90,"")</f>
        <v>6</v>
      </c>
      <c r="AT511" s="2">
        <f>IFERROR(Y511/$V511*90,"")</f>
        <v>0</v>
      </c>
      <c r="AU511" s="2">
        <f>IF(AP511="",INDEX(BV$4:BV$7,MATCH(O511,$BU$4:$BU$7,0)),AP511)</f>
        <v>0</v>
      </c>
      <c r="AV511" s="2">
        <f>IF(AQ511="",INDEX(BW$4:BW$7,MATCH($O511,$BU$4:$BU$7,0)),AQ511)</f>
        <v>0</v>
      </c>
      <c r="AW511" s="2">
        <f>IF(AR511="",INDEX(BX$4:BX$7,MATCH($O511,$BU$4:$BU$7,0)),AR511)</f>
        <v>0</v>
      </c>
      <c r="AX511" s="2">
        <f>IF(AS511="",INDEX(BY$4:BY$7,MATCH($O511,$BU$4:$BU$7,0)),AS511)</f>
        <v>6</v>
      </c>
      <c r="AY511" s="2">
        <f>IF(AT511="",INDEX(BZ$4:BZ$7,MATCH($O511,$BU$4:$BU$7,0)),AT511)</f>
        <v>0</v>
      </c>
      <c r="AZ511" s="2">
        <f>AU511*0.5+AK511*0.5</f>
        <v>3.4213235294117655E-2</v>
      </c>
      <c r="BA511" s="2">
        <f>AV511*0.5+AJ511*0.5</f>
        <v>0.11862500000000001</v>
      </c>
      <c r="BB511" s="2">
        <f>AX511*0.5+AI511*0.5</f>
        <v>3.165</v>
      </c>
      <c r="BC511">
        <f>IF(I511="expected",1,0)</f>
        <v>0</v>
      </c>
      <c r="BD511" s="74">
        <f>IF(BC511=1,AZ511/SUMIFS(AZ$3:AZ$622,$BC$3:$BC$622,1,$G$3:$G$622,$G511),0)</f>
        <v>0</v>
      </c>
      <c r="BE511" s="74">
        <f>IF(BC511=1,BA511/SUMIFS(BA$3:BA$622,$BC$3:$BC$622,1,$G$3:$G$622,$G511),0)</f>
        <v>0</v>
      </c>
      <c r="BF511" s="74">
        <f>IF(BC511=1,AW511/SUMIFS(AW$3:AW$622,$BC$3:$BC$622,1,$G$3:$G$622,$G511),0)</f>
        <v>0</v>
      </c>
      <c r="BG511" s="2">
        <f>BB511</f>
        <v>3.165</v>
      </c>
      <c r="BH511" s="2">
        <f>AY511</f>
        <v>0</v>
      </c>
      <c r="BI511" s="2">
        <f>MIN(BI$1,BD511)</f>
        <v>0</v>
      </c>
      <c r="BJ511" s="2">
        <f>MIN(BJ$1,BE511)</f>
        <v>0</v>
      </c>
      <c r="BK511" s="2">
        <f>MIN(BK$1,BF511)</f>
        <v>0</v>
      </c>
      <c r="BL511" s="2">
        <f>BG511</f>
        <v>3.165</v>
      </c>
      <c r="BM511" s="2">
        <f>MIN($BM$1,BH511)</f>
        <v>0</v>
      </c>
      <c r="BN511" s="2">
        <f>BI511/SUMIFS(BI$3:BI$622,$BC$3:$BC$622,1,$G$3:$G$622,$G511)</f>
        <v>0</v>
      </c>
      <c r="BO511" s="2">
        <f>BJ511/SUMIFS(BJ$3:BJ$622,$BC$3:$BC$622,1,$G$3:$G$622,$G511)</f>
        <v>0</v>
      </c>
      <c r="BP511" s="2">
        <f>BK511/SUMIFS(BK$3:BK$622,$BC$3:$BC$622,1,$G$3:$G$622,$G511)</f>
        <v>0</v>
      </c>
      <c r="BQ511" s="2">
        <f>BL511</f>
        <v>3.165</v>
      </c>
      <c r="BR511" s="2">
        <f>BM511</f>
        <v>0</v>
      </c>
    </row>
    <row r="512" spans="1:70" x14ac:dyDescent="0.3">
      <c r="A512" s="93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>(12-$AF512)/12*INDEX(BV$9:BV$12,MATCH($AB512,$BU$9:$BU$12,0))+$AF512/12*AG512</f>
        <v>6.9750000000000006E-2</v>
      </c>
      <c r="AK512" s="85">
        <f>(12-$AF512)/12*INDEX(BW$9:BW$12,MATCH($AB512,$BU$9:$BU$12,0))+$AF512/12*AH512</f>
        <v>0.29592647058823529</v>
      </c>
      <c r="AL512" s="85">
        <f>(12-$AF512)/12*INDEX(BX$9:BX$12,MATCH($AB512,$BU$9:$BU$12,0))+$AF512/12*AI512</f>
        <v>0.14086764705882346</v>
      </c>
      <c r="AM512" s="85">
        <f>IF($BC512=1,AJ512/SUMIFS(AJ$3:AJ$622,$BC$3:$BC$622,1,$G$3:$G$622,$G512),0)</f>
        <v>0</v>
      </c>
      <c r="AN512" s="85">
        <f>IF($BC512=1,AK512/SUMIFS(AK$3:AK$622,$BC$3:$BC$622,1,$G$3:$G$622,$G512),0)</f>
        <v>0</v>
      </c>
      <c r="AO512" s="85">
        <f>IF($BC512=1,AL512/SUMIFS(AL$3:AL$622,$BC$3:$BC$622,1,$G$3:$G$622,$G512),0)</f>
        <v>0</v>
      </c>
      <c r="AP512" s="2">
        <f>IFERROR(R512/$V512*90,"")</f>
        <v>0.10404624277456648</v>
      </c>
      <c r="AQ512" s="2">
        <f>IFERROR(S512/$V512*90,"")</f>
        <v>0.15606936416184972</v>
      </c>
      <c r="AR512" s="2">
        <f>IFERROR(W512/$V512*90,"")</f>
        <v>0.67630057803468202</v>
      </c>
      <c r="AS512" s="2">
        <f>IFERROR(X512/$V512*90,"")</f>
        <v>5.2023121387283239E-2</v>
      </c>
      <c r="AT512" s="2">
        <f>IFERROR(Y512/$V512*90,"")</f>
        <v>0</v>
      </c>
      <c r="AU512" s="2">
        <f>IF(AP512="",INDEX(BV$4:BV$7,MATCH(O512,$BU$4:$BU$7,0)),AP512)</f>
        <v>0.10404624277456648</v>
      </c>
      <c r="AV512" s="2">
        <f>IF(AQ512="",INDEX(BW$4:BW$7,MATCH($O512,$BU$4:$BU$7,0)),AQ512)</f>
        <v>0.15606936416184972</v>
      </c>
      <c r="AW512" s="2">
        <f>IF(AR512="",INDEX(BX$4:BX$7,MATCH($O512,$BU$4:$BU$7,0)),AR512)</f>
        <v>0.67630057803468202</v>
      </c>
      <c r="AX512" s="2">
        <f>IF(AS512="",INDEX(BY$4:BY$7,MATCH($O512,$BU$4:$BU$7,0)),AS512)</f>
        <v>5.2023121387283239E-2</v>
      </c>
      <c r="AY512" s="2">
        <f>IF(AT512="",INDEX(BZ$4:BZ$7,MATCH($O512,$BU$4:$BU$7,0)),AT512)</f>
        <v>0</v>
      </c>
      <c r="AZ512" s="2">
        <f>AU512*0.5+AK512*0.5</f>
        <v>0.19998635668140088</v>
      </c>
      <c r="BA512" s="2">
        <f>AV512*0.5+AJ512*0.5</f>
        <v>0.11290968208092486</v>
      </c>
      <c r="BB512" s="2">
        <f>AX512*0.5+AI512*0.5</f>
        <v>2.6011560693641619E-2</v>
      </c>
      <c r="BC512">
        <f>IF(I512="expected",1,0)</f>
        <v>0</v>
      </c>
      <c r="BD512" s="74">
        <f>IF(BC512=1,AZ512/SUMIFS(AZ$3:AZ$622,$BC$3:$BC$622,1,$G$3:$G$622,$G512),0)</f>
        <v>0</v>
      </c>
      <c r="BE512" s="74">
        <f>IF(BC512=1,BA512/SUMIFS(BA$3:BA$622,$BC$3:$BC$622,1,$G$3:$G$622,$G512),0)</f>
        <v>0</v>
      </c>
      <c r="BF512" s="74">
        <f>IF(BC512=1,AW512/SUMIFS(AW$3:AW$622,$BC$3:$BC$622,1,$G$3:$G$622,$G512),0)</f>
        <v>0</v>
      </c>
      <c r="BG512" s="2">
        <f>BB512</f>
        <v>2.6011560693641619E-2</v>
      </c>
      <c r="BH512" s="2">
        <f>AY512</f>
        <v>0</v>
      </c>
      <c r="BI512" s="2">
        <f>MIN(BI$1,BD512)</f>
        <v>0</v>
      </c>
      <c r="BJ512" s="2">
        <f>MIN(BJ$1,BE512)</f>
        <v>0</v>
      </c>
      <c r="BK512" s="2">
        <f>MIN(BK$1,BF512)</f>
        <v>0</v>
      </c>
      <c r="BL512" s="2">
        <f>BG512</f>
        <v>2.6011560693641619E-2</v>
      </c>
      <c r="BM512" s="2">
        <f>MIN($BM$1,BH512)</f>
        <v>0</v>
      </c>
      <c r="BN512" s="2">
        <f>BI512/SUMIFS(BI$3:BI$622,$BC$3:$BC$622,1,$G$3:$G$622,$G512)</f>
        <v>0</v>
      </c>
      <c r="BO512" s="2">
        <f>BJ512/SUMIFS(BJ$3:BJ$622,$BC$3:$BC$622,1,$G$3:$G$622,$G512)</f>
        <v>0</v>
      </c>
      <c r="BP512" s="2">
        <f>BK512/SUMIFS(BK$3:BK$622,$BC$3:$BC$622,1,$G$3:$G$622,$G512)</f>
        <v>0</v>
      </c>
      <c r="BQ512" s="2">
        <f>BL512</f>
        <v>2.6011560693641619E-2</v>
      </c>
      <c r="BR512" s="2">
        <f>BM512</f>
        <v>0</v>
      </c>
    </row>
    <row r="513" spans="1:70" x14ac:dyDescent="0.3">
      <c r="A513" s="93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>(12-$AF513)/12*INDEX(BV$9:BV$12,MATCH($AB513,$BU$9:$BU$12,0))+$AF513/12*AG513</f>
        <v>0.11766666666666667</v>
      </c>
      <c r="AK513" s="85">
        <f>(12-$AF513)/12*INDEX(BW$9:BW$12,MATCH($AB513,$BU$9:$BU$12,0))+$AF513/12*AH513</f>
        <v>0.2037450980392157</v>
      </c>
      <c r="AL513" s="85">
        <f>(12-$AF513)/12*INDEX(BX$9:BX$12,MATCH($AB513,$BU$9:$BU$12,0))+$AF513/12*AI513</f>
        <v>0.23594117647058821</v>
      </c>
      <c r="AM513" s="85">
        <f>IF($BC513=1,AJ513/SUMIFS(AJ$3:AJ$622,$BC$3:$BC$622,1,$G$3:$G$622,$G513),0)</f>
        <v>0.10549004824032403</v>
      </c>
      <c r="AN513" s="85">
        <f>IF($BC513=1,AK513/SUMIFS(AK$3:AK$622,$BC$3:$BC$622,1,$G$3:$G$622,$G513),0)</f>
        <v>8.7661407182364939E-2</v>
      </c>
      <c r="AO513" s="85">
        <f>IF($BC513=1,AL513/SUMIFS(AL$3:AL$622,$BC$3:$BC$622,1,$G$3:$G$622,$G513),0)</f>
        <v>0.1141761419140692</v>
      </c>
      <c r="AP513" s="2" t="str">
        <f>IFERROR(R513/$V513*90,"")</f>
        <v/>
      </c>
      <c r="AQ513" s="2" t="str">
        <f>IFERROR(S513/$V513*90,"")</f>
        <v/>
      </c>
      <c r="AR513" s="2" t="str">
        <f>IFERROR(W513/$V513*90,"")</f>
        <v/>
      </c>
      <c r="AS513" s="2" t="str">
        <f>IFERROR(X513/$V513*90,"")</f>
        <v/>
      </c>
      <c r="AT513" s="2" t="str">
        <f>IFERROR(Y513/$V513*90,"")</f>
        <v/>
      </c>
      <c r="AU513" s="2">
        <f>IF(AP513="",INDEX(BV$4:BV$7,MATCH(O513,$BU$4:$BU$7,0)),AP513)</f>
        <v>0</v>
      </c>
      <c r="AV513" s="2">
        <f>IF(AQ513="",INDEX(BW$4:BW$7,MATCH($O513,$BU$4:$BU$7,0)),AQ513)</f>
        <v>0</v>
      </c>
      <c r="AW513" s="2">
        <f>IF(AR513="",INDEX(BX$4:BX$7,MATCH($O513,$BU$4:$BU$7,0)),AR513)</f>
        <v>9.024064171122996E-2</v>
      </c>
      <c r="AX513" s="2">
        <f>IF(AS513="",INDEX(BY$4:BY$7,MATCH($O513,$BU$4:$BU$7,0)),AS513)</f>
        <v>0.1265377855887522</v>
      </c>
      <c r="AY513" s="2">
        <f>IF(AT513="",INDEX(BZ$4:BZ$7,MATCH($O513,$BU$4:$BU$7,0)),AT513)</f>
        <v>0</v>
      </c>
      <c r="AZ513" s="2">
        <f>AU513*0.5+AK513*0.5</f>
        <v>0.10187254901960785</v>
      </c>
      <c r="BA513" s="2">
        <f>AV513*0.5+AJ513*0.5</f>
        <v>5.8833333333333335E-2</v>
      </c>
      <c r="BB513" s="2">
        <f>AX513*0.5+AI513*0.5</f>
        <v>0.19326889279437609</v>
      </c>
      <c r="BC513">
        <f>IF(I513="expected",1,0)</f>
        <v>1</v>
      </c>
      <c r="BD513" s="74">
        <f>IF(BC513=1,AZ513/SUMIFS(AZ$3:AZ$622,$BC$3:$BC$622,1,$G$3:$G$622,$G513),0)</f>
        <v>6.7174129867249771E-2</v>
      </c>
      <c r="BE513" s="74">
        <f>IF(BC513=1,BA513/SUMIFS(BA$3:BA$622,$BC$3:$BC$622,1,$G$3:$G$622,$G513),0)</f>
        <v>5.9259973287058822E-2</v>
      </c>
      <c r="BF513" s="74">
        <f>IF(BC513=1,AW513/SUMIFS(AW$3:AW$622,$BC$3:$BC$622,1,$G$3:$G$622,$G513),0)</f>
        <v>3.1097020292908853E-2</v>
      </c>
      <c r="BG513" s="2">
        <f>BB513</f>
        <v>0.19326889279437609</v>
      </c>
      <c r="BH513" s="2">
        <f>AY513</f>
        <v>0</v>
      </c>
      <c r="BI513" s="2">
        <f>MIN(BI$1,BD513)</f>
        <v>6.7174129867249771E-2</v>
      </c>
      <c r="BJ513" s="2">
        <f>MIN(BJ$1,BE513)</f>
        <v>5.9259973287058822E-2</v>
      </c>
      <c r="BK513" s="2">
        <f>MIN(BK$1,BF513)</f>
        <v>3.1097020292908853E-2</v>
      </c>
      <c r="BL513" s="2">
        <f>BG513</f>
        <v>0.19326889279437609</v>
      </c>
      <c r="BM513" s="2">
        <f>MIN($BM$1,BH513)</f>
        <v>0</v>
      </c>
      <c r="BN513" s="2">
        <f>BI513/SUMIFS(BI$3:BI$622,$BC$3:$BC$622,1,$G$3:$G$622,$G513)</f>
        <v>6.7174129867249785E-2</v>
      </c>
      <c r="BO513" s="2">
        <f>BJ513/SUMIFS(BJ$3:BJ$622,$BC$3:$BC$622,1,$G$3:$G$622,$G513)</f>
        <v>5.9259973287058808E-2</v>
      </c>
      <c r="BP513" s="2">
        <f>BK513/SUMIFS(BK$3:BK$622,$BC$3:$BC$622,1,$G$3:$G$622,$G513)</f>
        <v>3.3070840241980183E-2</v>
      </c>
      <c r="BQ513" s="2">
        <f>BL513</f>
        <v>0.19326889279437609</v>
      </c>
      <c r="BR513" s="2">
        <f>BM513</f>
        <v>0</v>
      </c>
    </row>
    <row r="514" spans="1:70" x14ac:dyDescent="0.3">
      <c r="A514" s="93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>(12-$AF514)/12*INDEX(BV$9:BV$12,MATCH($AB514,$BU$9:$BU$12,0))+$AF514/12*AG514</f>
        <v>4.65E-2</v>
      </c>
      <c r="AK514" s="85">
        <f>(12-$AF514)/12*INDEX(BW$9:BW$12,MATCH($AB514,$BU$9:$BU$12,0))+$AF514/12*AH514</f>
        <v>4.5617647058823541E-2</v>
      </c>
      <c r="AL514" s="85">
        <f>(12-$AF514)/12*INDEX(BX$9:BX$12,MATCH($AB514,$BU$9:$BU$12,0))+$AF514/12*AI514</f>
        <v>0.17891176470588233</v>
      </c>
      <c r="AM514" s="85">
        <f>IF($BC514=1,AJ514/SUMIFS(AJ$3:AJ$622,$BC$3:$BC$622,1,$G$3:$G$622,$G514),0)</f>
        <v>0</v>
      </c>
      <c r="AN514" s="85">
        <f>IF($BC514=1,AK514/SUMIFS(AK$3:AK$622,$BC$3:$BC$622,1,$G$3:$G$622,$G514),0)</f>
        <v>0</v>
      </c>
      <c r="AO514" s="85">
        <f>IF($BC514=1,AL514/SUMIFS(AL$3:AL$622,$BC$3:$BC$622,1,$G$3:$G$622,$G514),0)</f>
        <v>0</v>
      </c>
      <c r="AP514" s="2">
        <f>IFERROR(R514/$V514*90,"")</f>
        <v>0.16925246826516219</v>
      </c>
      <c r="AQ514" s="2">
        <f>IFERROR(S514/$V514*90,"")</f>
        <v>4.2313117066290547E-2</v>
      </c>
      <c r="AR514" s="2">
        <f>IFERROR(W514/$V514*90,"")</f>
        <v>0.33850493653032437</v>
      </c>
      <c r="AS514" s="2">
        <f>IFERROR(X514/$V514*90,"")</f>
        <v>0.12693935119887165</v>
      </c>
      <c r="AT514" s="2">
        <f>IFERROR(Y514/$V514*90,"")</f>
        <v>0</v>
      </c>
      <c r="AU514" s="2">
        <f>IF(AP514="",INDEX(BV$4:BV$7,MATCH(O514,$BU$4:$BU$7,0)),AP514)</f>
        <v>0.16925246826516219</v>
      </c>
      <c r="AV514" s="2">
        <f>IF(AQ514="",INDEX(BW$4:BW$7,MATCH($O514,$BU$4:$BU$7,0)),AQ514)</f>
        <v>4.2313117066290547E-2</v>
      </c>
      <c r="AW514" s="2">
        <f>IF(AR514="",INDEX(BX$4:BX$7,MATCH($O514,$BU$4:$BU$7,0)),AR514)</f>
        <v>0.33850493653032437</v>
      </c>
      <c r="AX514" s="2">
        <f>IF(AS514="",INDEX(BY$4:BY$7,MATCH($O514,$BU$4:$BU$7,0)),AS514)</f>
        <v>0.12693935119887165</v>
      </c>
      <c r="AY514" s="2">
        <f>IF(AT514="",INDEX(BZ$4:BZ$7,MATCH($O514,$BU$4:$BU$7,0)),AT514)</f>
        <v>0</v>
      </c>
      <c r="AZ514" s="2">
        <f>AU514*0.5+AK514*0.5</f>
        <v>0.10743505766199286</v>
      </c>
      <c r="BA514" s="2">
        <f>AV514*0.5+AJ514*0.5</f>
        <v>4.4406558533145277E-2</v>
      </c>
      <c r="BB514" s="2">
        <f>AX514*0.5+AI514*0.5</f>
        <v>0.14846967559943583</v>
      </c>
      <c r="BC514">
        <f>IF(I514="expected",1,0)</f>
        <v>0</v>
      </c>
      <c r="BD514" s="74">
        <f>IF(BC514=1,AZ514/SUMIFS(AZ$3:AZ$622,$BC$3:$BC$622,1,$G$3:$G$622,$G514),0)</f>
        <v>0</v>
      </c>
      <c r="BE514" s="74">
        <f>IF(BC514=1,BA514/SUMIFS(BA$3:BA$622,$BC$3:$BC$622,1,$G$3:$G$622,$G514),0)</f>
        <v>0</v>
      </c>
      <c r="BF514" s="74">
        <f>IF(BC514=1,AW514/SUMIFS(AW$3:AW$622,$BC$3:$BC$622,1,$G$3:$G$622,$G514),0)</f>
        <v>0</v>
      </c>
      <c r="BG514" s="2">
        <f>BB514</f>
        <v>0.14846967559943583</v>
      </c>
      <c r="BH514" s="2">
        <f>AY514</f>
        <v>0</v>
      </c>
      <c r="BI514" s="2">
        <f>MIN(BI$1,BD514)</f>
        <v>0</v>
      </c>
      <c r="BJ514" s="2">
        <f>MIN(BJ$1,BE514)</f>
        <v>0</v>
      </c>
      <c r="BK514" s="2">
        <f>MIN(BK$1,BF514)</f>
        <v>0</v>
      </c>
      <c r="BL514" s="2">
        <f>BG514</f>
        <v>0.14846967559943583</v>
      </c>
      <c r="BM514" s="2">
        <f>MIN($BM$1,BH514)</f>
        <v>0</v>
      </c>
      <c r="BN514" s="2">
        <f>BI514/SUMIFS(BI$3:BI$622,$BC$3:$BC$622,1,$G$3:$G$622,$G514)</f>
        <v>0</v>
      </c>
      <c r="BO514" s="2">
        <f>BJ514/SUMIFS(BJ$3:BJ$622,$BC$3:$BC$622,1,$G$3:$G$622,$G514)</f>
        <v>0</v>
      </c>
      <c r="BP514" s="2">
        <f>BK514/SUMIFS(BK$3:BK$622,$BC$3:$BC$622,1,$G$3:$G$622,$G514)</f>
        <v>0</v>
      </c>
      <c r="BQ514" s="2">
        <f>BL514</f>
        <v>0.14846967559943583</v>
      </c>
      <c r="BR514" s="2">
        <f>BM514</f>
        <v>0</v>
      </c>
    </row>
    <row r="515" spans="1:70" x14ac:dyDescent="0.3">
      <c r="A515" s="93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>(12-$AF515)/12*INDEX(BV$9:BV$12,MATCH($AB515,$BU$9:$BU$12,0))+$AF515/12*AG515</f>
        <v>6.2E-2</v>
      </c>
      <c r="AK515" s="85">
        <f>(12-$AF515)/12*INDEX(BW$9:BW$12,MATCH($AB515,$BU$9:$BU$12,0))+$AF515/12*AH515</f>
        <v>6.0823529411764721E-2</v>
      </c>
      <c r="AL515" s="85">
        <f>(12-$AF515)/12*INDEX(BX$9:BX$12,MATCH($AB515,$BU$9:$BU$12,0))+$AF515/12*AI515</f>
        <v>0.29188235294117637</v>
      </c>
      <c r="AM515" s="85">
        <f>IF($BC515=1,AJ515/SUMIFS(AJ$3:AJ$622,$BC$3:$BC$622,1,$G$3:$G$622,$G515),0)</f>
        <v>0</v>
      </c>
      <c r="AN515" s="85">
        <f>IF($BC515=1,AK515/SUMIFS(AK$3:AK$622,$BC$3:$BC$622,1,$G$3:$G$622,$G515),0)</f>
        <v>0</v>
      </c>
      <c r="AO515" s="85">
        <f>IF($BC515=1,AL515/SUMIFS(AL$3:AL$622,$BC$3:$BC$622,1,$G$3:$G$622,$G515),0)</f>
        <v>0</v>
      </c>
      <c r="AP515" s="2">
        <f>IFERROR(R515/$V515*90,"")</f>
        <v>0.36622583926754831</v>
      </c>
      <c r="AQ515" s="2">
        <f>IFERROR(S515/$V515*90,"")</f>
        <v>0</v>
      </c>
      <c r="AR515" s="2">
        <f>IFERROR(W515/$V515*90,"")</f>
        <v>0.64089521871820954</v>
      </c>
      <c r="AS515" s="2">
        <f>IFERROR(X515/$V515*90,"")</f>
        <v>0</v>
      </c>
      <c r="AT515" s="2">
        <f>IFERROR(Y515/$V515*90,"")</f>
        <v>0</v>
      </c>
      <c r="AU515" s="2">
        <f>IF(AP515="",INDEX(BV$4:BV$7,MATCH(O515,$BU$4:$BU$7,0)),AP515)</f>
        <v>0.36622583926754831</v>
      </c>
      <c r="AV515" s="2">
        <f>IF(AQ515="",INDEX(BW$4:BW$7,MATCH($O515,$BU$4:$BU$7,0)),AQ515)</f>
        <v>0</v>
      </c>
      <c r="AW515" s="2">
        <f>IF(AR515="",INDEX(BX$4:BX$7,MATCH($O515,$BU$4:$BU$7,0)),AR515)</f>
        <v>0.64089521871820954</v>
      </c>
      <c r="AX515" s="2">
        <f>IF(AS515="",INDEX(BY$4:BY$7,MATCH($O515,$BU$4:$BU$7,0)),AS515)</f>
        <v>0</v>
      </c>
      <c r="AY515" s="2">
        <f>IF(AT515="",INDEX(BZ$4:BZ$7,MATCH($O515,$BU$4:$BU$7,0)),AT515)</f>
        <v>0</v>
      </c>
      <c r="AZ515" s="2">
        <f>AU515*0.5+AK515*0.5</f>
        <v>0.21352468433965652</v>
      </c>
      <c r="BA515" s="2">
        <f>AV515*0.5+AJ515*0.5</f>
        <v>3.1E-2</v>
      </c>
      <c r="BB515" s="2">
        <f>AX515*0.5+AI515*0.5</f>
        <v>0.25</v>
      </c>
      <c r="BC515">
        <f>IF(I515="expected",1,0)</f>
        <v>0</v>
      </c>
      <c r="BD515" s="74">
        <f>IF(BC515=1,AZ515/SUMIFS(AZ$3:AZ$622,$BC$3:$BC$622,1,$G$3:$G$622,$G515),0)</f>
        <v>0</v>
      </c>
      <c r="BE515" s="74">
        <f>IF(BC515=1,BA515/SUMIFS(BA$3:BA$622,$BC$3:$BC$622,1,$G$3:$G$622,$G515),0)</f>
        <v>0</v>
      </c>
      <c r="BF515" s="74">
        <f>IF(BC515=1,AW515/SUMIFS(AW$3:AW$622,$BC$3:$BC$622,1,$G$3:$G$622,$G515),0)</f>
        <v>0</v>
      </c>
      <c r="BG515" s="2">
        <f>BB515</f>
        <v>0.25</v>
      </c>
      <c r="BH515" s="2">
        <f>AY515</f>
        <v>0</v>
      </c>
      <c r="BI515" s="2">
        <f>MIN(BI$1,BD515)</f>
        <v>0</v>
      </c>
      <c r="BJ515" s="2">
        <f>MIN(BJ$1,BE515)</f>
        <v>0</v>
      </c>
      <c r="BK515" s="2">
        <f>MIN(BK$1,BF515)</f>
        <v>0</v>
      </c>
      <c r="BL515" s="2">
        <f>BG515</f>
        <v>0.25</v>
      </c>
      <c r="BM515" s="2">
        <f>MIN($BM$1,BH515)</f>
        <v>0</v>
      </c>
      <c r="BN515" s="2">
        <f>BI515/SUMIFS(BI$3:BI$622,$BC$3:$BC$622,1,$G$3:$G$622,$G515)</f>
        <v>0</v>
      </c>
      <c r="BO515" s="2">
        <f>BJ515/SUMIFS(BJ$3:BJ$622,$BC$3:$BC$622,1,$G$3:$G$622,$G515)</f>
        <v>0</v>
      </c>
      <c r="BP515" s="2">
        <f>BK515/SUMIFS(BK$3:BK$622,$BC$3:$BC$622,1,$G$3:$G$622,$G515)</f>
        <v>0</v>
      </c>
      <c r="BQ515" s="2">
        <f>BL515</f>
        <v>0.25</v>
      </c>
      <c r="BR515" s="2">
        <f>BM515</f>
        <v>0</v>
      </c>
    </row>
    <row r="516" spans="1:70" x14ac:dyDescent="0.3">
      <c r="A516" s="93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>(12-$AF516)/12*INDEX(BV$9:BV$12,MATCH($AB516,$BU$9:$BU$12,0))+$AF516/12*AG516</f>
        <v>6.9750000000000006E-2</v>
      </c>
      <c r="AK516" s="85">
        <f>(12-$AF516)/12*INDEX(BW$9:BW$12,MATCH($AB516,$BU$9:$BU$12,0))+$AF516/12*AH516</f>
        <v>6.8426470588235311E-2</v>
      </c>
      <c r="AL516" s="85">
        <f>(12-$AF516)/12*INDEX(BX$9:BX$12,MATCH($AB516,$BU$9:$BU$12,0))+$AF516/12*AI516</f>
        <v>0.22336764705882345</v>
      </c>
      <c r="AM516" s="85">
        <f>IF($BC516=1,AJ516/SUMIFS(AJ$3:AJ$622,$BC$3:$BC$622,1,$G$3:$G$622,$G516),0)</f>
        <v>0</v>
      </c>
      <c r="AN516" s="85">
        <f>IF($BC516=1,AK516/SUMIFS(AK$3:AK$622,$BC$3:$BC$622,1,$G$3:$G$622,$G516),0)</f>
        <v>0</v>
      </c>
      <c r="AO516" s="85">
        <f>IF($BC516=1,AL516/SUMIFS(AL$3:AL$622,$BC$3:$BC$622,1,$G$3:$G$622,$G516),0)</f>
        <v>0</v>
      </c>
      <c r="AP516" s="2">
        <f>IFERROR(R516/$V516*90,"")</f>
        <v>4.1152263374485597E-2</v>
      </c>
      <c r="AQ516" s="2">
        <f>IFERROR(S516/$V516*90,"")</f>
        <v>0</v>
      </c>
      <c r="AR516" s="2">
        <f>IFERROR(W516/$V516*90,"")</f>
        <v>0.37037037037037041</v>
      </c>
      <c r="AS516" s="2">
        <f>IFERROR(X516/$V516*90,"")</f>
        <v>0.16460905349794239</v>
      </c>
      <c r="AT516" s="2">
        <f>IFERROR(Y516/$V516*90,"")</f>
        <v>4.1152263374485597E-2</v>
      </c>
      <c r="AU516" s="2">
        <f>IF(AP516="",INDEX(BV$4:BV$7,MATCH(O516,$BU$4:$BU$7,0)),AP516)</f>
        <v>4.1152263374485597E-2</v>
      </c>
      <c r="AV516" s="2">
        <f>IF(AQ516="",INDEX(BW$4:BW$7,MATCH($O516,$BU$4:$BU$7,0)),AQ516)</f>
        <v>0</v>
      </c>
      <c r="AW516" s="2">
        <f>IF(AR516="",INDEX(BX$4:BX$7,MATCH($O516,$BU$4:$BU$7,0)),AR516)</f>
        <v>0.37037037037037041</v>
      </c>
      <c r="AX516" s="2">
        <f>IF(AS516="",INDEX(BY$4:BY$7,MATCH($O516,$BU$4:$BU$7,0)),AS516)</f>
        <v>0.16460905349794239</v>
      </c>
      <c r="AY516" s="2">
        <f>IF(AT516="",INDEX(BZ$4:BZ$7,MATCH($O516,$BU$4:$BU$7,0)),AT516)</f>
        <v>4.1152263374485597E-2</v>
      </c>
      <c r="AZ516" s="2">
        <f>AU516*0.5+AK516*0.5</f>
        <v>5.4789366981360457E-2</v>
      </c>
      <c r="BA516" s="2">
        <f>AV516*0.5+AJ516*0.5</f>
        <v>3.4875000000000003E-2</v>
      </c>
      <c r="BB516" s="2">
        <f>AX516*0.5+AI516*0.5</f>
        <v>0.24730452674897119</v>
      </c>
      <c r="BC516">
        <f>IF(I516="expected",1,0)</f>
        <v>0</v>
      </c>
      <c r="BD516" s="74">
        <f>IF(BC516=1,AZ516/SUMIFS(AZ$3:AZ$622,$BC$3:$BC$622,1,$G$3:$G$622,$G516),0)</f>
        <v>0</v>
      </c>
      <c r="BE516" s="74">
        <f>IF(BC516=1,BA516/SUMIFS(BA$3:BA$622,$BC$3:$BC$622,1,$G$3:$G$622,$G516),0)</f>
        <v>0</v>
      </c>
      <c r="BF516" s="74">
        <f>IF(BC516=1,AW516/SUMIFS(AW$3:AW$622,$BC$3:$BC$622,1,$G$3:$G$622,$G516),0)</f>
        <v>0</v>
      </c>
      <c r="BG516" s="2">
        <f>BB516</f>
        <v>0.24730452674897119</v>
      </c>
      <c r="BH516" s="2">
        <f>AY516</f>
        <v>4.1152263374485597E-2</v>
      </c>
      <c r="BI516" s="2">
        <f>MIN(BI$1,BD516)</f>
        <v>0</v>
      </c>
      <c r="BJ516" s="2">
        <f>MIN(BJ$1,BE516)</f>
        <v>0</v>
      </c>
      <c r="BK516" s="2">
        <f>MIN(BK$1,BF516)</f>
        <v>0</v>
      </c>
      <c r="BL516" s="2">
        <f>BG516</f>
        <v>0.24730452674897119</v>
      </c>
      <c r="BM516" s="2">
        <f>MIN($BM$1,BH516)</f>
        <v>4.1152263374485597E-2</v>
      </c>
      <c r="BN516" s="2">
        <f>BI516/SUMIFS(BI$3:BI$622,$BC$3:$BC$622,1,$G$3:$G$622,$G516)</f>
        <v>0</v>
      </c>
      <c r="BO516" s="2">
        <f>BJ516/SUMIFS(BJ$3:BJ$622,$BC$3:$BC$622,1,$G$3:$G$622,$G516)</f>
        <v>0</v>
      </c>
      <c r="BP516" s="2">
        <f>BK516/SUMIFS(BK$3:BK$622,$BC$3:$BC$622,1,$G$3:$G$622,$G516)</f>
        <v>0</v>
      </c>
      <c r="BQ516" s="2">
        <f>BL516</f>
        <v>0.24730452674897119</v>
      </c>
      <c r="BR516" s="2">
        <f>BM516</f>
        <v>4.1152263374485597E-2</v>
      </c>
    </row>
    <row r="517" spans="1:70" x14ac:dyDescent="0.3">
      <c r="A517" s="93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>(12-$AF517)/12*INDEX(BV$9:BV$12,MATCH($AB517,$BU$9:$BU$12,0))+$AF517/12*AG517</f>
        <v>0.18116352201257863</v>
      </c>
      <c r="AK517" s="85">
        <f>(12-$AF517)/12*INDEX(BW$9:BW$12,MATCH($AB517,$BU$9:$BU$12,0))+$AF517/12*AH517</f>
        <v>0.18867924528301877</v>
      </c>
      <c r="AL517" s="85">
        <f>(12-$AF517)/12*INDEX(BX$9:BX$12,MATCH($AB517,$BU$9:$BU$12,0))+$AF517/12*AI517</f>
        <v>5.8710691823899375E-2</v>
      </c>
      <c r="AM517" s="85">
        <f>IF($BC517=1,AJ517/SUMIFS(AJ$3:AJ$622,$BC$3:$BC$622,1,$G$3:$G$622,$G517),0)</f>
        <v>0</v>
      </c>
      <c r="AN517" s="85">
        <f>IF($BC517=1,AK517/SUMIFS(AK$3:AK$622,$BC$3:$BC$622,1,$G$3:$G$622,$G517),0)</f>
        <v>0</v>
      </c>
      <c r="AO517" s="85">
        <f>IF($BC517=1,AL517/SUMIFS(AL$3:AL$622,$BC$3:$BC$622,1,$G$3:$G$622,$G517),0)</f>
        <v>0</v>
      </c>
      <c r="AP517" s="2">
        <f>IFERROR(R517/$V517*90,"")</f>
        <v>0</v>
      </c>
      <c r="AQ517" s="2">
        <f>IFERROR(S517/$V517*90,"")</f>
        <v>0.26162790697674421</v>
      </c>
      <c r="AR517" s="2">
        <f>IFERROR(W517/$V517*90,"")</f>
        <v>0</v>
      </c>
      <c r="AS517" s="2">
        <f>IFERROR(X517/$V517*90,"")</f>
        <v>0.26162790697674421</v>
      </c>
      <c r="AT517" s="2">
        <f>IFERROR(Y517/$V517*90,"")</f>
        <v>0</v>
      </c>
      <c r="AU517" s="2">
        <f>IF(AP517="",INDEX(BV$4:BV$7,MATCH(O517,$BU$4:$BU$7,0)),AP517)</f>
        <v>0</v>
      </c>
      <c r="AV517" s="2">
        <f>IF(AQ517="",INDEX(BW$4:BW$7,MATCH($O517,$BU$4:$BU$7,0)),AQ517)</f>
        <v>0.26162790697674421</v>
      </c>
      <c r="AW517" s="2">
        <f>IF(AR517="",INDEX(BX$4:BX$7,MATCH($O517,$BU$4:$BU$7,0)),AR517)</f>
        <v>0</v>
      </c>
      <c r="AX517" s="2">
        <f>IF(AS517="",INDEX(BY$4:BY$7,MATCH($O517,$BU$4:$BU$7,0)),AS517)</f>
        <v>0.26162790697674421</v>
      </c>
      <c r="AY517" s="2">
        <f>IF(AT517="",INDEX(BZ$4:BZ$7,MATCH($O517,$BU$4:$BU$7,0)),AT517)</f>
        <v>0</v>
      </c>
      <c r="AZ517" s="2">
        <f>AU517*0.5+AK517*0.5</f>
        <v>9.4339622641509385E-2</v>
      </c>
      <c r="BA517" s="2">
        <f>AV517*0.5+AJ517*0.5</f>
        <v>0.22139571449466142</v>
      </c>
      <c r="BB517" s="2">
        <f>AX517*0.5+AI517*0.5</f>
        <v>0.1308139534883721</v>
      </c>
      <c r="BC517">
        <f>IF(I517="expected",1,0)</f>
        <v>0</v>
      </c>
      <c r="BD517" s="74">
        <f>IF(BC517=1,AZ517/SUMIFS(AZ$3:AZ$622,$BC$3:$BC$622,1,$G$3:$G$622,$G517),0)</f>
        <v>0</v>
      </c>
      <c r="BE517" s="74">
        <f>IF(BC517=1,BA517/SUMIFS(BA$3:BA$622,$BC$3:$BC$622,1,$G$3:$G$622,$G517),0)</f>
        <v>0</v>
      </c>
      <c r="BF517" s="74">
        <f>IF(BC517=1,AW517/SUMIFS(AW$3:AW$622,$BC$3:$BC$622,1,$G$3:$G$622,$G517),0)</f>
        <v>0</v>
      </c>
      <c r="BG517" s="2">
        <f>BB517</f>
        <v>0.1308139534883721</v>
      </c>
      <c r="BH517" s="2">
        <f>AY517</f>
        <v>0</v>
      </c>
      <c r="BI517" s="2">
        <f>MIN(BI$1,BD517)</f>
        <v>0</v>
      </c>
      <c r="BJ517" s="2">
        <f>MIN(BJ$1,BE517)</f>
        <v>0</v>
      </c>
      <c r="BK517" s="2">
        <f>MIN(BK$1,BF517)</f>
        <v>0</v>
      </c>
      <c r="BL517" s="2">
        <f>BG517</f>
        <v>0.1308139534883721</v>
      </c>
      <c r="BM517" s="2">
        <f>MIN($BM$1,BH517)</f>
        <v>0</v>
      </c>
      <c r="BN517" s="2">
        <f>BI517/SUMIFS(BI$3:BI$622,$BC$3:$BC$622,1,$G$3:$G$622,$G517)</f>
        <v>0</v>
      </c>
      <c r="BO517" s="2">
        <f>BJ517/SUMIFS(BJ$3:BJ$622,$BC$3:$BC$622,1,$G$3:$G$622,$G517)</f>
        <v>0</v>
      </c>
      <c r="BP517" s="2">
        <f>BK517/SUMIFS(BK$3:BK$622,$BC$3:$BC$622,1,$G$3:$G$622,$G517)</f>
        <v>0</v>
      </c>
      <c r="BQ517" s="2">
        <f>BL517</f>
        <v>0.1308139534883721</v>
      </c>
      <c r="BR517" s="2">
        <f>BM517</f>
        <v>0</v>
      </c>
    </row>
    <row r="518" spans="1:70" x14ac:dyDescent="0.3">
      <c r="A518" s="93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>(12-$AF518)/12*INDEX(BV$9:BV$12,MATCH($AB518,$BU$9:$BU$12,0))+$AF518/12*AG518</f>
        <v>5.3754578754578758E-2</v>
      </c>
      <c r="AK518" s="85">
        <f>(12-$AF518)/12*INDEX(BW$9:BW$12,MATCH($AB518,$BU$9:$BU$12,0))+$AF518/12*AH518</f>
        <v>0.16150183150183151</v>
      </c>
      <c r="AL518" s="85">
        <f>(12-$AF518)/12*INDEX(BX$9:BX$12,MATCH($AB518,$BU$9:$BU$12,0))+$AF518/12*AI518</f>
        <v>7.7124542124542117E-2</v>
      </c>
      <c r="AM518" s="85">
        <f>IF($BC518=1,AJ518/SUMIFS(AJ$3:AJ$622,$BC$3:$BC$622,1,$G$3:$G$622,$G518),0)</f>
        <v>0</v>
      </c>
      <c r="AN518" s="85">
        <f>IF($BC518=1,AK518/SUMIFS(AK$3:AK$622,$BC$3:$BC$622,1,$G$3:$G$622,$G518),0)</f>
        <v>0</v>
      </c>
      <c r="AO518" s="85">
        <f>IF($BC518=1,AL518/SUMIFS(AL$3:AL$622,$BC$3:$BC$622,1,$G$3:$G$622,$G518),0)</f>
        <v>0</v>
      </c>
      <c r="AP518" s="2" t="str">
        <f>IFERROR(R518/$V518*90,"")</f>
        <v/>
      </c>
      <c r="AQ518" s="2" t="str">
        <f>IFERROR(S518/$V518*90,"")</f>
        <v/>
      </c>
      <c r="AR518" s="2" t="str">
        <f>IFERROR(W518/$V518*90,"")</f>
        <v/>
      </c>
      <c r="AS518" s="2" t="str">
        <f>IFERROR(X518/$V518*90,"")</f>
        <v/>
      </c>
      <c r="AT518" s="2" t="str">
        <f>IFERROR(Y518/$V518*90,"")</f>
        <v/>
      </c>
      <c r="AU518" s="2">
        <f>IF(AP518="",INDEX(BV$4:BV$7,MATCH(O518,$BU$4:$BU$7,0)),AP518)</f>
        <v>3.6000000000000004E-2</v>
      </c>
      <c r="AV518" s="2">
        <f>IF(AQ518="",INDEX(BW$4:BW$7,MATCH($O518,$BU$4:$BU$7,0)),AQ518)</f>
        <v>2.6323486399532026E-2</v>
      </c>
      <c r="AW518" s="2">
        <f>IF(AR518="",INDEX(BX$4:BX$7,MATCH($O518,$BU$4:$BU$7,0)),AR518)</f>
        <v>0.24423337856173674</v>
      </c>
      <c r="AX518" s="2">
        <f>IF(AS518="",INDEX(BY$4:BY$7,MATCH($O518,$BU$4:$BU$7,0)),AS518)</f>
        <v>0.14245014245014245</v>
      </c>
      <c r="AY518" s="2">
        <f>IF(AT518="",INDEX(BZ$4:BZ$7,MATCH($O518,$BU$4:$BU$7,0)),AT518)</f>
        <v>0</v>
      </c>
      <c r="AZ518" s="2">
        <f>AU518*0.5+AK518*0.5</f>
        <v>9.8750915750915755E-2</v>
      </c>
      <c r="BA518" s="2">
        <f>AV518*0.5+AJ518*0.5</f>
        <v>4.0039032577055392E-2</v>
      </c>
      <c r="BB518" s="2">
        <f>AX518*0.5+AI518*0.5</f>
        <v>7.1225071225071226E-2</v>
      </c>
      <c r="BC518">
        <f>IF(I518="expected",1,0)</f>
        <v>0</v>
      </c>
      <c r="BD518" s="74">
        <f>IF(BC518=1,AZ518/SUMIFS(AZ$3:AZ$622,$BC$3:$BC$622,1,$G$3:$G$622,$G518),0)</f>
        <v>0</v>
      </c>
      <c r="BE518" s="74">
        <f>IF(BC518=1,BA518/SUMIFS(BA$3:BA$622,$BC$3:$BC$622,1,$G$3:$G$622,$G518),0)</f>
        <v>0</v>
      </c>
      <c r="BF518" s="74">
        <f>IF(BC518=1,AW518/SUMIFS(AW$3:AW$622,$BC$3:$BC$622,1,$G$3:$G$622,$G518),0)</f>
        <v>0</v>
      </c>
      <c r="BG518" s="2">
        <f>BB518</f>
        <v>7.1225071225071226E-2</v>
      </c>
      <c r="BH518" s="2">
        <f>AY518</f>
        <v>0</v>
      </c>
      <c r="BI518" s="2">
        <f>MIN(BI$1,BD518)</f>
        <v>0</v>
      </c>
      <c r="BJ518" s="2">
        <f>MIN(BJ$1,BE518)</f>
        <v>0</v>
      </c>
      <c r="BK518" s="2">
        <f>MIN(BK$1,BF518)</f>
        <v>0</v>
      </c>
      <c r="BL518" s="2">
        <f>BG518</f>
        <v>7.1225071225071226E-2</v>
      </c>
      <c r="BM518" s="2">
        <f>MIN($BM$1,BH518)</f>
        <v>0</v>
      </c>
      <c r="BN518" s="2">
        <f>BI518/SUMIFS(BI$3:BI$622,$BC$3:$BC$622,1,$G$3:$G$622,$G518)</f>
        <v>0</v>
      </c>
      <c r="BO518" s="2">
        <f>BJ518/SUMIFS(BJ$3:BJ$622,$BC$3:$BC$622,1,$G$3:$G$622,$G518)</f>
        <v>0</v>
      </c>
      <c r="BP518" s="2">
        <f>BK518/SUMIFS(BK$3:BK$622,$BC$3:$BC$622,1,$G$3:$G$622,$G518)</f>
        <v>0</v>
      </c>
      <c r="BQ518" s="2">
        <f>BL518</f>
        <v>7.1225071225071226E-2</v>
      </c>
      <c r="BR518" s="2">
        <f>BM518</f>
        <v>0</v>
      </c>
    </row>
    <row r="519" spans="1:70" x14ac:dyDescent="0.3">
      <c r="A519" s="93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>(12-$AF519)/12*INDEX(BV$9:BV$12,MATCH($AB519,$BU$9:$BU$12,0))+$AF519/12*AG519</f>
        <v>0.16126373626373627</v>
      </c>
      <c r="AK519" s="85">
        <f>(12-$AF519)/12*INDEX(BW$9:BW$12,MATCH($AB519,$BU$9:$BU$12,0))+$AF519/12*AH519</f>
        <v>0.22450549450549454</v>
      </c>
      <c r="AL519" s="85">
        <f>(12-$AF519)/12*INDEX(BX$9:BX$12,MATCH($AB519,$BU$9:$BU$12,0))+$AF519/12*AI519</f>
        <v>0.23137362637362638</v>
      </c>
      <c r="AM519" s="85">
        <f>IF($BC519=1,AJ519/SUMIFS(AJ$3:AJ$622,$BC$3:$BC$622,1,$G$3:$G$622,$G519),0)</f>
        <v>0</v>
      </c>
      <c r="AN519" s="85">
        <f>IF($BC519=1,AK519/SUMIFS(AK$3:AK$622,$BC$3:$BC$622,1,$G$3:$G$622,$G519),0)</f>
        <v>0</v>
      </c>
      <c r="AO519" s="85">
        <f>IF($BC519=1,AL519/SUMIFS(AL$3:AL$622,$BC$3:$BC$622,1,$G$3:$G$622,$G519),0)</f>
        <v>0</v>
      </c>
      <c r="AP519" s="2">
        <f>IFERROR(R519/$V519*90,"")</f>
        <v>0</v>
      </c>
      <c r="AQ519" s="2">
        <f>IFERROR(S519/$V519*90,"")</f>
        <v>0</v>
      </c>
      <c r="AR519" s="2">
        <f>IFERROR(W519/$V519*90,"")</f>
        <v>0</v>
      </c>
      <c r="AS519" s="2">
        <f>IFERROR(X519/$V519*90,"")</f>
        <v>0</v>
      </c>
      <c r="AT519" s="2">
        <f>IFERROR(Y519/$V519*90,"")</f>
        <v>0</v>
      </c>
      <c r="AU519" s="2">
        <f>IF(AP519="",INDEX(BV$4:BV$7,MATCH(O519,$BU$4:$BU$7,0)),AP519)</f>
        <v>0</v>
      </c>
      <c r="AV519" s="2">
        <f>IF(AQ519="",INDEX(BW$4:BW$7,MATCH($O519,$BU$4:$BU$7,0)),AQ519)</f>
        <v>0</v>
      </c>
      <c r="AW519" s="2">
        <f>IF(AR519="",INDEX(BX$4:BX$7,MATCH($O519,$BU$4:$BU$7,0)),AR519)</f>
        <v>0</v>
      </c>
      <c r="AX519" s="2">
        <f>IF(AS519="",INDEX(BY$4:BY$7,MATCH($O519,$BU$4:$BU$7,0)),AS519)</f>
        <v>0</v>
      </c>
      <c r="AY519" s="2">
        <f>IF(AT519="",INDEX(BZ$4:BZ$7,MATCH($O519,$BU$4:$BU$7,0)),AT519)</f>
        <v>0</v>
      </c>
      <c r="AZ519" s="2">
        <f>AU519*0.5+AK519*0.5</f>
        <v>0.11225274725274727</v>
      </c>
      <c r="BA519" s="2">
        <f>AV519*0.5+AJ519*0.5</f>
        <v>8.0631868131868137E-2</v>
      </c>
      <c r="BB519" s="2">
        <f>AX519*0.5+AI519*0.5</f>
        <v>0</v>
      </c>
      <c r="BC519">
        <f>IF(I519="expected",1,0)</f>
        <v>0</v>
      </c>
      <c r="BD519" s="74">
        <f>IF(BC519=1,AZ519/SUMIFS(AZ$3:AZ$622,$BC$3:$BC$622,1,$G$3:$G$622,$G519),0)</f>
        <v>0</v>
      </c>
      <c r="BE519" s="74">
        <f>IF(BC519=1,BA519/SUMIFS(BA$3:BA$622,$BC$3:$BC$622,1,$G$3:$G$622,$G519),0)</f>
        <v>0</v>
      </c>
      <c r="BF519" s="74">
        <f>IF(BC519=1,AW519/SUMIFS(AW$3:AW$622,$BC$3:$BC$622,1,$G$3:$G$622,$G519),0)</f>
        <v>0</v>
      </c>
      <c r="BG519" s="2">
        <f>BB519</f>
        <v>0</v>
      </c>
      <c r="BH519" s="2">
        <f>AY519</f>
        <v>0</v>
      </c>
      <c r="BI519" s="2">
        <f>MIN(BI$1,BD519)</f>
        <v>0</v>
      </c>
      <c r="BJ519" s="2">
        <f>MIN(BJ$1,BE519)</f>
        <v>0</v>
      </c>
      <c r="BK519" s="2">
        <f>MIN(BK$1,BF519)</f>
        <v>0</v>
      </c>
      <c r="BL519" s="2">
        <f>BG519</f>
        <v>0</v>
      </c>
      <c r="BM519" s="2">
        <f>MIN($BM$1,BH519)</f>
        <v>0</v>
      </c>
      <c r="BN519" s="2">
        <f>BI519/SUMIFS(BI$3:BI$622,$BC$3:$BC$622,1,$G$3:$G$622,$G519)</f>
        <v>0</v>
      </c>
      <c r="BO519" s="2">
        <f>BJ519/SUMIFS(BJ$3:BJ$622,$BC$3:$BC$622,1,$G$3:$G$622,$G519)</f>
        <v>0</v>
      </c>
      <c r="BP519" s="2">
        <f>BK519/SUMIFS(BK$3:BK$622,$BC$3:$BC$622,1,$G$3:$G$622,$G519)</f>
        <v>0</v>
      </c>
      <c r="BQ519" s="2">
        <f>BL519</f>
        <v>0</v>
      </c>
      <c r="BR519" s="2">
        <f>BM519</f>
        <v>0</v>
      </c>
    </row>
    <row r="520" spans="1:70" x14ac:dyDescent="0.3">
      <c r="A520" s="93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>(12-$AF520)/12*INDEX(BV$9:BV$12,MATCH($AB520,$BU$9:$BU$12,0))+$AF520/12*AG520</f>
        <v>0</v>
      </c>
      <c r="AK520" s="85">
        <f>(12-$AF520)/12*INDEX(BW$9:BW$12,MATCH($AB520,$BU$9:$BU$12,0))+$AF520/12*AH520</f>
        <v>0</v>
      </c>
      <c r="AL520" s="85">
        <f>(12-$AF520)/12*INDEX(BX$9:BX$12,MATCH($AB520,$BU$9:$BU$12,0))+$AF520/12*AI520</f>
        <v>0</v>
      </c>
      <c r="AM520" s="85">
        <f>IF($BC520=1,AJ520/SUMIFS(AJ$3:AJ$622,$BC$3:$BC$622,1,$G$3:$G$622,$G520),0)</f>
        <v>0</v>
      </c>
      <c r="AN520" s="85">
        <f>IF($BC520=1,AK520/SUMIFS(AK$3:AK$622,$BC$3:$BC$622,1,$G$3:$G$622,$G520),0)</f>
        <v>0</v>
      </c>
      <c r="AO520" s="85">
        <f>IF($BC520=1,AL520/SUMIFS(AL$3:AL$622,$BC$3:$BC$622,1,$G$3:$G$622,$G520),0)</f>
        <v>0</v>
      </c>
      <c r="AP520" s="2">
        <f>IFERROR(R520/$V520*90,"")</f>
        <v>9.6878363832077499E-2</v>
      </c>
      <c r="AQ520" s="2">
        <f>IFERROR(S520/$V520*90,"")</f>
        <v>4.843918191603875E-2</v>
      </c>
      <c r="AR520" s="2">
        <f>IFERROR(W520/$V520*90,"")</f>
        <v>0.14531754574811626</v>
      </c>
      <c r="AS520" s="2">
        <f>IFERROR(X520/$V520*90,"")</f>
        <v>9.6878363832077499E-2</v>
      </c>
      <c r="AT520" s="2">
        <f>IFERROR(Y520/$V520*90,"")</f>
        <v>0</v>
      </c>
      <c r="AU520" s="2">
        <f>IF(AP520="",INDEX(BV$4:BV$7,MATCH(O520,$BU$4:$BU$7,0)),AP520)</f>
        <v>9.6878363832077499E-2</v>
      </c>
      <c r="AV520" s="2">
        <f>IF(AQ520="",INDEX(BW$4:BW$7,MATCH($O520,$BU$4:$BU$7,0)),AQ520)</f>
        <v>4.843918191603875E-2</v>
      </c>
      <c r="AW520" s="2">
        <f>IF(AR520="",INDEX(BX$4:BX$7,MATCH($O520,$BU$4:$BU$7,0)),AR520)</f>
        <v>0.14531754574811626</v>
      </c>
      <c r="AX520" s="2">
        <f>IF(AS520="",INDEX(BY$4:BY$7,MATCH($O520,$BU$4:$BU$7,0)),AS520)</f>
        <v>9.6878363832077499E-2</v>
      </c>
      <c r="AY520" s="2">
        <f>IF(AT520="",INDEX(BZ$4:BZ$7,MATCH($O520,$BU$4:$BU$7,0)),AT520)</f>
        <v>0</v>
      </c>
      <c r="AZ520" s="2">
        <f>AU520*0.5+AK520*0.5</f>
        <v>4.843918191603875E-2</v>
      </c>
      <c r="BA520" s="2">
        <f>AV520*0.5+AJ520*0.5</f>
        <v>2.4219590958019375E-2</v>
      </c>
      <c r="BB520" s="2">
        <f>AX520*0.5+AI520*0.5</f>
        <v>4.843918191603875E-2</v>
      </c>
      <c r="BC520">
        <f>IF(I520="expected",1,0)</f>
        <v>0</v>
      </c>
      <c r="BD520" s="74">
        <f>IF(BC520=1,AZ520/SUMIFS(AZ$3:AZ$622,$BC$3:$BC$622,1,$G$3:$G$622,$G520),0)</f>
        <v>0</v>
      </c>
      <c r="BE520" s="74">
        <f>IF(BC520=1,BA520/SUMIFS(BA$3:BA$622,$BC$3:$BC$622,1,$G$3:$G$622,$G520),0)</f>
        <v>0</v>
      </c>
      <c r="BF520" s="74">
        <f>IF(BC520=1,AW520/SUMIFS(AW$3:AW$622,$BC$3:$BC$622,1,$G$3:$G$622,$G520),0)</f>
        <v>0</v>
      </c>
      <c r="BG520" s="2">
        <f>BB520</f>
        <v>4.843918191603875E-2</v>
      </c>
      <c r="BH520" s="2">
        <f>AY520</f>
        <v>0</v>
      </c>
      <c r="BI520" s="2">
        <f>MIN(BI$1,BD520)</f>
        <v>0</v>
      </c>
      <c r="BJ520" s="2">
        <f>MIN(BJ$1,BE520)</f>
        <v>0</v>
      </c>
      <c r="BK520" s="2">
        <f>MIN(BK$1,BF520)</f>
        <v>0</v>
      </c>
      <c r="BL520" s="2">
        <f>BG520</f>
        <v>4.843918191603875E-2</v>
      </c>
      <c r="BM520" s="2">
        <f>MIN($BM$1,BH520)</f>
        <v>0</v>
      </c>
      <c r="BN520" s="2">
        <f>BI520/SUMIFS(BI$3:BI$622,$BC$3:$BC$622,1,$G$3:$G$622,$G520)</f>
        <v>0</v>
      </c>
      <c r="BO520" s="2">
        <f>BJ520/SUMIFS(BJ$3:BJ$622,$BC$3:$BC$622,1,$G$3:$G$622,$G520)</f>
        <v>0</v>
      </c>
      <c r="BP520" s="2">
        <f>BK520/SUMIFS(BK$3:BK$622,$BC$3:$BC$622,1,$G$3:$G$622,$G520)</f>
        <v>0</v>
      </c>
      <c r="BQ520" s="2">
        <f>BL520</f>
        <v>4.843918191603875E-2</v>
      </c>
      <c r="BR520" s="2">
        <f>BM520</f>
        <v>0</v>
      </c>
    </row>
    <row r="521" spans="1:70" x14ac:dyDescent="0.3">
      <c r="A521" s="93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>(12-$AF521)/12*INDEX(BV$9:BV$12,MATCH($AB521,$BU$9:$BU$12,0))+$AF521/12*AG521</f>
        <v>0</v>
      </c>
      <c r="AK521" s="85">
        <f>(12-$AF521)/12*INDEX(BW$9:BW$12,MATCH($AB521,$BU$9:$BU$12,0))+$AF521/12*AH521</f>
        <v>0</v>
      </c>
      <c r="AL521" s="85">
        <f>(12-$AF521)/12*INDEX(BX$9:BX$12,MATCH($AB521,$BU$9:$BU$12,0))+$AF521/12*AI521</f>
        <v>0</v>
      </c>
      <c r="AM521" s="85">
        <f>IF($BC521=1,AJ521/SUMIFS(AJ$3:AJ$622,$BC$3:$BC$622,1,$G$3:$G$622,$G521),0)</f>
        <v>0</v>
      </c>
      <c r="AN521" s="85">
        <f>IF($BC521=1,AK521/SUMIFS(AK$3:AK$622,$BC$3:$BC$622,1,$G$3:$G$622,$G521),0)</f>
        <v>0</v>
      </c>
      <c r="AO521" s="85">
        <f>IF($BC521=1,AL521/SUMIFS(AL$3:AL$622,$BC$3:$BC$622,1,$G$3:$G$622,$G521),0)</f>
        <v>0</v>
      </c>
      <c r="AP521" s="2">
        <f>IFERROR(R521/$V521*90,"")</f>
        <v>0</v>
      </c>
      <c r="AQ521" s="2">
        <f>IFERROR(S521/$V521*90,"")</f>
        <v>0</v>
      </c>
      <c r="AR521" s="2">
        <f>IFERROR(W521/$V521*90,"")</f>
        <v>0</v>
      </c>
      <c r="AS521" s="2">
        <f>IFERROR(X521/$V521*90,"")</f>
        <v>5.8823529411764705E-2</v>
      </c>
      <c r="AT521" s="2">
        <f>IFERROR(Y521/$V521*90,"")</f>
        <v>0</v>
      </c>
      <c r="AU521" s="2">
        <f>IF(AP521="",INDEX(BV$4:BV$7,MATCH(O521,$BU$4:$BU$7,0)),AP521)</f>
        <v>0</v>
      </c>
      <c r="AV521" s="2">
        <f>IF(AQ521="",INDEX(BW$4:BW$7,MATCH($O521,$BU$4:$BU$7,0)),AQ521)</f>
        <v>0</v>
      </c>
      <c r="AW521" s="2">
        <f>IF(AR521="",INDEX(BX$4:BX$7,MATCH($O521,$BU$4:$BU$7,0)),AR521)</f>
        <v>0</v>
      </c>
      <c r="AX521" s="2">
        <f>IF(AS521="",INDEX(BY$4:BY$7,MATCH($O521,$BU$4:$BU$7,0)),AS521)</f>
        <v>5.8823529411764705E-2</v>
      </c>
      <c r="AY521" s="2">
        <f>IF(AT521="",INDEX(BZ$4:BZ$7,MATCH($O521,$BU$4:$BU$7,0)),AT521)</f>
        <v>0</v>
      </c>
      <c r="AZ521" s="2">
        <f>AU521*0.5+AK521*0.5</f>
        <v>0</v>
      </c>
      <c r="BA521" s="2">
        <f>AV521*0.5+AJ521*0.5</f>
        <v>0</v>
      </c>
      <c r="BB521" s="2">
        <f>AX521*0.5+AI521*0.5</f>
        <v>2.9411764705882353E-2</v>
      </c>
      <c r="BC521">
        <f>IF(I521="expected",1,0)</f>
        <v>0</v>
      </c>
      <c r="BD521" s="74">
        <f>IF(BC521=1,AZ521/SUMIFS(AZ$3:AZ$622,$BC$3:$BC$622,1,$G$3:$G$622,$G521),0)</f>
        <v>0</v>
      </c>
      <c r="BE521" s="74">
        <f>IF(BC521=1,BA521/SUMIFS(BA$3:BA$622,$BC$3:$BC$622,1,$G$3:$G$622,$G521),0)</f>
        <v>0</v>
      </c>
      <c r="BF521" s="74">
        <f>IF(BC521=1,AW521/SUMIFS(AW$3:AW$622,$BC$3:$BC$622,1,$G$3:$G$622,$G521),0)</f>
        <v>0</v>
      </c>
      <c r="BG521" s="2">
        <f>BB521</f>
        <v>2.9411764705882353E-2</v>
      </c>
      <c r="BH521" s="2">
        <f>AY521</f>
        <v>0</v>
      </c>
      <c r="BI521" s="2">
        <f>MIN(BI$1,BD521)</f>
        <v>0</v>
      </c>
      <c r="BJ521" s="2">
        <f>MIN(BJ$1,BE521)</f>
        <v>0</v>
      </c>
      <c r="BK521" s="2">
        <f>MIN(BK$1,BF521)</f>
        <v>0</v>
      </c>
      <c r="BL521" s="2">
        <f>BG521</f>
        <v>2.9411764705882353E-2</v>
      </c>
      <c r="BM521" s="2">
        <f>MIN($BM$1,BH521)</f>
        <v>0</v>
      </c>
      <c r="BN521" s="2">
        <f>BI521/SUMIFS(BI$3:BI$622,$BC$3:$BC$622,1,$G$3:$G$622,$G521)</f>
        <v>0</v>
      </c>
      <c r="BO521" s="2">
        <f>BJ521/SUMIFS(BJ$3:BJ$622,$BC$3:$BC$622,1,$G$3:$G$622,$G521)</f>
        <v>0</v>
      </c>
      <c r="BP521" s="2">
        <f>BK521/SUMIFS(BK$3:BK$622,$BC$3:$BC$622,1,$G$3:$G$622,$G521)</f>
        <v>0</v>
      </c>
      <c r="BQ521" s="2">
        <f>BL521</f>
        <v>2.9411764705882353E-2</v>
      </c>
      <c r="BR521" s="2">
        <f>BM521</f>
        <v>0</v>
      </c>
    </row>
    <row r="522" spans="1:70" x14ac:dyDescent="0.3">
      <c r="A522" s="93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>(12-$AF522)/12*INDEX(BV$9:BV$12,MATCH($AB522,$BU$9:$BU$12,0))+$AF522/12*AG522</f>
        <v>6.9750000000000006E-2</v>
      </c>
      <c r="AK522" s="85">
        <f>(12-$AF522)/12*INDEX(BW$9:BW$12,MATCH($AB522,$BU$9:$BU$12,0))+$AF522/12*AH522</f>
        <v>0.16842647058823532</v>
      </c>
      <c r="AL522" s="85">
        <f>(12-$AF522)/12*INDEX(BX$9:BX$12,MATCH($AB522,$BU$9:$BU$12,0))+$AF522/12*AI522</f>
        <v>0.14086764705882346</v>
      </c>
      <c r="AM522" s="85">
        <f>IF($BC522=1,AJ522/SUMIFS(AJ$3:AJ$622,$BC$3:$BC$622,1,$G$3:$G$622,$G522),0)</f>
        <v>0</v>
      </c>
      <c r="AN522" s="85">
        <f>IF($BC522=1,AK522/SUMIFS(AK$3:AK$622,$BC$3:$BC$622,1,$G$3:$G$622,$G522),0)</f>
        <v>0</v>
      </c>
      <c r="AO522" s="85">
        <f>IF($BC522=1,AL522/SUMIFS(AL$3:AL$622,$BC$3:$BC$622,1,$G$3:$G$622,$G522),0)</f>
        <v>0</v>
      </c>
      <c r="AP522" s="2">
        <f>IFERROR(R522/$V522*90,"")</f>
        <v>0</v>
      </c>
      <c r="AQ522" s="2">
        <f>IFERROR(S522/$V522*90,"")</f>
        <v>0</v>
      </c>
      <c r="AR522" s="2">
        <f>IFERROR(W522/$V522*90,"")</f>
        <v>0.41666666666666663</v>
      </c>
      <c r="AS522" s="2">
        <f>IFERROR(X522/$V522*90,"")</f>
        <v>0</v>
      </c>
      <c r="AT522" s="2">
        <f>IFERROR(Y522/$V522*90,"")</f>
        <v>0</v>
      </c>
      <c r="AU522" s="2">
        <f>IF(AP522="",INDEX(BV$4:BV$7,MATCH(O522,$BU$4:$BU$7,0)),AP522)</f>
        <v>0</v>
      </c>
      <c r="AV522" s="2">
        <f>IF(AQ522="",INDEX(BW$4:BW$7,MATCH($O522,$BU$4:$BU$7,0)),AQ522)</f>
        <v>0</v>
      </c>
      <c r="AW522" s="2">
        <f>IF(AR522="",INDEX(BX$4:BX$7,MATCH($O522,$BU$4:$BU$7,0)),AR522)</f>
        <v>0.41666666666666663</v>
      </c>
      <c r="AX522" s="2">
        <f>IF(AS522="",INDEX(BY$4:BY$7,MATCH($O522,$BU$4:$BU$7,0)),AS522)</f>
        <v>0</v>
      </c>
      <c r="AY522" s="2">
        <f>IF(AT522="",INDEX(BZ$4:BZ$7,MATCH($O522,$BU$4:$BU$7,0)),AT522)</f>
        <v>0</v>
      </c>
      <c r="AZ522" s="2">
        <f>AU522*0.5+AK522*0.5</f>
        <v>8.4213235294117658E-2</v>
      </c>
      <c r="BA522" s="2">
        <f>AV522*0.5+AJ522*0.5</f>
        <v>3.4875000000000003E-2</v>
      </c>
      <c r="BB522" s="2">
        <f>AX522*0.5+AI522*0.5</f>
        <v>0</v>
      </c>
      <c r="BC522">
        <f>IF(I522="expected",1,0)</f>
        <v>0</v>
      </c>
      <c r="BD522" s="74">
        <f>IF(BC522=1,AZ522/SUMIFS(AZ$3:AZ$622,$BC$3:$BC$622,1,$G$3:$G$622,$G522),0)</f>
        <v>0</v>
      </c>
      <c r="BE522" s="74">
        <f>IF(BC522=1,BA522/SUMIFS(BA$3:BA$622,$BC$3:$BC$622,1,$G$3:$G$622,$G522),0)</f>
        <v>0</v>
      </c>
      <c r="BF522" s="74">
        <f>IF(BC522=1,AW522/SUMIFS(AW$3:AW$622,$BC$3:$BC$622,1,$G$3:$G$622,$G522),0)</f>
        <v>0</v>
      </c>
      <c r="BG522" s="2">
        <f>BB522</f>
        <v>0</v>
      </c>
      <c r="BH522" s="2">
        <f>AY522</f>
        <v>0</v>
      </c>
      <c r="BI522" s="2">
        <f>MIN(BI$1,BD522)</f>
        <v>0</v>
      </c>
      <c r="BJ522" s="2">
        <f>MIN(BJ$1,BE522)</f>
        <v>0</v>
      </c>
      <c r="BK522" s="2">
        <f>MIN(BK$1,BF522)</f>
        <v>0</v>
      </c>
      <c r="BL522" s="2">
        <f>BG522</f>
        <v>0</v>
      </c>
      <c r="BM522" s="2">
        <f>MIN($BM$1,BH522)</f>
        <v>0</v>
      </c>
      <c r="BN522" s="2">
        <f>BI522/SUMIFS(BI$3:BI$622,$BC$3:$BC$622,1,$G$3:$G$622,$G522)</f>
        <v>0</v>
      </c>
      <c r="BO522" s="2">
        <f>BJ522/SUMIFS(BJ$3:BJ$622,$BC$3:$BC$622,1,$G$3:$G$622,$G522)</f>
        <v>0</v>
      </c>
      <c r="BP522" s="2">
        <f>BK522/SUMIFS(BK$3:BK$622,$BC$3:$BC$622,1,$G$3:$G$622,$G522)</f>
        <v>0</v>
      </c>
      <c r="BQ522" s="2">
        <f>BL522</f>
        <v>0</v>
      </c>
      <c r="BR522" s="2">
        <f>BM522</f>
        <v>0</v>
      </c>
    </row>
    <row r="523" spans="1:70" x14ac:dyDescent="0.3">
      <c r="A523" s="93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>(12-$AF523)/12*INDEX(BV$9:BV$12,MATCH($AB523,$BU$9:$BU$12,0))+$AF523/12*AG523</f>
        <v>8.5249999999999992E-2</v>
      </c>
      <c r="AK523" s="85">
        <f>(12-$AF523)/12*INDEX(BW$9:BW$12,MATCH($AB523,$BU$9:$BU$12,0))+$AF523/12*AH523</f>
        <v>8.3632352941176491E-2</v>
      </c>
      <c r="AL523" s="85">
        <f>(12-$AF523)/12*INDEX(BX$9:BX$12,MATCH($AB523,$BU$9:$BU$12,0))+$AF523/12*AI523</f>
        <v>0.17217156862745089</v>
      </c>
      <c r="AM523" s="85">
        <f>IF($BC523=1,AJ523/SUMIFS(AJ$3:AJ$622,$BC$3:$BC$622,1,$G$3:$G$622,$G523),0)</f>
        <v>6.3646637965670411E-2</v>
      </c>
      <c r="AN523" s="85">
        <f>IF($BC523=1,AK523/SUMIFS(AK$3:AK$622,$BC$3:$BC$622,1,$G$3:$G$622,$G523),0)</f>
        <v>4.2499370024640389E-2</v>
      </c>
      <c r="AO523" s="85">
        <f>IF($BC523=1,AL523/SUMIFS(AL$3:AL$622,$BC$3:$BC$622,1,$G$3:$G$622,$G523),0)</f>
        <v>8.8626771906788332E-2</v>
      </c>
      <c r="AP523" s="2">
        <f>IFERROR(R523/$V523*90,"")</f>
        <v>0</v>
      </c>
      <c r="AQ523" s="2">
        <f>IFERROR(S523/$V523*90,"")</f>
        <v>0</v>
      </c>
      <c r="AR523" s="2">
        <f>IFERROR(W523/$V523*90,"")</f>
        <v>0</v>
      </c>
      <c r="AS523" s="2">
        <f>IFERROR(X523/$V523*90,"")</f>
        <v>0</v>
      </c>
      <c r="AT523" s="2">
        <f>IFERROR(Y523/$V523*90,"")</f>
        <v>0</v>
      </c>
      <c r="AU523" s="2">
        <f>IF(AP523="",INDEX(BV$4:BV$7,MATCH(O523,$BU$4:$BU$7,0)),AP523)</f>
        <v>0</v>
      </c>
      <c r="AV523" s="2">
        <f>IF(AQ523="",INDEX(BW$4:BW$7,MATCH($O523,$BU$4:$BU$7,0)),AQ523)</f>
        <v>0</v>
      </c>
      <c r="AW523" s="2">
        <f>IF(AR523="",INDEX(BX$4:BX$7,MATCH($O523,$BU$4:$BU$7,0)),AR523)</f>
        <v>0</v>
      </c>
      <c r="AX523" s="2">
        <f>IF(AS523="",INDEX(BY$4:BY$7,MATCH($O523,$BU$4:$BU$7,0)),AS523)</f>
        <v>0</v>
      </c>
      <c r="AY523" s="2">
        <f>IF(AT523="",INDEX(BZ$4:BZ$7,MATCH($O523,$BU$4:$BU$7,0)),AT523)</f>
        <v>0</v>
      </c>
      <c r="AZ523" s="2">
        <f>AU523*0.5+AK523*0.5</f>
        <v>4.1816176470588245E-2</v>
      </c>
      <c r="BA523" s="2">
        <f>AV523*0.5+AJ523*0.5</f>
        <v>4.2624999999999996E-2</v>
      </c>
      <c r="BB523" s="2">
        <f>AX523*0.5+AI523*0.5</f>
        <v>0</v>
      </c>
      <c r="BC523">
        <f>IF(I523="expected",1,0)</f>
        <v>1</v>
      </c>
      <c r="BD523" s="74">
        <f>IF(BC523=1,AZ523/SUMIFS(AZ$3:AZ$622,$BC$3:$BC$622,1,$G$3:$G$622,$G523),0)</f>
        <v>2.5928457634855965E-2</v>
      </c>
      <c r="BE523" s="74">
        <f>IF(BC523=1,BA523/SUMIFS(BA$3:BA$622,$BC$3:$BC$622,1,$G$3:$G$622,$G523),0)</f>
        <v>3.955571178227902E-2</v>
      </c>
      <c r="BF523" s="74">
        <f>IF(BC523=1,AW523/SUMIFS(AW$3:AW$622,$BC$3:$BC$622,1,$G$3:$G$622,$G523),0)</f>
        <v>0</v>
      </c>
      <c r="BG523" s="2">
        <f>BB523</f>
        <v>0</v>
      </c>
      <c r="BH523" s="2">
        <f>AY523</f>
        <v>0</v>
      </c>
      <c r="BI523" s="2">
        <f>MIN(BI$1,BD523)</f>
        <v>2.5928457634855965E-2</v>
      </c>
      <c r="BJ523" s="2">
        <f>MIN(BJ$1,BE523)</f>
        <v>3.955571178227902E-2</v>
      </c>
      <c r="BK523" s="2">
        <f>MIN(BK$1,BF523)</f>
        <v>0</v>
      </c>
      <c r="BL523" s="2">
        <f>BG523</f>
        <v>0</v>
      </c>
      <c r="BM523" s="2">
        <f>MIN($BM$1,BH523)</f>
        <v>0</v>
      </c>
      <c r="BN523" s="2">
        <f>BI523/SUMIFS(BI$3:BI$622,$BC$3:$BC$622,1,$G$3:$G$622,$G523)</f>
        <v>2.7102145015371885E-2</v>
      </c>
      <c r="BO523" s="2">
        <f>BJ523/SUMIFS(BJ$3:BJ$622,$BC$3:$BC$622,1,$G$3:$G$622,$G523)</f>
        <v>3.955571178227902E-2</v>
      </c>
      <c r="BP523" s="2">
        <f>BK523/SUMIFS(BK$3:BK$622,$BC$3:$BC$622,1,$G$3:$G$622,$G523)</f>
        <v>0</v>
      </c>
      <c r="BQ523" s="2">
        <f>BL523</f>
        <v>0</v>
      </c>
      <c r="BR523" s="2">
        <f>BM523</f>
        <v>0</v>
      </c>
    </row>
    <row r="524" spans="1:70" x14ac:dyDescent="0.3">
      <c r="A524" s="93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>(12-$AF524)/12*INDEX(BV$9:BV$12,MATCH($AB524,$BU$9:$BU$12,0))+$AF524/12*AG524</f>
        <v>0.11324999999999999</v>
      </c>
      <c r="AK524" s="85">
        <f>(12-$AF524)/12*INDEX(BW$9:BW$12,MATCH($AB524,$BU$9:$BU$12,0))+$AF524/12*AH524</f>
        <v>2.280882352941177E-2</v>
      </c>
      <c r="AL524" s="85">
        <f>(12-$AF524)/12*INDEX(BX$9:BX$12,MATCH($AB524,$BU$9:$BU$12,0))+$AF524/12*AI524</f>
        <v>0.22695588235294115</v>
      </c>
      <c r="AM524" s="85">
        <f>IF($BC524=1,AJ524/SUMIFS(AJ$3:AJ$622,$BC$3:$BC$622,1,$G$3:$G$622,$G524),0)</f>
        <v>0</v>
      </c>
      <c r="AN524" s="85">
        <f>IF($BC524=1,AK524/SUMIFS(AK$3:AK$622,$BC$3:$BC$622,1,$G$3:$G$622,$G524),0)</f>
        <v>0</v>
      </c>
      <c r="AO524" s="85">
        <f>IF($BC524=1,AL524/SUMIFS(AL$3:AL$622,$BC$3:$BC$622,1,$G$3:$G$622,$G524),0)</f>
        <v>0</v>
      </c>
      <c r="AP524" s="2" t="str">
        <f>IFERROR(R524/$V524*90,"")</f>
        <v/>
      </c>
      <c r="AQ524" s="2" t="str">
        <f>IFERROR(S524/$V524*90,"")</f>
        <v/>
      </c>
      <c r="AR524" s="2" t="str">
        <f>IFERROR(W524/$V524*90,"")</f>
        <v/>
      </c>
      <c r="AS524" s="2" t="str">
        <f>IFERROR(X524/$V524*90,"")</f>
        <v/>
      </c>
      <c r="AT524" s="2" t="str">
        <f>IFERROR(Y524/$V524*90,"")</f>
        <v/>
      </c>
      <c r="AU524" s="2">
        <f>IF(AP524="",INDEX(BV$4:BV$7,MATCH(O524,$BU$4:$BU$7,0)),AP524)</f>
        <v>0</v>
      </c>
      <c r="AV524" s="2">
        <f>IF(AQ524="",INDEX(BW$4:BW$7,MATCH($O524,$BU$4:$BU$7,0)),AQ524)</f>
        <v>0</v>
      </c>
      <c r="AW524" s="2">
        <f>IF(AR524="",INDEX(BX$4:BX$7,MATCH($O524,$BU$4:$BU$7,0)),AR524)</f>
        <v>9.024064171122996E-2</v>
      </c>
      <c r="AX524" s="2">
        <f>IF(AS524="",INDEX(BY$4:BY$7,MATCH($O524,$BU$4:$BU$7,0)),AS524)</f>
        <v>0.1265377855887522</v>
      </c>
      <c r="AY524" s="2">
        <f>IF(AT524="",INDEX(BZ$4:BZ$7,MATCH($O524,$BU$4:$BU$7,0)),AT524)</f>
        <v>0</v>
      </c>
      <c r="AZ524" s="2">
        <f>AU524*0.5+AK524*0.5</f>
        <v>1.1404411764705885E-2</v>
      </c>
      <c r="BA524" s="2">
        <f>AV524*0.5+AJ524*0.5</f>
        <v>5.6624999999999995E-2</v>
      </c>
      <c r="BB524" s="2">
        <f>AX524*0.5+AI524*0.5</f>
        <v>0.18326889279437608</v>
      </c>
      <c r="BC524">
        <f>IF(I524="expected",1,0)</f>
        <v>0</v>
      </c>
      <c r="BD524" s="74">
        <f>IF(BC524=1,AZ524/SUMIFS(AZ$3:AZ$622,$BC$3:$BC$622,1,$G$3:$G$622,$G524),0)</f>
        <v>0</v>
      </c>
      <c r="BE524" s="74">
        <f>IF(BC524=1,BA524/SUMIFS(BA$3:BA$622,$BC$3:$BC$622,1,$G$3:$G$622,$G524),0)</f>
        <v>0</v>
      </c>
      <c r="BF524" s="74">
        <f>IF(BC524=1,AW524/SUMIFS(AW$3:AW$622,$BC$3:$BC$622,1,$G$3:$G$622,$G524),0)</f>
        <v>0</v>
      </c>
      <c r="BG524" s="2">
        <f>BB524</f>
        <v>0.18326889279437608</v>
      </c>
      <c r="BH524" s="2">
        <f>AY524</f>
        <v>0</v>
      </c>
      <c r="BI524" s="2">
        <f>MIN(BI$1,BD524)</f>
        <v>0</v>
      </c>
      <c r="BJ524" s="2">
        <f>MIN(BJ$1,BE524)</f>
        <v>0</v>
      </c>
      <c r="BK524" s="2">
        <f>MIN(BK$1,BF524)</f>
        <v>0</v>
      </c>
      <c r="BL524" s="2">
        <f>BG524</f>
        <v>0.18326889279437608</v>
      </c>
      <c r="BM524" s="2">
        <f>MIN($BM$1,BH524)</f>
        <v>0</v>
      </c>
      <c r="BN524" s="2">
        <f>BI524/SUMIFS(BI$3:BI$622,$BC$3:$BC$622,1,$G$3:$G$622,$G524)</f>
        <v>0</v>
      </c>
      <c r="BO524" s="2">
        <f>BJ524/SUMIFS(BJ$3:BJ$622,$BC$3:$BC$622,1,$G$3:$G$622,$G524)</f>
        <v>0</v>
      </c>
      <c r="BP524" s="2">
        <f>BK524/SUMIFS(BK$3:BK$622,$BC$3:$BC$622,1,$G$3:$G$622,$G524)</f>
        <v>0</v>
      </c>
      <c r="BQ524" s="2">
        <f>BL524</f>
        <v>0.18326889279437608</v>
      </c>
      <c r="BR524" s="2">
        <f>BM524</f>
        <v>0</v>
      </c>
    </row>
    <row r="525" spans="1:70" x14ac:dyDescent="0.3">
      <c r="A525" s="93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>(12-$AF525)/12*INDEX(BV$9:BV$12,MATCH($AB525,$BU$9:$BU$12,0))+$AF525/12*AG525</f>
        <v>6.9750000000000006E-2</v>
      </c>
      <c r="AK525" s="85">
        <f>(12-$AF525)/12*INDEX(BW$9:BW$12,MATCH($AB525,$BU$9:$BU$12,0))+$AF525/12*AH525</f>
        <v>6.8426470588235311E-2</v>
      </c>
      <c r="AL525" s="85">
        <f>(12-$AF525)/12*INDEX(BX$9:BX$12,MATCH($AB525,$BU$9:$BU$12,0))+$AF525/12*AI525</f>
        <v>0.14086764705882346</v>
      </c>
      <c r="AM525" s="85">
        <f>IF($BC525=1,AJ525/SUMIFS(AJ$3:AJ$622,$BC$3:$BC$622,1,$G$3:$G$622,$G525),0)</f>
        <v>0</v>
      </c>
      <c r="AN525" s="85">
        <f>IF($BC525=1,AK525/SUMIFS(AK$3:AK$622,$BC$3:$BC$622,1,$G$3:$G$622,$G525),0)</f>
        <v>0</v>
      </c>
      <c r="AO525" s="85">
        <f>IF($BC525=1,AL525/SUMIFS(AL$3:AL$622,$BC$3:$BC$622,1,$G$3:$G$622,$G525),0)</f>
        <v>0</v>
      </c>
      <c r="AP525" s="2">
        <f>IFERROR(R525/$V525*90,"")</f>
        <v>0</v>
      </c>
      <c r="AQ525" s="2">
        <f>IFERROR(S525/$V525*90,"")</f>
        <v>0.17013232514177695</v>
      </c>
      <c r="AR525" s="2">
        <f>IFERROR(W525/$V525*90,"")</f>
        <v>0.22684310018903592</v>
      </c>
      <c r="AS525" s="2">
        <f>IFERROR(X525/$V525*90,"")</f>
        <v>0.17013232514177695</v>
      </c>
      <c r="AT525" s="2">
        <f>IFERROR(Y525/$V525*90,"")</f>
        <v>0</v>
      </c>
      <c r="AU525" s="2">
        <f>IF(AP525="",INDEX(BV$4:BV$7,MATCH(O525,$BU$4:$BU$7,0)),AP525)</f>
        <v>0</v>
      </c>
      <c r="AV525" s="2">
        <f>IF(AQ525="",INDEX(BW$4:BW$7,MATCH($O525,$BU$4:$BU$7,0)),AQ525)</f>
        <v>0.17013232514177695</v>
      </c>
      <c r="AW525" s="2">
        <f>IF(AR525="",INDEX(BX$4:BX$7,MATCH($O525,$BU$4:$BU$7,0)),AR525)</f>
        <v>0.22684310018903592</v>
      </c>
      <c r="AX525" s="2">
        <f>IF(AS525="",INDEX(BY$4:BY$7,MATCH($O525,$BU$4:$BU$7,0)),AS525)</f>
        <v>0.17013232514177695</v>
      </c>
      <c r="AY525" s="2">
        <f>IF(AT525="",INDEX(BZ$4:BZ$7,MATCH($O525,$BU$4:$BU$7,0)),AT525)</f>
        <v>0</v>
      </c>
      <c r="AZ525" s="2">
        <f>AU525*0.5+AK525*0.5</f>
        <v>3.4213235294117655E-2</v>
      </c>
      <c r="BA525" s="2">
        <f>AV525*0.5+AJ525*0.5</f>
        <v>0.11994116257088848</v>
      </c>
      <c r="BB525" s="2">
        <f>AX525*0.5+AI525*0.5</f>
        <v>8.5066162570888476E-2</v>
      </c>
      <c r="BC525">
        <f>IF(I525="expected",1,0)</f>
        <v>0</v>
      </c>
      <c r="BD525" s="74">
        <f>IF(BC525=1,AZ525/SUMIFS(AZ$3:AZ$622,$BC$3:$BC$622,1,$G$3:$G$622,$G525),0)</f>
        <v>0</v>
      </c>
      <c r="BE525" s="74">
        <f>IF(BC525=1,BA525/SUMIFS(BA$3:BA$622,$BC$3:$BC$622,1,$G$3:$G$622,$G525),0)</f>
        <v>0</v>
      </c>
      <c r="BF525" s="74">
        <f>IF(BC525=1,AW525/SUMIFS(AW$3:AW$622,$BC$3:$BC$622,1,$G$3:$G$622,$G525),0)</f>
        <v>0</v>
      </c>
      <c r="BG525" s="2">
        <f>BB525</f>
        <v>8.5066162570888476E-2</v>
      </c>
      <c r="BH525" s="2">
        <f>AY525</f>
        <v>0</v>
      </c>
      <c r="BI525" s="2">
        <f>MIN(BI$1,BD525)</f>
        <v>0</v>
      </c>
      <c r="BJ525" s="2">
        <f>MIN(BJ$1,BE525)</f>
        <v>0</v>
      </c>
      <c r="BK525" s="2">
        <f>MIN(BK$1,BF525)</f>
        <v>0</v>
      </c>
      <c r="BL525" s="2">
        <f>BG525</f>
        <v>8.5066162570888476E-2</v>
      </c>
      <c r="BM525" s="2">
        <f>MIN($BM$1,BH525)</f>
        <v>0</v>
      </c>
      <c r="BN525" s="2">
        <f>BI525/SUMIFS(BI$3:BI$622,$BC$3:$BC$622,1,$G$3:$G$622,$G525)</f>
        <v>0</v>
      </c>
      <c r="BO525" s="2">
        <f>BJ525/SUMIFS(BJ$3:BJ$622,$BC$3:$BC$622,1,$G$3:$G$622,$G525)</f>
        <v>0</v>
      </c>
      <c r="BP525" s="2">
        <f>BK525/SUMIFS(BK$3:BK$622,$BC$3:$BC$622,1,$G$3:$G$622,$G525)</f>
        <v>0</v>
      </c>
      <c r="BQ525" s="2">
        <f>BL525</f>
        <v>8.5066162570888476E-2</v>
      </c>
      <c r="BR525" s="2">
        <f>BM525</f>
        <v>0</v>
      </c>
    </row>
    <row r="526" spans="1:70" x14ac:dyDescent="0.3">
      <c r="A526" s="93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>(12-$AF526)/12*INDEX(BV$9:BV$12,MATCH($AB526,$BU$9:$BU$12,0))+$AF526/12*AG526</f>
        <v>0.16126373626373627</v>
      </c>
      <c r="AK526" s="85">
        <f>(12-$AF526)/12*INDEX(BW$9:BW$12,MATCH($AB526,$BU$9:$BU$12,0))+$AF526/12*AH526</f>
        <v>0.22450549450549454</v>
      </c>
      <c r="AL526" s="85">
        <f>(12-$AF526)/12*INDEX(BX$9:BX$12,MATCH($AB526,$BU$9:$BU$12,0))+$AF526/12*AI526</f>
        <v>0.23137362637362638</v>
      </c>
      <c r="AM526" s="85">
        <f>IF($BC526=1,AJ526/SUMIFS(AJ$3:AJ$622,$BC$3:$BC$622,1,$G$3:$G$622,$G526),0)</f>
        <v>0</v>
      </c>
      <c r="AN526" s="85">
        <f>IF($BC526=1,AK526/SUMIFS(AK$3:AK$622,$BC$3:$BC$622,1,$G$3:$G$622,$G526),0)</f>
        <v>0</v>
      </c>
      <c r="AO526" s="85">
        <f>IF($BC526=1,AL526/SUMIFS(AL$3:AL$622,$BC$3:$BC$622,1,$G$3:$G$622,$G526),0)</f>
        <v>0</v>
      </c>
      <c r="AP526" s="2">
        <f>IFERROR(R526/$V526*90,"")</f>
        <v>0</v>
      </c>
      <c r="AQ526" s="2">
        <f>IFERROR(S526/$V526*90,"")</f>
        <v>0</v>
      </c>
      <c r="AR526" s="2">
        <f>IFERROR(W526/$V526*90,"")</f>
        <v>0.14184397163120568</v>
      </c>
      <c r="AS526" s="2">
        <f>IFERROR(X526/$V526*90,"")</f>
        <v>0.14184397163120568</v>
      </c>
      <c r="AT526" s="2">
        <f>IFERROR(Y526/$V526*90,"")</f>
        <v>0</v>
      </c>
      <c r="AU526" s="2">
        <f>IF(AP526="",INDEX(BV$4:BV$7,MATCH(O526,$BU$4:$BU$7,0)),AP526)</f>
        <v>0</v>
      </c>
      <c r="AV526" s="2">
        <f>IF(AQ526="",INDEX(BW$4:BW$7,MATCH($O526,$BU$4:$BU$7,0)),AQ526)</f>
        <v>0</v>
      </c>
      <c r="AW526" s="2">
        <f>IF(AR526="",INDEX(BX$4:BX$7,MATCH($O526,$BU$4:$BU$7,0)),AR526)</f>
        <v>0.14184397163120568</v>
      </c>
      <c r="AX526" s="2">
        <f>IF(AS526="",INDEX(BY$4:BY$7,MATCH($O526,$BU$4:$BU$7,0)),AS526)</f>
        <v>0.14184397163120568</v>
      </c>
      <c r="AY526" s="2">
        <f>IF(AT526="",INDEX(BZ$4:BZ$7,MATCH($O526,$BU$4:$BU$7,0)),AT526)</f>
        <v>0</v>
      </c>
      <c r="AZ526" s="2">
        <f>AU526*0.5+AK526*0.5</f>
        <v>0.11225274725274727</v>
      </c>
      <c r="BA526" s="2">
        <f>AV526*0.5+AJ526*0.5</f>
        <v>8.0631868131868137E-2</v>
      </c>
      <c r="BB526" s="2">
        <f>AX526*0.5+AI526*0.5</f>
        <v>7.0921985815602842E-2</v>
      </c>
      <c r="BC526">
        <f>IF(I526="expected",1,0)</f>
        <v>0</v>
      </c>
      <c r="BD526" s="74">
        <f>IF(BC526=1,AZ526/SUMIFS(AZ$3:AZ$622,$BC$3:$BC$622,1,$G$3:$G$622,$G526),0)</f>
        <v>0</v>
      </c>
      <c r="BE526" s="74">
        <f>IF(BC526=1,BA526/SUMIFS(BA$3:BA$622,$BC$3:$BC$622,1,$G$3:$G$622,$G526),0)</f>
        <v>0</v>
      </c>
      <c r="BF526" s="74">
        <f>IF(BC526=1,AW526/SUMIFS(AW$3:AW$622,$BC$3:$BC$622,1,$G$3:$G$622,$G526),0)</f>
        <v>0</v>
      </c>
      <c r="BG526" s="2">
        <f>BB526</f>
        <v>7.0921985815602842E-2</v>
      </c>
      <c r="BH526" s="2">
        <f>AY526</f>
        <v>0</v>
      </c>
      <c r="BI526" s="2">
        <f>MIN(BI$1,BD526)</f>
        <v>0</v>
      </c>
      <c r="BJ526" s="2">
        <f>MIN(BJ$1,BE526)</f>
        <v>0</v>
      </c>
      <c r="BK526" s="2">
        <f>MIN(BK$1,BF526)</f>
        <v>0</v>
      </c>
      <c r="BL526" s="2">
        <f>BG526</f>
        <v>7.0921985815602842E-2</v>
      </c>
      <c r="BM526" s="2">
        <f>MIN($BM$1,BH526)</f>
        <v>0</v>
      </c>
      <c r="BN526" s="2">
        <f>BI526/SUMIFS(BI$3:BI$622,$BC$3:$BC$622,1,$G$3:$G$622,$G526)</f>
        <v>0</v>
      </c>
      <c r="BO526" s="2">
        <f>BJ526/SUMIFS(BJ$3:BJ$622,$BC$3:$BC$622,1,$G$3:$G$622,$G526)</f>
        <v>0</v>
      </c>
      <c r="BP526" s="2">
        <f>BK526/SUMIFS(BK$3:BK$622,$BC$3:$BC$622,1,$G$3:$G$622,$G526)</f>
        <v>0</v>
      </c>
      <c r="BQ526" s="2">
        <f>BL526</f>
        <v>7.0921985815602842E-2</v>
      </c>
      <c r="BR526" s="2">
        <f>BM526</f>
        <v>0</v>
      </c>
    </row>
    <row r="527" spans="1:70" x14ac:dyDescent="0.3">
      <c r="A527" s="93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>(12-$AF527)/12*INDEX(BV$9:BV$12,MATCH($AB527,$BU$9:$BU$12,0))+$AF527/12*AG527</f>
        <v>0.15469322344322345</v>
      </c>
      <c r="AK527" s="85">
        <f>(12-$AF527)/12*INDEX(BW$9:BW$12,MATCH($AB527,$BU$9:$BU$12,0))+$AF527/12*AH527</f>
        <v>0.18104395604395607</v>
      </c>
      <c r="AL527" s="85">
        <f>(12-$AF527)/12*INDEX(BX$9:BX$12,MATCH($AB527,$BU$9:$BU$12,0))+$AF527/12*AI527</f>
        <v>9.640567765567766E-2</v>
      </c>
      <c r="AM527" s="85">
        <f>IF($BC527=1,AJ527/SUMIFS(AJ$3:AJ$622,$BC$3:$BC$622,1,$G$3:$G$622,$G527),0)</f>
        <v>0.11549212420215135</v>
      </c>
      <c r="AN527" s="85">
        <f>IF($BC527=1,AK527/SUMIFS(AK$3:AK$622,$BC$3:$BC$622,1,$G$3:$G$622,$G527),0)</f>
        <v>9.200092796681969E-2</v>
      </c>
      <c r="AO527" s="85">
        <f>IF($BC527=1,AL527/SUMIFS(AL$3:AL$622,$BC$3:$BC$622,1,$G$3:$G$622,$G527),0)</f>
        <v>4.9625638380498771E-2</v>
      </c>
      <c r="AP527" s="2">
        <f>IFERROR(R527/$V527*90,"")</f>
        <v>0</v>
      </c>
      <c r="AQ527" s="2">
        <f>IFERROR(S527/$V527*90,"")</f>
        <v>0</v>
      </c>
      <c r="AR527" s="2">
        <f>IFERROR(W527/$V527*90,"")</f>
        <v>0</v>
      </c>
      <c r="AS527" s="2">
        <f>IFERROR(X527/$V527*90,"")</f>
        <v>2.7777777777777776E-2</v>
      </c>
      <c r="AT527" s="2">
        <f>IFERROR(Y527/$V527*90,"")</f>
        <v>0</v>
      </c>
      <c r="AU527" s="2">
        <f>IF(AP527="",INDEX(BV$4:BV$7,MATCH(O527,$BU$4:$BU$7,0)),AP527)</f>
        <v>0</v>
      </c>
      <c r="AV527" s="2">
        <f>IF(AQ527="",INDEX(BW$4:BW$7,MATCH($O527,$BU$4:$BU$7,0)),AQ527)</f>
        <v>0</v>
      </c>
      <c r="AW527" s="2">
        <f>IF(AR527="",INDEX(BX$4:BX$7,MATCH($O527,$BU$4:$BU$7,0)),AR527)</f>
        <v>0</v>
      </c>
      <c r="AX527" s="2">
        <f>IF(AS527="",INDEX(BY$4:BY$7,MATCH($O527,$BU$4:$BU$7,0)),AS527)</f>
        <v>2.7777777777777776E-2</v>
      </c>
      <c r="AY527" s="2">
        <f>IF(AT527="",INDEX(BZ$4:BZ$7,MATCH($O527,$BU$4:$BU$7,0)),AT527)</f>
        <v>0</v>
      </c>
      <c r="AZ527" s="2">
        <f>AU527*0.5+AK527*0.5</f>
        <v>9.0521978021978033E-2</v>
      </c>
      <c r="BA527" s="2">
        <f>AV527*0.5+AJ527*0.5</f>
        <v>7.7346611721611724E-2</v>
      </c>
      <c r="BB527" s="2">
        <f>AX527*0.5+AI527*0.5</f>
        <v>1.3888888888888888E-2</v>
      </c>
      <c r="BC527">
        <f>IF(I527="expected",1,0)</f>
        <v>1</v>
      </c>
      <c r="BD527" s="74">
        <f>IF(BC527=1,AZ527/SUMIFS(AZ$3:AZ$622,$BC$3:$BC$622,1,$G$3:$G$622,$G527),0)</f>
        <v>5.6128882893371881E-2</v>
      </c>
      <c r="BE527" s="74">
        <f>IF(BC527=1,BA527/SUMIFS(BA$3:BA$622,$BC$3:$BC$622,1,$G$3:$G$622,$G527),0)</f>
        <v>7.1777132682602177E-2</v>
      </c>
      <c r="BF527" s="74">
        <f>IF(BC527=1,AW527/SUMIFS(AW$3:AW$622,$BC$3:$BC$622,1,$G$3:$G$622,$G527),0)</f>
        <v>0</v>
      </c>
      <c r="BG527" s="2">
        <f>BB527</f>
        <v>1.3888888888888888E-2</v>
      </c>
      <c r="BH527" s="2">
        <f>AY527</f>
        <v>0</v>
      </c>
      <c r="BI527" s="2">
        <f>MIN(BI$1,BD527)</f>
        <v>5.6128882893371881E-2</v>
      </c>
      <c r="BJ527" s="2">
        <f>MIN(BJ$1,BE527)</f>
        <v>7.1777132682602177E-2</v>
      </c>
      <c r="BK527" s="2">
        <f>MIN(BK$1,BF527)</f>
        <v>0</v>
      </c>
      <c r="BL527" s="2">
        <f>BG527</f>
        <v>1.3888888888888888E-2</v>
      </c>
      <c r="BM527" s="2">
        <f>MIN($BM$1,BH527)</f>
        <v>0</v>
      </c>
      <c r="BN527" s="2">
        <f>BI527/SUMIFS(BI$3:BI$622,$BC$3:$BC$622,1,$G$3:$G$622,$G527)</f>
        <v>5.8669634158338993E-2</v>
      </c>
      <c r="BO527" s="2">
        <f>BJ527/SUMIFS(BJ$3:BJ$622,$BC$3:$BC$622,1,$G$3:$G$622,$G527)</f>
        <v>7.1777132682602177E-2</v>
      </c>
      <c r="BP527" s="2">
        <f>BK527/SUMIFS(BK$3:BK$622,$BC$3:$BC$622,1,$G$3:$G$622,$G527)</f>
        <v>0</v>
      </c>
      <c r="BQ527" s="2">
        <f>BL527</f>
        <v>1.3888888888888888E-2</v>
      </c>
      <c r="BR527" s="2">
        <f>BM527</f>
        <v>0</v>
      </c>
    </row>
    <row r="528" spans="1:70" x14ac:dyDescent="0.3">
      <c r="A528" s="93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>(12-$AF528)/12*INDEX(BV$9:BV$12,MATCH($AB528,$BU$9:$BU$12,0))+$AF528/12*AG528</f>
        <v>2.325E-2</v>
      </c>
      <c r="AK528" s="85">
        <f>(12-$AF528)/12*INDEX(BW$9:BW$12,MATCH($AB528,$BU$9:$BU$12,0))+$AF528/12*AH528</f>
        <v>2.280882352941177E-2</v>
      </c>
      <c r="AL528" s="85">
        <f>(12-$AF528)/12*INDEX(BX$9:BX$12,MATCH($AB528,$BU$9:$BU$12,0))+$AF528/12*AI528</f>
        <v>0.23445588235294115</v>
      </c>
      <c r="AM528" s="85">
        <f>IF($BC528=1,AJ528/SUMIFS(AJ$3:AJ$622,$BC$3:$BC$622,1,$G$3:$G$622,$G528),0)</f>
        <v>1.8246620380374036E-2</v>
      </c>
      <c r="AN528" s="85">
        <f>IF($BC528=1,AK528/SUMIFS(AK$3:AK$622,$BC$3:$BC$622,1,$G$3:$G$622,$G528),0)</f>
        <v>1.1629410960319046E-2</v>
      </c>
      <c r="AO528" s="85">
        <f>IF($BC528=1,AL528/SUMIFS(AL$3:AL$622,$BC$3:$BC$622,1,$G$3:$G$622,$G528),0)</f>
        <v>0.10930562290205527</v>
      </c>
      <c r="AP528" s="2">
        <f>IFERROR(R528/$V528*90,"")</f>
        <v>0.11301799916282963</v>
      </c>
      <c r="AQ528" s="2">
        <f>IFERROR(S528/$V528*90,"")</f>
        <v>7.5345332775219764E-2</v>
      </c>
      <c r="AR528" s="2">
        <f>IFERROR(W528/$V528*90,"")</f>
        <v>0.26370866471326915</v>
      </c>
      <c r="AS528" s="2">
        <f>IFERROR(X528/$V528*90,"")</f>
        <v>0.30138133110087906</v>
      </c>
      <c r="AT528" s="2">
        <f>IFERROR(Y528/$V528*90,"")</f>
        <v>0</v>
      </c>
      <c r="AU528" s="2">
        <f>IF(AP528="",INDEX(BV$4:BV$7,MATCH(O528,$BU$4:$BU$7,0)),AP528)</f>
        <v>0.11301799916282963</v>
      </c>
      <c r="AV528" s="2">
        <f>IF(AQ528="",INDEX(BW$4:BW$7,MATCH($O528,$BU$4:$BU$7,0)),AQ528)</f>
        <v>7.5345332775219764E-2</v>
      </c>
      <c r="AW528" s="2">
        <f>IF(AR528="",INDEX(BX$4:BX$7,MATCH($O528,$BU$4:$BU$7,0)),AR528)</f>
        <v>0.26370866471326915</v>
      </c>
      <c r="AX528" s="2">
        <f>IF(AS528="",INDEX(BY$4:BY$7,MATCH($O528,$BU$4:$BU$7,0)),AS528)</f>
        <v>0.30138133110087906</v>
      </c>
      <c r="AY528" s="2">
        <f>IF(AT528="",INDEX(BZ$4:BZ$7,MATCH($O528,$BU$4:$BU$7,0)),AT528)</f>
        <v>0</v>
      </c>
      <c r="AZ528" s="2">
        <f>AU528*0.5+AK528*0.5</f>
        <v>6.7913411346120695E-2</v>
      </c>
      <c r="BA528" s="2">
        <f>AV528*0.5+AJ528*0.5</f>
        <v>4.9297666387609879E-2</v>
      </c>
      <c r="BB528" s="2">
        <f>AX528*0.5+AI528*0.5</f>
        <v>0.27569066555043953</v>
      </c>
      <c r="BC528">
        <f>IF(I528="expected",1,0)</f>
        <v>1</v>
      </c>
      <c r="BD528" s="74">
        <f>IF(BC528=1,AZ528/SUMIFS(AZ$3:AZ$622,$BC$3:$BC$622,1,$G$3:$G$622,$G528),0)</f>
        <v>3.4470879711917785E-2</v>
      </c>
      <c r="BE528" s="74">
        <f>IF(BC528=1,BA528/SUMIFS(BA$3:BA$622,$BC$3:$BC$622,1,$G$3:$G$622,$G528),0)</f>
        <v>3.8040624061896559E-2</v>
      </c>
      <c r="BF528" s="74">
        <f>IF(BC528=1,AW528/SUMIFS(AW$3:AW$622,$BC$3:$BC$622,1,$G$3:$G$622,$G528),0)</f>
        <v>4.5542915808815601E-2</v>
      </c>
      <c r="BG528" s="2">
        <f>BB528</f>
        <v>0.27569066555043953</v>
      </c>
      <c r="BH528" s="2">
        <f>AY528</f>
        <v>0</v>
      </c>
      <c r="BI528" s="2">
        <f>MIN(BI$1,BD528)</f>
        <v>3.4470879711917785E-2</v>
      </c>
      <c r="BJ528" s="2">
        <f>MIN(BJ$1,BE528)</f>
        <v>3.8040624061896559E-2</v>
      </c>
      <c r="BK528" s="2">
        <f>MIN(BK$1,BF528)</f>
        <v>4.5542915808815601E-2</v>
      </c>
      <c r="BL528" s="2">
        <f>BG528</f>
        <v>0.27569066555043953</v>
      </c>
      <c r="BM528" s="2">
        <f>MIN($BM$1,BH528)</f>
        <v>0</v>
      </c>
      <c r="BN528" s="2">
        <f>BI528/SUMIFS(BI$3:BI$622,$BC$3:$BC$622,1,$G$3:$G$622,$G528)</f>
        <v>3.5230947218419691E-2</v>
      </c>
      <c r="BO528" s="2">
        <f>BJ528/SUMIFS(BJ$3:BJ$622,$BC$3:$BC$622,1,$G$3:$G$622,$G528)</f>
        <v>3.8040624061896559E-2</v>
      </c>
      <c r="BP528" s="2">
        <f>BK528/SUMIFS(BK$3:BK$622,$BC$3:$BC$622,1,$G$3:$G$622,$G528)</f>
        <v>4.5696060362498556E-2</v>
      </c>
      <c r="BQ528" s="2">
        <f>BL528</f>
        <v>0.27569066555043953</v>
      </c>
      <c r="BR528" s="2">
        <f>BM528</f>
        <v>0</v>
      </c>
    </row>
    <row r="529" spans="1:70" x14ac:dyDescent="0.3">
      <c r="A529" s="93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>(12-$AF529)/12*INDEX(BV$9:BV$12,MATCH($AB529,$BU$9:$BU$12,0))+$AF529/12*AG529</f>
        <v>2.325E-2</v>
      </c>
      <c r="AK529" s="85">
        <f>(12-$AF529)/12*INDEX(BW$9:BW$12,MATCH($AB529,$BU$9:$BU$12,0))+$AF529/12*AH529</f>
        <v>0.34530882352941178</v>
      </c>
      <c r="AL529" s="85">
        <f>(12-$AF529)/12*INDEX(BX$9:BX$12,MATCH($AB529,$BU$9:$BU$12,0))+$AF529/12*AI529</f>
        <v>0.36945588235294113</v>
      </c>
      <c r="AM529" s="85">
        <f>IF($BC529=1,AJ529/SUMIFS(AJ$3:AJ$622,$BC$3:$BC$622,1,$G$3:$G$622,$G529),0)</f>
        <v>0</v>
      </c>
      <c r="AN529" s="85">
        <f>IF($BC529=1,AK529/SUMIFS(AK$3:AK$622,$BC$3:$BC$622,1,$G$3:$G$622,$G529),0)</f>
        <v>0</v>
      </c>
      <c r="AO529" s="85">
        <f>IF($BC529=1,AL529/SUMIFS(AL$3:AL$622,$BC$3:$BC$622,1,$G$3:$G$622,$G529),0)</f>
        <v>0</v>
      </c>
      <c r="AP529" s="2">
        <f>IFERROR(R529/$V529*90,"")</f>
        <v>0</v>
      </c>
      <c r="AQ529" s="2">
        <f>IFERROR(S529/$V529*90,"")</f>
        <v>0</v>
      </c>
      <c r="AR529" s="2">
        <f>IFERROR(W529/$V529*90,"")</f>
        <v>0</v>
      </c>
      <c r="AS529" s="2">
        <f>IFERROR(X529/$V529*90,"")</f>
        <v>0.22842639593908629</v>
      </c>
      <c r="AT529" s="2">
        <f>IFERROR(Y529/$V529*90,"")</f>
        <v>0</v>
      </c>
      <c r="AU529" s="2">
        <f>IF(AP529="",INDEX(BV$4:BV$7,MATCH(O529,$BU$4:$BU$7,0)),AP529)</f>
        <v>0</v>
      </c>
      <c r="AV529" s="2">
        <f>IF(AQ529="",INDEX(BW$4:BW$7,MATCH($O529,$BU$4:$BU$7,0)),AQ529)</f>
        <v>0</v>
      </c>
      <c r="AW529" s="2">
        <f>IF(AR529="",INDEX(BX$4:BX$7,MATCH($O529,$BU$4:$BU$7,0)),AR529)</f>
        <v>0</v>
      </c>
      <c r="AX529" s="2">
        <f>IF(AS529="",INDEX(BY$4:BY$7,MATCH($O529,$BU$4:$BU$7,0)),AS529)</f>
        <v>0.22842639593908629</v>
      </c>
      <c r="AY529" s="2">
        <f>IF(AT529="",INDEX(BZ$4:BZ$7,MATCH($O529,$BU$4:$BU$7,0)),AT529)</f>
        <v>0</v>
      </c>
      <c r="AZ529" s="2">
        <f>AU529*0.5+AK529*0.5</f>
        <v>0.17265441176470589</v>
      </c>
      <c r="BA529" s="2">
        <f>AV529*0.5+AJ529*0.5</f>
        <v>1.1625E-2</v>
      </c>
      <c r="BB529" s="2">
        <f>AX529*0.5+AI529*0.5</f>
        <v>0.32921319796954313</v>
      </c>
      <c r="BC529">
        <f>IF(I529="expected",1,0)</f>
        <v>0</v>
      </c>
      <c r="BD529" s="74">
        <f>IF(BC529=1,AZ529/SUMIFS(AZ$3:AZ$622,$BC$3:$BC$622,1,$G$3:$G$622,$G529),0)</f>
        <v>0</v>
      </c>
      <c r="BE529" s="74">
        <f>IF(BC529=1,BA529/SUMIFS(BA$3:BA$622,$BC$3:$BC$622,1,$G$3:$G$622,$G529),0)</f>
        <v>0</v>
      </c>
      <c r="BF529" s="74">
        <f>IF(BC529=1,AW529/SUMIFS(AW$3:AW$622,$BC$3:$BC$622,1,$G$3:$G$622,$G529),0)</f>
        <v>0</v>
      </c>
      <c r="BG529" s="2">
        <f>BB529</f>
        <v>0.32921319796954313</v>
      </c>
      <c r="BH529" s="2">
        <f>AY529</f>
        <v>0</v>
      </c>
      <c r="BI529" s="2">
        <f>MIN(BI$1,BD529)</f>
        <v>0</v>
      </c>
      <c r="BJ529" s="2">
        <f>MIN(BJ$1,BE529)</f>
        <v>0</v>
      </c>
      <c r="BK529" s="2">
        <f>MIN(BK$1,BF529)</f>
        <v>0</v>
      </c>
      <c r="BL529" s="2">
        <f>BG529</f>
        <v>0.32921319796954313</v>
      </c>
      <c r="BM529" s="2">
        <f>MIN($BM$1,BH529)</f>
        <v>0</v>
      </c>
      <c r="BN529" s="2">
        <f>BI529/SUMIFS(BI$3:BI$622,$BC$3:$BC$622,1,$G$3:$G$622,$G529)</f>
        <v>0</v>
      </c>
      <c r="BO529" s="2">
        <f>BJ529/SUMIFS(BJ$3:BJ$622,$BC$3:$BC$622,1,$G$3:$G$622,$G529)</f>
        <v>0</v>
      </c>
      <c r="BP529" s="2">
        <f>BK529/SUMIFS(BK$3:BK$622,$BC$3:$BC$622,1,$G$3:$G$622,$G529)</f>
        <v>0</v>
      </c>
      <c r="BQ529" s="2">
        <f>BL529</f>
        <v>0.32921319796954313</v>
      </c>
      <c r="BR529" s="2">
        <f>BM529</f>
        <v>0</v>
      </c>
    </row>
    <row r="530" spans="1:70" x14ac:dyDescent="0.3">
      <c r="A530" s="93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>(12-$AF530)/12*INDEX(BV$9:BV$12,MATCH($AB530,$BU$9:$BU$12,0))+$AF530/12*AG530</f>
        <v>0.14782509157509158</v>
      </c>
      <c r="AK530" s="85">
        <f>(12-$AF530)/12*INDEX(BW$9:BW$12,MATCH($AB530,$BU$9:$BU$12,0))+$AF530/12*AH530</f>
        <v>0.20579670329670333</v>
      </c>
      <c r="AL530" s="85">
        <f>(12-$AF530)/12*INDEX(BX$9:BX$12,MATCH($AB530,$BU$9:$BU$12,0))+$AF530/12*AI530</f>
        <v>0.21209249084249085</v>
      </c>
      <c r="AM530" s="85">
        <f>IF($BC530=1,AJ530/SUMIFS(AJ$3:AJ$622,$BC$3:$BC$622,1,$G$3:$G$622,$G530),0)</f>
        <v>0</v>
      </c>
      <c r="AN530" s="85">
        <f>IF($BC530=1,AK530/SUMIFS(AK$3:AK$622,$BC$3:$BC$622,1,$G$3:$G$622,$G530),0)</f>
        <v>0</v>
      </c>
      <c r="AO530" s="85">
        <f>IF($BC530=1,AL530/SUMIFS(AL$3:AL$622,$BC$3:$BC$622,1,$G$3:$G$622,$G530),0)</f>
        <v>0</v>
      </c>
      <c r="AP530" s="2" t="str">
        <f>IFERROR(R530/$V530*90,"")</f>
        <v/>
      </c>
      <c r="AQ530" s="2" t="str">
        <f>IFERROR(S530/$V530*90,"")</f>
        <v/>
      </c>
      <c r="AR530" s="2" t="str">
        <f>IFERROR(W530/$V530*90,"")</f>
        <v/>
      </c>
      <c r="AS530" s="2" t="str">
        <f>IFERROR(X530/$V530*90,"")</f>
        <v/>
      </c>
      <c r="AT530" s="2" t="str">
        <f>IFERROR(Y530/$V530*90,"")</f>
        <v/>
      </c>
      <c r="AU530" s="2">
        <f>IF(AP530="",INDEX(BV$4:BV$7,MATCH(O530,$BU$4:$BU$7,0)),AP530)</f>
        <v>3.6000000000000004E-2</v>
      </c>
      <c r="AV530" s="2">
        <f>IF(AQ530="",INDEX(BW$4:BW$7,MATCH($O530,$BU$4:$BU$7,0)),AQ530)</f>
        <v>2.6323486399532026E-2</v>
      </c>
      <c r="AW530" s="2">
        <f>IF(AR530="",INDEX(BX$4:BX$7,MATCH($O530,$BU$4:$BU$7,0)),AR530)</f>
        <v>0.24423337856173674</v>
      </c>
      <c r="AX530" s="2">
        <f>IF(AS530="",INDEX(BY$4:BY$7,MATCH($O530,$BU$4:$BU$7,0)),AS530)</f>
        <v>0.14245014245014245</v>
      </c>
      <c r="AY530" s="2">
        <f>IF(AT530="",INDEX(BZ$4:BZ$7,MATCH($O530,$BU$4:$BU$7,0)),AT530)</f>
        <v>0</v>
      </c>
      <c r="AZ530" s="2">
        <f>AU530*0.5+AK530*0.5</f>
        <v>0.12089835164835167</v>
      </c>
      <c r="BA530" s="2">
        <f>AV530*0.5+AJ530*0.5</f>
        <v>8.7074288987311801E-2</v>
      </c>
      <c r="BB530" s="2">
        <f>AX530*0.5+AI530*0.5</f>
        <v>7.1225071225071226E-2</v>
      </c>
      <c r="BC530">
        <f>IF(I530="expected",1,0)</f>
        <v>0</v>
      </c>
      <c r="BD530" s="74">
        <f>IF(BC530=1,AZ530/SUMIFS(AZ$3:AZ$622,$BC$3:$BC$622,1,$G$3:$G$622,$G530),0)</f>
        <v>0</v>
      </c>
      <c r="BE530" s="74">
        <f>IF(BC530=1,BA530/SUMIFS(BA$3:BA$622,$BC$3:$BC$622,1,$G$3:$G$622,$G530),0)</f>
        <v>0</v>
      </c>
      <c r="BF530" s="74">
        <f>IF(BC530=1,AW530/SUMIFS(AW$3:AW$622,$BC$3:$BC$622,1,$G$3:$G$622,$G530),0)</f>
        <v>0</v>
      </c>
      <c r="BG530" s="2">
        <f>BB530</f>
        <v>7.1225071225071226E-2</v>
      </c>
      <c r="BH530" s="2">
        <f>AY530</f>
        <v>0</v>
      </c>
      <c r="BI530" s="2">
        <f>MIN(BI$1,BD530)</f>
        <v>0</v>
      </c>
      <c r="BJ530" s="2">
        <f>MIN(BJ$1,BE530)</f>
        <v>0</v>
      </c>
      <c r="BK530" s="2">
        <f>MIN(BK$1,BF530)</f>
        <v>0</v>
      </c>
      <c r="BL530" s="2">
        <f>BG530</f>
        <v>7.1225071225071226E-2</v>
      </c>
      <c r="BM530" s="2">
        <f>MIN($BM$1,BH530)</f>
        <v>0</v>
      </c>
      <c r="BN530" s="2">
        <f>BI530/SUMIFS(BI$3:BI$622,$BC$3:$BC$622,1,$G$3:$G$622,$G530)</f>
        <v>0</v>
      </c>
      <c r="BO530" s="2">
        <f>BJ530/SUMIFS(BJ$3:BJ$622,$BC$3:$BC$622,1,$G$3:$G$622,$G530)</f>
        <v>0</v>
      </c>
      <c r="BP530" s="2">
        <f>BK530/SUMIFS(BK$3:BK$622,$BC$3:$BC$622,1,$G$3:$G$622,$G530)</f>
        <v>0</v>
      </c>
      <c r="BQ530" s="2">
        <f>BL530</f>
        <v>7.1225071225071226E-2</v>
      </c>
      <c r="BR530" s="2">
        <f>BM530</f>
        <v>0</v>
      </c>
    </row>
    <row r="531" spans="1:70" x14ac:dyDescent="0.3">
      <c r="A531" s="93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>(12-$AF531)/12*INDEX(BV$9:BV$12,MATCH($AB531,$BU$9:$BU$12,0))+$AF531/12*AG531</f>
        <v>0.12094780219780221</v>
      </c>
      <c r="AK531" s="85">
        <f>(12-$AF531)/12*INDEX(BW$9:BW$12,MATCH($AB531,$BU$9:$BU$12,0))+$AF531/12*AH531</f>
        <v>0.16837912087912091</v>
      </c>
      <c r="AL531" s="85">
        <f>(12-$AF531)/12*INDEX(BX$9:BX$12,MATCH($AB531,$BU$9:$BU$12,0))+$AF531/12*AI531</f>
        <v>0.37353021978021983</v>
      </c>
      <c r="AM531" s="85">
        <f>IF($BC531=1,AJ531/SUMIFS(AJ$3:AJ$622,$BC$3:$BC$622,1,$G$3:$G$622,$G531),0)</f>
        <v>9.4919941184682388E-2</v>
      </c>
      <c r="AN531" s="85">
        <f>IF($BC531=1,AK531/SUMIFS(AK$3:AK$622,$BC$3:$BC$622,1,$G$3:$G$622,$G531),0)</f>
        <v>8.5850547763479237E-2</v>
      </c>
      <c r="AO531" s="85">
        <f>IF($BC531=1,AL531/SUMIFS(AL$3:AL$622,$BC$3:$BC$622,1,$G$3:$G$622,$G531),0)</f>
        <v>0.17414343771659416</v>
      </c>
      <c r="AP531" s="2" t="str">
        <f>IFERROR(R531/$V531*90,"")</f>
        <v/>
      </c>
      <c r="AQ531" s="2" t="str">
        <f>IFERROR(S531/$V531*90,"")</f>
        <v/>
      </c>
      <c r="AR531" s="2" t="str">
        <f>IFERROR(W531/$V531*90,"")</f>
        <v/>
      </c>
      <c r="AS531" s="2" t="str">
        <f>IFERROR(X531/$V531*90,"")</f>
        <v/>
      </c>
      <c r="AT531" s="2" t="str">
        <f>IFERROR(Y531/$V531*90,"")</f>
        <v/>
      </c>
      <c r="AU531" s="2">
        <f>IF(AP531="",INDEX(BV$4:BV$7,MATCH(O531,$BU$4:$BU$7,0)),AP531)</f>
        <v>3.6000000000000004E-2</v>
      </c>
      <c r="AV531" s="2">
        <f>IF(AQ531="",INDEX(BW$4:BW$7,MATCH($O531,$BU$4:$BU$7,0)),AQ531)</f>
        <v>2.6323486399532026E-2</v>
      </c>
      <c r="AW531" s="2">
        <f>IF(AR531="",INDEX(BX$4:BX$7,MATCH($O531,$BU$4:$BU$7,0)),AR531)</f>
        <v>0.24423337856173674</v>
      </c>
      <c r="AX531" s="2">
        <f>IF(AS531="",INDEX(BY$4:BY$7,MATCH($O531,$BU$4:$BU$7,0)),AS531)</f>
        <v>0.14245014245014245</v>
      </c>
      <c r="AY531" s="2">
        <f>IF(AT531="",INDEX(BZ$4:BZ$7,MATCH($O531,$BU$4:$BU$7,0)),AT531)</f>
        <v>0</v>
      </c>
      <c r="AZ531" s="2">
        <f>AU531*0.5+AK531*0.5</f>
        <v>0.10218956043956046</v>
      </c>
      <c r="BA531" s="2">
        <f>AV531*0.5+AJ531*0.5</f>
        <v>7.3635644298667119E-2</v>
      </c>
      <c r="BB531" s="2">
        <f>AX531*0.5+AI531*0.5</f>
        <v>0.47122507122507123</v>
      </c>
      <c r="BC531">
        <f>IF(I531="expected",1,0)</f>
        <v>1</v>
      </c>
      <c r="BD531" s="74">
        <f>IF(BC531=1,AZ531/SUMIFS(AZ$3:AZ$622,$BC$3:$BC$622,1,$G$3:$G$622,$G531),0)</f>
        <v>5.1868459791735294E-2</v>
      </c>
      <c r="BE531" s="74">
        <f>IF(BC531=1,BA531/SUMIFS(BA$3:BA$622,$BC$3:$BC$622,1,$G$3:$G$622,$G531),0)</f>
        <v>5.6821064110757838E-2</v>
      </c>
      <c r="BF531" s="74">
        <f>IF(BC531=1,AW531/SUMIFS(AW$3:AW$622,$BC$3:$BC$622,1,$G$3:$G$622,$G531),0)</f>
        <v>4.2179502177654767E-2</v>
      </c>
      <c r="BG531" s="2">
        <f>BB531</f>
        <v>0.47122507122507123</v>
      </c>
      <c r="BH531" s="2">
        <f>AY531</f>
        <v>0</v>
      </c>
      <c r="BI531" s="2">
        <f>MIN(BI$1,BD531)</f>
        <v>5.1868459791735294E-2</v>
      </c>
      <c r="BJ531" s="2">
        <f>MIN(BJ$1,BE531)</f>
        <v>5.6821064110757838E-2</v>
      </c>
      <c r="BK531" s="2">
        <f>MIN(BK$1,BF531)</f>
        <v>4.2179502177654767E-2</v>
      </c>
      <c r="BL531" s="2">
        <f>BG531</f>
        <v>0.47122507122507123</v>
      </c>
      <c r="BM531" s="2">
        <f>MIN($BM$1,BH531)</f>
        <v>0</v>
      </c>
      <c r="BN531" s="2">
        <f>BI531/SUMIFS(BI$3:BI$622,$BC$3:$BC$622,1,$G$3:$G$622,$G531)</f>
        <v>5.3012136171029109E-2</v>
      </c>
      <c r="BO531" s="2">
        <f>BJ531/SUMIFS(BJ$3:BJ$622,$BC$3:$BC$622,1,$G$3:$G$622,$G531)</f>
        <v>5.6821064110757838E-2</v>
      </c>
      <c r="BP531" s="2">
        <f>BK531/SUMIFS(BK$3:BK$622,$BC$3:$BC$622,1,$G$3:$G$622,$G531)</f>
        <v>4.232133677302153E-2</v>
      </c>
      <c r="BQ531" s="2">
        <f>BL531</f>
        <v>0.47122507122507123</v>
      </c>
      <c r="BR531" s="2">
        <f>BM531</f>
        <v>0</v>
      </c>
    </row>
    <row r="532" spans="1:70" x14ac:dyDescent="0.3">
      <c r="A532" s="93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>(12-$AF532)/12*INDEX(BV$9:BV$12,MATCH($AB532,$BU$9:$BU$12,0))+$AF532/12*AG532</f>
        <v>0</v>
      </c>
      <c r="AK532" s="85">
        <f>(12-$AF532)/12*INDEX(BW$9:BW$12,MATCH($AB532,$BU$9:$BU$12,0))+$AF532/12*AH532</f>
        <v>0</v>
      </c>
      <c r="AL532" s="85">
        <f>(12-$AF532)/12*INDEX(BX$9:BX$12,MATCH($AB532,$BU$9:$BU$12,0))+$AF532/12*AI532</f>
        <v>0</v>
      </c>
      <c r="AM532" s="85">
        <f>IF($BC532=1,AJ532/SUMIFS(AJ$3:AJ$622,$BC$3:$BC$622,1,$G$3:$G$622,$G532),0)</f>
        <v>0</v>
      </c>
      <c r="AN532" s="85">
        <f>IF($BC532=1,AK532/SUMIFS(AK$3:AK$622,$BC$3:$BC$622,1,$G$3:$G$622,$G532),0)</f>
        <v>0</v>
      </c>
      <c r="AO532" s="85">
        <f>IF($BC532=1,AL532/SUMIFS(AL$3:AL$622,$BC$3:$BC$622,1,$G$3:$G$622,$G532),0)</f>
        <v>0</v>
      </c>
      <c r="AP532" s="2" t="str">
        <f>IFERROR(R532/$V532*90,"")</f>
        <v/>
      </c>
      <c r="AQ532" s="2" t="str">
        <f>IFERROR(S532/$V532*90,"")</f>
        <v/>
      </c>
      <c r="AR532" s="2" t="str">
        <f>IFERROR(W532/$V532*90,"")</f>
        <v/>
      </c>
      <c r="AS532" s="2" t="str">
        <f>IFERROR(X532/$V532*90,"")</f>
        <v/>
      </c>
      <c r="AT532" s="2" t="str">
        <f>IFERROR(Y532/$V532*90,"")</f>
        <v/>
      </c>
      <c r="AU532" s="2">
        <f>IF(AP532="",INDEX(BV$4:BV$7,MATCH(O532,$BU$4:$BU$7,0)),AP532)</f>
        <v>0</v>
      </c>
      <c r="AV532" s="2">
        <f>IF(AQ532="",INDEX(BW$4:BW$7,MATCH($O532,$BU$4:$BU$7,0)),AQ532)</f>
        <v>0</v>
      </c>
      <c r="AW532" s="2">
        <f>IF(AR532="",INDEX(BX$4:BX$7,MATCH($O532,$BU$4:$BU$7,0)),AR532)</f>
        <v>0</v>
      </c>
      <c r="AX532" s="2">
        <f>IF(AS532="",INDEX(BY$4:BY$7,MATCH($O532,$BU$4:$BU$7,0)),AS532)</f>
        <v>1.3513513513513513E-2</v>
      </c>
      <c r="AY532" s="2">
        <f>IF(AT532="",INDEX(BZ$4:BZ$7,MATCH($O532,$BU$4:$BU$7,0)),AT532)</f>
        <v>0</v>
      </c>
      <c r="AZ532" s="2">
        <f>AU532*0.5+AK532*0.5</f>
        <v>0</v>
      </c>
      <c r="BA532" s="2">
        <f>AV532*0.5+AJ532*0.5</f>
        <v>0</v>
      </c>
      <c r="BB532" s="2">
        <f>AX532*0.5+AI532*0.5</f>
        <v>6.7567567567567563E-3</v>
      </c>
      <c r="BC532">
        <f>IF(I532="expected",1,0)</f>
        <v>1</v>
      </c>
      <c r="BD532" s="74">
        <f>IF(BC532=1,AZ532/SUMIFS(AZ$3:AZ$622,$BC$3:$BC$622,1,$G$3:$G$622,$G532),0)</f>
        <v>0</v>
      </c>
      <c r="BE532" s="74">
        <f>IF(BC532=1,BA532/SUMIFS(BA$3:BA$622,$BC$3:$BC$622,1,$G$3:$G$622,$G532),0)</f>
        <v>0</v>
      </c>
      <c r="BF532" s="74">
        <f>IF(BC532=1,AW532/SUMIFS(AW$3:AW$622,$BC$3:$BC$622,1,$G$3:$G$622,$G532),0)</f>
        <v>0</v>
      </c>
      <c r="BG532" s="2">
        <f>BB532</f>
        <v>6.7567567567567563E-3</v>
      </c>
      <c r="BH532" s="2">
        <f>AY532</f>
        <v>0</v>
      </c>
      <c r="BI532" s="2">
        <f>MIN(BI$1,BD532)</f>
        <v>0</v>
      </c>
      <c r="BJ532" s="2">
        <f>MIN(BJ$1,BE532)</f>
        <v>0</v>
      </c>
      <c r="BK532" s="2">
        <f>MIN(BK$1,BF532)</f>
        <v>0</v>
      </c>
      <c r="BL532" s="2">
        <f>BG532</f>
        <v>6.7567567567567563E-3</v>
      </c>
      <c r="BM532" s="2">
        <f>MIN($BM$1,BH532)</f>
        <v>0</v>
      </c>
      <c r="BN532" s="2">
        <f>BI532/SUMIFS(BI$3:BI$622,$BC$3:$BC$622,1,$G$3:$G$622,$G532)</f>
        <v>0</v>
      </c>
      <c r="BO532" s="2">
        <f>BJ532/SUMIFS(BJ$3:BJ$622,$BC$3:$BC$622,1,$G$3:$G$622,$G532)</f>
        <v>0</v>
      </c>
      <c r="BP532" s="2">
        <f>BK532/SUMIFS(BK$3:BK$622,$BC$3:$BC$622,1,$G$3:$G$622,$G532)</f>
        <v>0</v>
      </c>
      <c r="BQ532" s="2">
        <f>BL532</f>
        <v>6.7567567567567563E-3</v>
      </c>
      <c r="BR532" s="2">
        <f>BM532</f>
        <v>0</v>
      </c>
    </row>
    <row r="533" spans="1:70" x14ac:dyDescent="0.3">
      <c r="A533" s="93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>(12-$AF533)/12*INDEX(BV$9:BV$12,MATCH($AB533,$BU$9:$BU$12,0))+$AF533/12*AG533</f>
        <v>0</v>
      </c>
      <c r="AK533" s="85">
        <f>(12-$AF533)/12*INDEX(BW$9:BW$12,MATCH($AB533,$BU$9:$BU$12,0))+$AF533/12*AH533</f>
        <v>0</v>
      </c>
      <c r="AL533" s="85">
        <f>(12-$AF533)/12*INDEX(BX$9:BX$12,MATCH($AB533,$BU$9:$BU$12,0))+$AF533/12*AI533</f>
        <v>0</v>
      </c>
      <c r="AM533" s="85">
        <f>IF($BC533=1,AJ533/SUMIFS(AJ$3:AJ$622,$BC$3:$BC$622,1,$G$3:$G$622,$G533),0)</f>
        <v>0</v>
      </c>
      <c r="AN533" s="85">
        <f>IF($BC533=1,AK533/SUMIFS(AK$3:AK$622,$BC$3:$BC$622,1,$G$3:$G$622,$G533),0)</f>
        <v>0</v>
      </c>
      <c r="AO533" s="85">
        <f>IF($BC533=1,AL533/SUMIFS(AL$3:AL$622,$BC$3:$BC$622,1,$G$3:$G$622,$G533),0)</f>
        <v>0</v>
      </c>
      <c r="AP533" s="2" t="str">
        <f>IFERROR(R533/$V533*90,"")</f>
        <v/>
      </c>
      <c r="AQ533" s="2" t="str">
        <f>IFERROR(S533/$V533*90,"")</f>
        <v/>
      </c>
      <c r="AR533" s="2" t="str">
        <f>IFERROR(W533/$V533*90,"")</f>
        <v/>
      </c>
      <c r="AS533" s="2" t="str">
        <f>IFERROR(X533/$V533*90,"")</f>
        <v/>
      </c>
      <c r="AT533" s="2" t="str">
        <f>IFERROR(Y533/$V533*90,"")</f>
        <v/>
      </c>
      <c r="AU533" s="2">
        <f>IF(AP533="",INDEX(BV$4:BV$7,MATCH(O533,$BU$4:$BU$7,0)),AP533)</f>
        <v>0</v>
      </c>
      <c r="AV533" s="2">
        <f>IF(AQ533="",INDEX(BW$4:BW$7,MATCH($O533,$BU$4:$BU$7,0)),AQ533)</f>
        <v>0</v>
      </c>
      <c r="AW533" s="2">
        <f>IF(AR533="",INDEX(BX$4:BX$7,MATCH($O533,$BU$4:$BU$7,0)),AR533)</f>
        <v>0</v>
      </c>
      <c r="AX533" s="2">
        <f>IF(AS533="",INDEX(BY$4:BY$7,MATCH($O533,$BU$4:$BU$7,0)),AS533)</f>
        <v>1.3513513513513513E-2</v>
      </c>
      <c r="AY533" s="2">
        <f>IF(AT533="",INDEX(BZ$4:BZ$7,MATCH($O533,$BU$4:$BU$7,0)),AT533)</f>
        <v>0</v>
      </c>
      <c r="AZ533" s="2">
        <f>AU533*0.5+AK533*0.5</f>
        <v>0</v>
      </c>
      <c r="BA533" s="2">
        <f>AV533*0.5+AJ533*0.5</f>
        <v>0</v>
      </c>
      <c r="BB533" s="2">
        <f>AX533*0.5+AI533*0.5</f>
        <v>6.7567567567567563E-3</v>
      </c>
      <c r="BC533">
        <f>IF(I533="expected",1,0)</f>
        <v>0</v>
      </c>
      <c r="BD533" s="74">
        <f>IF(BC533=1,AZ533/SUMIFS(AZ$3:AZ$622,$BC$3:$BC$622,1,$G$3:$G$622,$G533),0)</f>
        <v>0</v>
      </c>
      <c r="BE533" s="74">
        <f>IF(BC533=1,BA533/SUMIFS(BA$3:BA$622,$BC$3:$BC$622,1,$G$3:$G$622,$G533),0)</f>
        <v>0</v>
      </c>
      <c r="BF533" s="74">
        <f>IF(BC533=1,AW533/SUMIFS(AW$3:AW$622,$BC$3:$BC$622,1,$G$3:$G$622,$G533),0)</f>
        <v>0</v>
      </c>
      <c r="BG533" s="2">
        <f>BB533</f>
        <v>6.7567567567567563E-3</v>
      </c>
      <c r="BH533" s="2">
        <f>AY533</f>
        <v>0</v>
      </c>
      <c r="BI533" s="2">
        <f>MIN(BI$1,BD533)</f>
        <v>0</v>
      </c>
      <c r="BJ533" s="2">
        <f>MIN(BJ$1,BE533)</f>
        <v>0</v>
      </c>
      <c r="BK533" s="2">
        <f>MIN(BK$1,BF533)</f>
        <v>0</v>
      </c>
      <c r="BL533" s="2">
        <f>BG533</f>
        <v>6.7567567567567563E-3</v>
      </c>
      <c r="BM533" s="2">
        <f>MIN($BM$1,BH533)</f>
        <v>0</v>
      </c>
      <c r="BN533" s="2">
        <f>BI533/SUMIFS(BI$3:BI$622,$BC$3:$BC$622,1,$G$3:$G$622,$G533)</f>
        <v>0</v>
      </c>
      <c r="BO533" s="2">
        <f>BJ533/SUMIFS(BJ$3:BJ$622,$BC$3:$BC$622,1,$G$3:$G$622,$G533)</f>
        <v>0</v>
      </c>
      <c r="BP533" s="2">
        <f>BK533/SUMIFS(BK$3:BK$622,$BC$3:$BC$622,1,$G$3:$G$622,$G533)</f>
        <v>0</v>
      </c>
      <c r="BQ533" s="2">
        <f>BL533</f>
        <v>6.7567567567567563E-3</v>
      </c>
      <c r="BR533" s="2">
        <f>BM533</f>
        <v>0</v>
      </c>
    </row>
    <row r="534" spans="1:70" x14ac:dyDescent="0.3">
      <c r="A534" s="93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>(12-$AF534)/12*INDEX(BV$9:BV$12,MATCH($AB534,$BU$9:$BU$12,0))+$AF534/12*AG534</f>
        <v>3.1E-2</v>
      </c>
      <c r="AK534" s="85">
        <f>(12-$AF534)/12*INDEX(BW$9:BW$12,MATCH($AB534,$BU$9:$BU$12,0))+$AF534/12*AH534</f>
        <v>3.041176470588236E-2</v>
      </c>
      <c r="AL534" s="85">
        <f>(12-$AF534)/12*INDEX(BX$9:BX$12,MATCH($AB534,$BU$9:$BU$12,0))+$AF534/12*AI534</f>
        <v>6.260784313725487E-2</v>
      </c>
      <c r="AM534" s="85">
        <f>IF($BC534=1,AJ534/SUMIFS(AJ$3:AJ$622,$BC$3:$BC$622,1,$G$3:$G$622,$G534),0)</f>
        <v>1.656114730083047E-2</v>
      </c>
      <c r="AN534" s="85">
        <f>IF($BC534=1,AK534/SUMIFS(AK$3:AK$622,$BC$3:$BC$622,1,$G$3:$G$622,$G534),0)</f>
        <v>1.0179452186805956E-2</v>
      </c>
      <c r="AO534" s="85">
        <f>IF($BC534=1,AL534/SUMIFS(AL$3:AL$622,$BC$3:$BC$622,1,$G$3:$G$622,$G534),0)</f>
        <v>3.6201116483723768E-2</v>
      </c>
      <c r="AP534" s="2">
        <f>IFERROR(R534/$V534*90,"")</f>
        <v>0</v>
      </c>
      <c r="AQ534" s="2">
        <f>IFERROR(S534/$V534*90,"")</f>
        <v>0.24793388429752067</v>
      </c>
      <c r="AR534" s="2">
        <f>IFERROR(W534/$V534*90,"")</f>
        <v>0.49586776859504134</v>
      </c>
      <c r="AS534" s="2">
        <f>IFERROR(X534/$V534*90,"")</f>
        <v>0.74380165289256195</v>
      </c>
      <c r="AT534" s="2">
        <f>IFERROR(Y534/$V534*90,"")</f>
        <v>0</v>
      </c>
      <c r="AU534" s="2">
        <f>IF(AP534="",INDEX(BV$4:BV$7,MATCH(O534,$BU$4:$BU$7,0)),AP534)</f>
        <v>0</v>
      </c>
      <c r="AV534" s="2">
        <f>IF(AQ534="",INDEX(BW$4:BW$7,MATCH($O534,$BU$4:$BU$7,0)),AQ534)</f>
        <v>0.24793388429752067</v>
      </c>
      <c r="AW534" s="2">
        <f>IF(AR534="",INDEX(BX$4:BX$7,MATCH($O534,$BU$4:$BU$7,0)),AR534)</f>
        <v>0.49586776859504134</v>
      </c>
      <c r="AX534" s="2">
        <f>IF(AS534="",INDEX(BY$4:BY$7,MATCH($O534,$BU$4:$BU$7,0)),AS534)</f>
        <v>0.74380165289256195</v>
      </c>
      <c r="AY534" s="2">
        <f>IF(AT534="",INDEX(BZ$4:BZ$7,MATCH($O534,$BU$4:$BU$7,0)),AT534)</f>
        <v>0</v>
      </c>
      <c r="AZ534" s="2">
        <f>AU534*0.5+AK534*0.5</f>
        <v>1.520588235294118E-2</v>
      </c>
      <c r="BA534" s="2">
        <f>AV534*0.5+AJ534*0.5</f>
        <v>0.13946694214876032</v>
      </c>
      <c r="BB534" s="2">
        <f>AX534*0.5+AI534*0.5</f>
        <v>0.37190082644628097</v>
      </c>
      <c r="BC534">
        <f>IF(I534="expected",1,0)</f>
        <v>1</v>
      </c>
      <c r="BD534" s="74">
        <f>IF(BC534=1,AZ534/SUMIFS(AZ$3:AZ$622,$BC$3:$BC$622,1,$G$3:$G$622,$G534),0)</f>
        <v>7.1321966813390723E-3</v>
      </c>
      <c r="BE534" s="74">
        <f>IF(BC534=1,BA534/SUMIFS(BA$3:BA$622,$BC$3:$BC$622,1,$G$3:$G$622,$G534),0)</f>
        <v>8.0415537316717731E-2</v>
      </c>
      <c r="BF534" s="74">
        <f>IF(BC534=1,AW534/SUMIFS(AW$3:AW$622,$BC$3:$BC$622,1,$G$3:$G$622,$G534),0)</f>
        <v>0.11604938977856734</v>
      </c>
      <c r="BG534" s="2">
        <f>BB534</f>
        <v>0.37190082644628097</v>
      </c>
      <c r="BH534" s="2">
        <f>AY534</f>
        <v>0</v>
      </c>
      <c r="BI534" s="2">
        <f>MIN(BI$1,BD534)</f>
        <v>7.1321966813390723E-3</v>
      </c>
      <c r="BJ534" s="2">
        <f>MIN(BJ$1,BE534)</f>
        <v>8.0415537316717731E-2</v>
      </c>
      <c r="BK534" s="2">
        <f>MIN(BK$1,BF534)</f>
        <v>0.11604938977856734</v>
      </c>
      <c r="BL534" s="2">
        <f>BG534</f>
        <v>0.37190082644628097</v>
      </c>
      <c r="BM534" s="2">
        <f>MIN($BM$1,BH534)</f>
        <v>0</v>
      </c>
      <c r="BN534" s="2">
        <f>BI534/SUMIFS(BI$3:BI$622,$BC$3:$BC$622,1,$G$3:$G$622,$G534)</f>
        <v>7.1321966813390723E-3</v>
      </c>
      <c r="BO534" s="2">
        <f>BJ534/SUMIFS(BJ$3:BJ$622,$BC$3:$BC$622,1,$G$3:$G$622,$G534)</f>
        <v>8.3682625885111314E-2</v>
      </c>
      <c r="BP534" s="2">
        <f>BK534/SUMIFS(BK$3:BK$622,$BC$3:$BC$622,1,$G$3:$G$622,$G534)</f>
        <v>0.11604938977856735</v>
      </c>
      <c r="BQ534" s="2">
        <f>BL534</f>
        <v>0.37190082644628097</v>
      </c>
      <c r="BR534" s="2">
        <f>BM534</f>
        <v>0</v>
      </c>
    </row>
    <row r="535" spans="1:70" x14ac:dyDescent="0.3">
      <c r="A535" s="93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>(12-$AF535)/12*INDEX(BV$9:BV$12,MATCH($AB535,$BU$9:$BU$12,0))+$AF535/12*AG535</f>
        <v>0.10750915750915752</v>
      </c>
      <c r="AK535" s="85">
        <f>(12-$AF535)/12*INDEX(BW$9:BW$12,MATCH($AB535,$BU$9:$BU$12,0))+$AF535/12*AH535</f>
        <v>0.14967032967032967</v>
      </c>
      <c r="AL535" s="85">
        <f>(12-$AF535)/12*INDEX(BX$9:BX$12,MATCH($AB535,$BU$9:$BU$12,0))+$AF535/12*AI535</f>
        <v>0.28424908424908424</v>
      </c>
      <c r="AM535" s="85">
        <f>IF($BC535=1,AJ535/SUMIFS(AJ$3:AJ$622,$BC$3:$BC$622,1,$G$3:$G$622,$G535),0)</f>
        <v>0</v>
      </c>
      <c r="AN535" s="85">
        <f>IF($BC535=1,AK535/SUMIFS(AK$3:AK$622,$BC$3:$BC$622,1,$G$3:$G$622,$G535),0)</f>
        <v>0</v>
      </c>
      <c r="AO535" s="85">
        <f>IF($BC535=1,AL535/SUMIFS(AL$3:AL$622,$BC$3:$BC$622,1,$G$3:$G$622,$G535),0)</f>
        <v>0</v>
      </c>
      <c r="AP535" s="2" t="str">
        <f>IFERROR(R535/$V535*90,"")</f>
        <v/>
      </c>
      <c r="AQ535" s="2" t="str">
        <f>IFERROR(S535/$V535*90,"")</f>
        <v/>
      </c>
      <c r="AR535" s="2" t="str">
        <f>IFERROR(W535/$V535*90,"")</f>
        <v/>
      </c>
      <c r="AS535" s="2" t="str">
        <f>IFERROR(X535/$V535*90,"")</f>
        <v/>
      </c>
      <c r="AT535" s="2" t="str">
        <f>IFERROR(Y535/$V535*90,"")</f>
        <v/>
      </c>
      <c r="AU535" s="2">
        <f>IF(AP535="",INDEX(BV$4:BV$7,MATCH(O535,$BU$4:$BU$7,0)),AP535)</f>
        <v>3.6000000000000004E-2</v>
      </c>
      <c r="AV535" s="2">
        <f>IF(AQ535="",INDEX(BW$4:BW$7,MATCH($O535,$BU$4:$BU$7,0)),AQ535)</f>
        <v>2.6323486399532026E-2</v>
      </c>
      <c r="AW535" s="2">
        <f>IF(AR535="",INDEX(BX$4:BX$7,MATCH($O535,$BU$4:$BU$7,0)),AR535)</f>
        <v>0.24423337856173674</v>
      </c>
      <c r="AX535" s="2">
        <f>IF(AS535="",INDEX(BY$4:BY$7,MATCH($O535,$BU$4:$BU$7,0)),AS535)</f>
        <v>0.14245014245014245</v>
      </c>
      <c r="AY535" s="2">
        <f>IF(AT535="",INDEX(BZ$4:BZ$7,MATCH($O535,$BU$4:$BU$7,0)),AT535)</f>
        <v>0</v>
      </c>
      <c r="AZ535" s="2">
        <f>AU535*0.5+AK535*0.5</f>
        <v>9.2835164835164838E-2</v>
      </c>
      <c r="BA535" s="2">
        <f>AV535*0.5+AJ535*0.5</f>
        <v>6.6916321954344771E-2</v>
      </c>
      <c r="BB535" s="2">
        <f>AX535*0.5+AI535*0.5</f>
        <v>0.26622507122507122</v>
      </c>
      <c r="BC535">
        <f>IF(I535="expected",1,0)</f>
        <v>0</v>
      </c>
      <c r="BD535" s="74">
        <f>IF(BC535=1,AZ535/SUMIFS(AZ$3:AZ$622,$BC$3:$BC$622,1,$G$3:$G$622,$G535),0)</f>
        <v>0</v>
      </c>
      <c r="BE535" s="74">
        <f>IF(BC535=1,BA535/SUMIFS(BA$3:BA$622,$BC$3:$BC$622,1,$G$3:$G$622,$G535),0)</f>
        <v>0</v>
      </c>
      <c r="BF535" s="74">
        <f>IF(BC535=1,AW535/SUMIFS(AW$3:AW$622,$BC$3:$BC$622,1,$G$3:$G$622,$G535),0)</f>
        <v>0</v>
      </c>
      <c r="BG535" s="2">
        <f>BB535</f>
        <v>0.26622507122507122</v>
      </c>
      <c r="BH535" s="2">
        <f>AY535</f>
        <v>0</v>
      </c>
      <c r="BI535" s="2">
        <f>MIN(BI$1,BD535)</f>
        <v>0</v>
      </c>
      <c r="BJ535" s="2">
        <f>MIN(BJ$1,BE535)</f>
        <v>0</v>
      </c>
      <c r="BK535" s="2">
        <f>MIN(BK$1,BF535)</f>
        <v>0</v>
      </c>
      <c r="BL535" s="2">
        <f>BG535</f>
        <v>0.26622507122507122</v>
      </c>
      <c r="BM535" s="2">
        <f>MIN($BM$1,BH535)</f>
        <v>0</v>
      </c>
      <c r="BN535" s="2">
        <f>BI535/SUMIFS(BI$3:BI$622,$BC$3:$BC$622,1,$G$3:$G$622,$G535)</f>
        <v>0</v>
      </c>
      <c r="BO535" s="2">
        <f>BJ535/SUMIFS(BJ$3:BJ$622,$BC$3:$BC$622,1,$G$3:$G$622,$G535)</f>
        <v>0</v>
      </c>
      <c r="BP535" s="2">
        <f>BK535/SUMIFS(BK$3:BK$622,$BC$3:$BC$622,1,$G$3:$G$622,$G535)</f>
        <v>0</v>
      </c>
      <c r="BQ535" s="2">
        <f>BL535</f>
        <v>0.26622507122507122</v>
      </c>
      <c r="BR535" s="2">
        <f>BM535</f>
        <v>0</v>
      </c>
    </row>
    <row r="536" spans="1:70" x14ac:dyDescent="0.3">
      <c r="A536" s="93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>(12-$AF536)/12*INDEX(BV$9:BV$12,MATCH($AB536,$BU$9:$BU$12,0))+$AF536/12*AG536</f>
        <v>9.2999999999999999E-2</v>
      </c>
      <c r="AK536" s="85">
        <f>(12-$AF536)/12*INDEX(BW$9:BW$12,MATCH($AB536,$BU$9:$BU$12,0))+$AF536/12*AH536</f>
        <v>9.1235294117647081E-2</v>
      </c>
      <c r="AL536" s="85">
        <f>(12-$AF536)/12*INDEX(BX$9:BX$12,MATCH($AB536,$BU$9:$BU$12,0))+$AF536/12*AI536</f>
        <v>0.18782352941176461</v>
      </c>
      <c r="AM536" s="85">
        <f>IF($BC536=1,AJ536/SUMIFS(AJ$3:AJ$622,$BC$3:$BC$622,1,$G$3:$G$622,$G536),0)</f>
        <v>0</v>
      </c>
      <c r="AN536" s="85">
        <f>IF($BC536=1,AK536/SUMIFS(AK$3:AK$622,$BC$3:$BC$622,1,$G$3:$G$622,$G536),0)</f>
        <v>0</v>
      </c>
      <c r="AO536" s="85">
        <f>IF($BC536=1,AL536/SUMIFS(AL$3:AL$622,$BC$3:$BC$622,1,$G$3:$G$622,$G536),0)</f>
        <v>0</v>
      </c>
      <c r="AP536" s="2">
        <f>IFERROR(R536/$V536*90,"")</f>
        <v>0</v>
      </c>
      <c r="AQ536" s="2">
        <f>IFERROR(S536/$V536*90,"")</f>
        <v>6.311360448807854E-2</v>
      </c>
      <c r="AR536" s="2">
        <f>IFERROR(W536/$V536*90,"")</f>
        <v>0</v>
      </c>
      <c r="AS536" s="2">
        <f>IFERROR(X536/$V536*90,"")</f>
        <v>0.18934081346423562</v>
      </c>
      <c r="AT536" s="2">
        <f>IFERROR(Y536/$V536*90,"")</f>
        <v>0</v>
      </c>
      <c r="AU536" s="2">
        <f>IF(AP536="",INDEX(BV$4:BV$7,MATCH(O536,$BU$4:$BU$7,0)),AP536)</f>
        <v>0</v>
      </c>
      <c r="AV536" s="2">
        <f>IF(AQ536="",INDEX(BW$4:BW$7,MATCH($O536,$BU$4:$BU$7,0)),AQ536)</f>
        <v>6.311360448807854E-2</v>
      </c>
      <c r="AW536" s="2">
        <f>IF(AR536="",INDEX(BX$4:BX$7,MATCH($O536,$BU$4:$BU$7,0)),AR536)</f>
        <v>0</v>
      </c>
      <c r="AX536" s="2">
        <f>IF(AS536="",INDEX(BY$4:BY$7,MATCH($O536,$BU$4:$BU$7,0)),AS536)</f>
        <v>0.18934081346423562</v>
      </c>
      <c r="AY536" s="2">
        <f>IF(AT536="",INDEX(BZ$4:BZ$7,MATCH($O536,$BU$4:$BU$7,0)),AT536)</f>
        <v>0</v>
      </c>
      <c r="AZ536" s="2">
        <f>AU536*0.5+AK536*0.5</f>
        <v>4.5617647058823541E-2</v>
      </c>
      <c r="BA536" s="2">
        <f>AV536*0.5+AJ536*0.5</f>
        <v>7.8056802244039269E-2</v>
      </c>
      <c r="BB536" s="2">
        <f>AX536*0.5+AI536*0.5</f>
        <v>9.4670406732117809E-2</v>
      </c>
      <c r="BC536">
        <f>IF(I536="expected",1,0)</f>
        <v>0</v>
      </c>
      <c r="BD536" s="74">
        <f>IF(BC536=1,AZ536/SUMIFS(AZ$3:AZ$622,$BC$3:$BC$622,1,$G$3:$G$622,$G536),0)</f>
        <v>0</v>
      </c>
      <c r="BE536" s="74">
        <f>IF(BC536=1,BA536/SUMIFS(BA$3:BA$622,$BC$3:$BC$622,1,$G$3:$G$622,$G536),0)</f>
        <v>0</v>
      </c>
      <c r="BF536" s="74">
        <f>IF(BC536=1,AW536/SUMIFS(AW$3:AW$622,$BC$3:$BC$622,1,$G$3:$G$622,$G536),0)</f>
        <v>0</v>
      </c>
      <c r="BG536" s="2">
        <f>BB536</f>
        <v>9.4670406732117809E-2</v>
      </c>
      <c r="BH536" s="2">
        <f>AY536</f>
        <v>0</v>
      </c>
      <c r="BI536" s="2">
        <f>MIN(BI$1,BD536)</f>
        <v>0</v>
      </c>
      <c r="BJ536" s="2">
        <f>MIN(BJ$1,BE536)</f>
        <v>0</v>
      </c>
      <c r="BK536" s="2">
        <f>MIN(BK$1,BF536)</f>
        <v>0</v>
      </c>
      <c r="BL536" s="2">
        <f>BG536</f>
        <v>9.4670406732117809E-2</v>
      </c>
      <c r="BM536" s="2">
        <f>MIN($BM$1,BH536)</f>
        <v>0</v>
      </c>
      <c r="BN536" s="2">
        <f>BI536/SUMIFS(BI$3:BI$622,$BC$3:$BC$622,1,$G$3:$G$622,$G536)</f>
        <v>0</v>
      </c>
      <c r="BO536" s="2">
        <f>BJ536/SUMIFS(BJ$3:BJ$622,$BC$3:$BC$622,1,$G$3:$G$622,$G536)</f>
        <v>0</v>
      </c>
      <c r="BP536" s="2">
        <f>BK536/SUMIFS(BK$3:BK$622,$BC$3:$BC$622,1,$G$3:$G$622,$G536)</f>
        <v>0</v>
      </c>
      <c r="BQ536" s="2">
        <f>BL536</f>
        <v>9.4670406732117809E-2</v>
      </c>
      <c r="BR536" s="2">
        <f>BM536</f>
        <v>0</v>
      </c>
    </row>
    <row r="537" spans="1:70" x14ac:dyDescent="0.3">
      <c r="A537" s="93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>(12-$AF537)/12*INDEX(BV$9:BV$12,MATCH($AB537,$BU$9:$BU$12,0))+$AF537/12*AG537</f>
        <v>0</v>
      </c>
      <c r="AK537" s="85">
        <f>(12-$AF537)/12*INDEX(BW$9:BW$12,MATCH($AB537,$BU$9:$BU$12,0))+$AF537/12*AH537</f>
        <v>0</v>
      </c>
      <c r="AL537" s="85">
        <f>(12-$AF537)/12*INDEX(BX$9:BX$12,MATCH($AB537,$BU$9:$BU$12,0))+$AF537/12*AI537</f>
        <v>0</v>
      </c>
      <c r="AM537" s="85">
        <f>IF($BC537=1,AJ537/SUMIFS(AJ$3:AJ$622,$BC$3:$BC$622,1,$G$3:$G$622,$G537),0)</f>
        <v>0</v>
      </c>
      <c r="AN537" s="85">
        <f>IF($BC537=1,AK537/SUMIFS(AK$3:AK$622,$BC$3:$BC$622,1,$G$3:$G$622,$G537),0)</f>
        <v>0</v>
      </c>
      <c r="AO537" s="85">
        <f>IF($BC537=1,AL537/SUMIFS(AL$3:AL$622,$BC$3:$BC$622,1,$G$3:$G$622,$G537),0)</f>
        <v>0</v>
      </c>
      <c r="AP537" s="2" t="str">
        <f>IFERROR(R537/$V537*90,"")</f>
        <v/>
      </c>
      <c r="AQ537" s="2" t="str">
        <f>IFERROR(S537/$V537*90,"")</f>
        <v/>
      </c>
      <c r="AR537" s="2" t="str">
        <f>IFERROR(W537/$V537*90,"")</f>
        <v/>
      </c>
      <c r="AS537" s="2" t="str">
        <f>IFERROR(X537/$V537*90,"")</f>
        <v/>
      </c>
      <c r="AT537" s="2" t="str">
        <f>IFERROR(Y537/$V537*90,"")</f>
        <v/>
      </c>
      <c r="AU537" s="2">
        <f>IF(AP537="",INDEX(BV$4:BV$7,MATCH(O537,$BU$4:$BU$7,0)),AP537)</f>
        <v>0</v>
      </c>
      <c r="AV537" s="2">
        <f>IF(AQ537="",INDEX(BW$4:BW$7,MATCH($O537,$BU$4:$BU$7,0)),AQ537)</f>
        <v>0</v>
      </c>
      <c r="AW537" s="2">
        <f>IF(AR537="",INDEX(BX$4:BX$7,MATCH($O537,$BU$4:$BU$7,0)),AR537)</f>
        <v>0</v>
      </c>
      <c r="AX537" s="2">
        <f>IF(AS537="",INDEX(BY$4:BY$7,MATCH($O537,$BU$4:$BU$7,0)),AS537)</f>
        <v>1.3513513513513513E-2</v>
      </c>
      <c r="AY537" s="2">
        <f>IF(AT537="",INDEX(BZ$4:BZ$7,MATCH($O537,$BU$4:$BU$7,0)),AT537)</f>
        <v>0</v>
      </c>
      <c r="AZ537" s="2">
        <f>AU537*0.5+AK537*0.5</f>
        <v>0</v>
      </c>
      <c r="BA537" s="2">
        <f>AV537*0.5+AJ537*0.5</f>
        <v>0</v>
      </c>
      <c r="BB537" s="2">
        <f>AX537*0.5+AI537*0.5</f>
        <v>6.7567567567567563E-3</v>
      </c>
      <c r="BC537">
        <f>IF(I537="expected",1,0)</f>
        <v>0</v>
      </c>
      <c r="BD537" s="74">
        <f>IF(BC537=1,AZ537/SUMIFS(AZ$3:AZ$622,$BC$3:$BC$622,1,$G$3:$G$622,$G537),0)</f>
        <v>0</v>
      </c>
      <c r="BE537" s="74">
        <f>IF(BC537=1,BA537/SUMIFS(BA$3:BA$622,$BC$3:$BC$622,1,$G$3:$G$622,$G537),0)</f>
        <v>0</v>
      </c>
      <c r="BF537" s="74">
        <f>IF(BC537=1,AW537/SUMIFS(AW$3:AW$622,$BC$3:$BC$622,1,$G$3:$G$622,$G537),0)</f>
        <v>0</v>
      </c>
      <c r="BG537" s="2">
        <f>BB537</f>
        <v>6.7567567567567563E-3</v>
      </c>
      <c r="BH537" s="2">
        <f>AY537</f>
        <v>0</v>
      </c>
      <c r="BI537" s="2">
        <f>MIN(BI$1,BD537)</f>
        <v>0</v>
      </c>
      <c r="BJ537" s="2">
        <f>MIN(BJ$1,BE537)</f>
        <v>0</v>
      </c>
      <c r="BK537" s="2">
        <f>MIN(BK$1,BF537)</f>
        <v>0</v>
      </c>
      <c r="BL537" s="2">
        <f>BG537</f>
        <v>6.7567567567567563E-3</v>
      </c>
      <c r="BM537" s="2">
        <f>MIN($BM$1,BH537)</f>
        <v>0</v>
      </c>
      <c r="BN537" s="2">
        <f>BI537/SUMIFS(BI$3:BI$622,$BC$3:$BC$622,1,$G$3:$G$622,$G537)</f>
        <v>0</v>
      </c>
      <c r="BO537" s="2">
        <f>BJ537/SUMIFS(BJ$3:BJ$622,$BC$3:$BC$622,1,$G$3:$G$622,$G537)</f>
        <v>0</v>
      </c>
      <c r="BP537" s="2">
        <f>BK537/SUMIFS(BK$3:BK$622,$BC$3:$BC$622,1,$G$3:$G$622,$G537)</f>
        <v>0</v>
      </c>
      <c r="BQ537" s="2">
        <f>BL537</f>
        <v>6.7567567567567563E-3</v>
      </c>
      <c r="BR537" s="2">
        <f>BM537</f>
        <v>0</v>
      </c>
    </row>
    <row r="538" spans="1:70" x14ac:dyDescent="0.3">
      <c r="A538" s="93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>(12-$AF538)/12*INDEX(BV$9:BV$12,MATCH($AB538,$BU$9:$BU$12,0))+$AF538/12*AG538</f>
        <v>6.2E-2</v>
      </c>
      <c r="AK538" s="85">
        <f>(12-$AF538)/12*INDEX(BW$9:BW$12,MATCH($AB538,$BU$9:$BU$12,0))+$AF538/12*AH538</f>
        <v>6.0823529411764721E-2</v>
      </c>
      <c r="AL538" s="85">
        <f>(12-$AF538)/12*INDEX(BX$9:BX$12,MATCH($AB538,$BU$9:$BU$12,0))+$AF538/12*AI538</f>
        <v>0.20854901960784306</v>
      </c>
      <c r="AM538" s="85">
        <f>IF($BC538=1,AJ538/SUMIFS(AJ$3:AJ$622,$BC$3:$BC$622,1,$G$3:$G$622,$G538),0)</f>
        <v>0</v>
      </c>
      <c r="AN538" s="85">
        <f>IF($BC538=1,AK538/SUMIFS(AK$3:AK$622,$BC$3:$BC$622,1,$G$3:$G$622,$G538),0)</f>
        <v>0</v>
      </c>
      <c r="AO538" s="85">
        <f>IF($BC538=1,AL538/SUMIFS(AL$3:AL$622,$BC$3:$BC$622,1,$G$3:$G$622,$G538),0)</f>
        <v>0</v>
      </c>
      <c r="AP538" s="2">
        <f>IFERROR(R538/$V538*90,"")</f>
        <v>0</v>
      </c>
      <c r="AQ538" s="2">
        <f>IFERROR(S538/$V538*90,"")</f>
        <v>0</v>
      </c>
      <c r="AR538" s="2">
        <f>IFERROR(W538/$V538*90,"")</f>
        <v>5.4878048780487805E-2</v>
      </c>
      <c r="AS538" s="2">
        <f>IFERROR(X538/$V538*90,"")</f>
        <v>5.4878048780487805E-2</v>
      </c>
      <c r="AT538" s="2">
        <f>IFERROR(Y538/$V538*90,"")</f>
        <v>0</v>
      </c>
      <c r="AU538" s="2">
        <f>IF(AP538="",INDEX(BV$4:BV$7,MATCH(O538,$BU$4:$BU$7,0)),AP538)</f>
        <v>0</v>
      </c>
      <c r="AV538" s="2">
        <f>IF(AQ538="",INDEX(BW$4:BW$7,MATCH($O538,$BU$4:$BU$7,0)),AQ538)</f>
        <v>0</v>
      </c>
      <c r="AW538" s="2">
        <f>IF(AR538="",INDEX(BX$4:BX$7,MATCH($O538,$BU$4:$BU$7,0)),AR538)</f>
        <v>5.4878048780487805E-2</v>
      </c>
      <c r="AX538" s="2">
        <f>IF(AS538="",INDEX(BY$4:BY$7,MATCH($O538,$BU$4:$BU$7,0)),AS538)</f>
        <v>5.4878048780487805E-2</v>
      </c>
      <c r="AY538" s="2">
        <f>IF(AT538="",INDEX(BZ$4:BZ$7,MATCH($O538,$BU$4:$BU$7,0)),AT538)</f>
        <v>0</v>
      </c>
      <c r="AZ538" s="2">
        <f>AU538*0.5+AK538*0.5</f>
        <v>3.041176470588236E-2</v>
      </c>
      <c r="BA538" s="2">
        <f>AV538*0.5+AJ538*0.5</f>
        <v>3.1E-2</v>
      </c>
      <c r="BB538" s="2">
        <f>AX538*0.5+AI538*0.5</f>
        <v>0.1524390243902439</v>
      </c>
      <c r="BC538">
        <f>IF(I538="expected",1,0)</f>
        <v>0</v>
      </c>
      <c r="BD538" s="74">
        <f>IF(BC538=1,AZ538/SUMIFS(AZ$3:AZ$622,$BC$3:$BC$622,1,$G$3:$G$622,$G538),0)</f>
        <v>0</v>
      </c>
      <c r="BE538" s="74">
        <f>IF(BC538=1,BA538/SUMIFS(BA$3:BA$622,$BC$3:$BC$622,1,$G$3:$G$622,$G538),0)</f>
        <v>0</v>
      </c>
      <c r="BF538" s="74">
        <f>IF(BC538=1,AW538/SUMIFS(AW$3:AW$622,$BC$3:$BC$622,1,$G$3:$G$622,$G538),0)</f>
        <v>0</v>
      </c>
      <c r="BG538" s="2">
        <f>BB538</f>
        <v>0.1524390243902439</v>
      </c>
      <c r="BH538" s="2">
        <f>AY538</f>
        <v>0</v>
      </c>
      <c r="BI538" s="2">
        <f>MIN(BI$1,BD538)</f>
        <v>0</v>
      </c>
      <c r="BJ538" s="2">
        <f>MIN(BJ$1,BE538)</f>
        <v>0</v>
      </c>
      <c r="BK538" s="2">
        <f>MIN(BK$1,BF538)</f>
        <v>0</v>
      </c>
      <c r="BL538" s="2">
        <f>BG538</f>
        <v>0.1524390243902439</v>
      </c>
      <c r="BM538" s="2">
        <f>MIN($BM$1,BH538)</f>
        <v>0</v>
      </c>
      <c r="BN538" s="2">
        <f>BI538/SUMIFS(BI$3:BI$622,$BC$3:$BC$622,1,$G$3:$G$622,$G538)</f>
        <v>0</v>
      </c>
      <c r="BO538" s="2">
        <f>BJ538/SUMIFS(BJ$3:BJ$622,$BC$3:$BC$622,1,$G$3:$G$622,$G538)</f>
        <v>0</v>
      </c>
      <c r="BP538" s="2">
        <f>BK538/SUMIFS(BK$3:BK$622,$BC$3:$BC$622,1,$G$3:$G$622,$G538)</f>
        <v>0</v>
      </c>
      <c r="BQ538" s="2">
        <f>BL538</f>
        <v>0.1524390243902439</v>
      </c>
      <c r="BR538" s="2">
        <f>BM538</f>
        <v>0</v>
      </c>
    </row>
    <row r="539" spans="1:70" x14ac:dyDescent="0.3">
      <c r="A539" s="93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>(12-$AF539)/12*INDEX(BV$9:BV$12,MATCH($AB539,$BU$9:$BU$12,0))+$AF539/12*AG539</f>
        <v>8.5249999999999992E-2</v>
      </c>
      <c r="AK539" s="85">
        <f>(12-$AF539)/12*INDEX(BW$9:BW$12,MATCH($AB539,$BU$9:$BU$12,0))+$AF539/12*AH539</f>
        <v>8.3632352941176491E-2</v>
      </c>
      <c r="AL539" s="85">
        <f>(12-$AF539)/12*INDEX(BX$9:BX$12,MATCH($AB539,$BU$9:$BU$12,0))+$AF539/12*AI539</f>
        <v>0.25550490196078424</v>
      </c>
      <c r="AM539" s="85">
        <f>IF($BC539=1,AJ539/SUMIFS(AJ$3:AJ$622,$BC$3:$BC$622,1,$G$3:$G$622,$G539),0)</f>
        <v>0</v>
      </c>
      <c r="AN539" s="85">
        <f>IF($BC539=1,AK539/SUMIFS(AK$3:AK$622,$BC$3:$BC$622,1,$G$3:$G$622,$G539),0)</f>
        <v>0</v>
      </c>
      <c r="AO539" s="85">
        <f>IF($BC539=1,AL539/SUMIFS(AL$3:AL$622,$BC$3:$BC$622,1,$G$3:$G$622,$G539),0)</f>
        <v>0</v>
      </c>
      <c r="AP539" s="2">
        <f>IFERROR(R539/$V539*90,"")</f>
        <v>8.8235294117647051E-2</v>
      </c>
      <c r="AQ539" s="2">
        <f>IFERROR(S539/$V539*90,"")</f>
        <v>8.8235294117647051E-2</v>
      </c>
      <c r="AR539" s="2">
        <f>IFERROR(W539/$V539*90,"")</f>
        <v>0.20588235294117649</v>
      </c>
      <c r="AS539" s="2">
        <f>IFERROR(X539/$V539*90,"")</f>
        <v>5.8823529411764705E-2</v>
      </c>
      <c r="AT539" s="2">
        <f>IFERROR(Y539/$V539*90,"")</f>
        <v>0</v>
      </c>
      <c r="AU539" s="2">
        <f>IF(AP539="",INDEX(BV$4:BV$7,MATCH(O539,$BU$4:$BU$7,0)),AP539)</f>
        <v>8.8235294117647051E-2</v>
      </c>
      <c r="AV539" s="2">
        <f>IF(AQ539="",INDEX(BW$4:BW$7,MATCH($O539,$BU$4:$BU$7,0)),AQ539)</f>
        <v>8.8235294117647051E-2</v>
      </c>
      <c r="AW539" s="2">
        <f>IF(AR539="",INDEX(BX$4:BX$7,MATCH($O539,$BU$4:$BU$7,0)),AR539)</f>
        <v>0.20588235294117649</v>
      </c>
      <c r="AX539" s="2">
        <f>IF(AS539="",INDEX(BY$4:BY$7,MATCH($O539,$BU$4:$BU$7,0)),AS539)</f>
        <v>5.8823529411764705E-2</v>
      </c>
      <c r="AY539" s="2">
        <f>IF(AT539="",INDEX(BZ$4:BZ$7,MATCH($O539,$BU$4:$BU$7,0)),AT539)</f>
        <v>0</v>
      </c>
      <c r="AZ539" s="2">
        <f>AU539*0.5+AK539*0.5</f>
        <v>8.5933823529411771E-2</v>
      </c>
      <c r="BA539" s="2">
        <f>AV539*0.5+AJ539*0.5</f>
        <v>8.6742647058823522E-2</v>
      </c>
      <c r="BB539" s="2">
        <f>AX539*0.5+AI539*0.5</f>
        <v>0.52941176470588236</v>
      </c>
      <c r="BC539">
        <f>IF(I539="expected",1,0)</f>
        <v>0</v>
      </c>
      <c r="BD539" s="74">
        <f>IF(BC539=1,AZ539/SUMIFS(AZ$3:AZ$622,$BC$3:$BC$622,1,$G$3:$G$622,$G539),0)</f>
        <v>0</v>
      </c>
      <c r="BE539" s="74">
        <f>IF(BC539=1,BA539/SUMIFS(BA$3:BA$622,$BC$3:$BC$622,1,$G$3:$G$622,$G539),0)</f>
        <v>0</v>
      </c>
      <c r="BF539" s="74">
        <f>IF(BC539=1,AW539/SUMIFS(AW$3:AW$622,$BC$3:$BC$622,1,$G$3:$G$622,$G539),0)</f>
        <v>0</v>
      </c>
      <c r="BG539" s="2">
        <f>BB539</f>
        <v>0.52941176470588236</v>
      </c>
      <c r="BH539" s="2">
        <f>AY539</f>
        <v>0</v>
      </c>
      <c r="BI539" s="2">
        <f>MIN(BI$1,BD539)</f>
        <v>0</v>
      </c>
      <c r="BJ539" s="2">
        <f>MIN(BJ$1,BE539)</f>
        <v>0</v>
      </c>
      <c r="BK539" s="2">
        <f>MIN(BK$1,BF539)</f>
        <v>0</v>
      </c>
      <c r="BL539" s="2">
        <f>BG539</f>
        <v>0.52941176470588236</v>
      </c>
      <c r="BM539" s="2">
        <f>MIN($BM$1,BH539)</f>
        <v>0</v>
      </c>
      <c r="BN539" s="2">
        <f>BI539/SUMIFS(BI$3:BI$622,$BC$3:$BC$622,1,$G$3:$G$622,$G539)</f>
        <v>0</v>
      </c>
      <c r="BO539" s="2">
        <f>BJ539/SUMIFS(BJ$3:BJ$622,$BC$3:$BC$622,1,$G$3:$G$622,$G539)</f>
        <v>0</v>
      </c>
      <c r="BP539" s="2">
        <f>BK539/SUMIFS(BK$3:BK$622,$BC$3:$BC$622,1,$G$3:$G$622,$G539)</f>
        <v>0</v>
      </c>
      <c r="BQ539" s="2">
        <f>BL539</f>
        <v>0.52941176470588236</v>
      </c>
      <c r="BR539" s="2">
        <f>BM539</f>
        <v>0</v>
      </c>
    </row>
    <row r="540" spans="1:70" x14ac:dyDescent="0.3">
      <c r="A540" s="93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>(12-$AF540)/12*INDEX(BV$9:BV$12,MATCH($AB540,$BU$9:$BU$12,0))+$AF540/12*AG540</f>
        <v>0.16126373626373627</v>
      </c>
      <c r="AK540" s="85">
        <f>(12-$AF540)/12*INDEX(BW$9:BW$12,MATCH($AB540,$BU$9:$BU$12,0))+$AF540/12*AH540</f>
        <v>0.22450549450549454</v>
      </c>
      <c r="AL540" s="85">
        <f>(12-$AF540)/12*INDEX(BX$9:BX$12,MATCH($AB540,$BU$9:$BU$12,0))+$AF540/12*AI540</f>
        <v>0.23137362637362638</v>
      </c>
      <c r="AM540" s="85">
        <f>IF($BC540=1,AJ540/SUMIFS(AJ$3:AJ$622,$BC$3:$BC$622,1,$G$3:$G$622,$G540),0)</f>
        <v>0</v>
      </c>
      <c r="AN540" s="85">
        <f>IF($BC540=1,AK540/SUMIFS(AK$3:AK$622,$BC$3:$BC$622,1,$G$3:$G$622,$G540),0)</f>
        <v>0</v>
      </c>
      <c r="AO540" s="85">
        <f>IF($BC540=1,AL540/SUMIFS(AL$3:AL$622,$BC$3:$BC$622,1,$G$3:$G$622,$G540),0)</f>
        <v>0</v>
      </c>
      <c r="AP540" s="2" t="str">
        <f>IFERROR(R540/$V540*90,"")</f>
        <v/>
      </c>
      <c r="AQ540" s="2" t="str">
        <f>IFERROR(S540/$V540*90,"")</f>
        <v/>
      </c>
      <c r="AR540" s="2" t="str">
        <f>IFERROR(W540/$V540*90,"")</f>
        <v/>
      </c>
      <c r="AS540" s="2" t="str">
        <f>IFERROR(X540/$V540*90,"")</f>
        <v/>
      </c>
      <c r="AT540" s="2" t="str">
        <f>IFERROR(Y540/$V540*90,"")</f>
        <v/>
      </c>
      <c r="AU540" s="2">
        <f>IF(AP540="",INDEX(BV$4:BV$7,MATCH(O540,$BU$4:$BU$7,0)),AP540)</f>
        <v>3.6000000000000004E-2</v>
      </c>
      <c r="AV540" s="2">
        <f>IF(AQ540="",INDEX(BW$4:BW$7,MATCH($O540,$BU$4:$BU$7,0)),AQ540)</f>
        <v>2.6323486399532026E-2</v>
      </c>
      <c r="AW540" s="2">
        <f>IF(AR540="",INDEX(BX$4:BX$7,MATCH($O540,$BU$4:$BU$7,0)),AR540)</f>
        <v>0.24423337856173674</v>
      </c>
      <c r="AX540" s="2">
        <f>IF(AS540="",INDEX(BY$4:BY$7,MATCH($O540,$BU$4:$BU$7,0)),AS540)</f>
        <v>0.14245014245014245</v>
      </c>
      <c r="AY540" s="2">
        <f>IF(AT540="",INDEX(BZ$4:BZ$7,MATCH($O540,$BU$4:$BU$7,0)),AT540)</f>
        <v>0</v>
      </c>
      <c r="AZ540" s="2">
        <f>AU540*0.5+AK540*0.5</f>
        <v>0.13025274725274727</v>
      </c>
      <c r="BA540" s="2">
        <f>AV540*0.5+AJ540*0.5</f>
        <v>9.379361133163415E-2</v>
      </c>
      <c r="BB540" s="2">
        <f>AX540*0.5+AI540*0.5</f>
        <v>7.1225071225071226E-2</v>
      </c>
      <c r="BC540">
        <f>IF(I540="expected",1,0)</f>
        <v>0</v>
      </c>
      <c r="BD540" s="74">
        <f>IF(BC540=1,AZ540/SUMIFS(AZ$3:AZ$622,$BC$3:$BC$622,1,$G$3:$G$622,$G540),0)</f>
        <v>0</v>
      </c>
      <c r="BE540" s="74">
        <f>IF(BC540=1,BA540/SUMIFS(BA$3:BA$622,$BC$3:$BC$622,1,$G$3:$G$622,$G540),0)</f>
        <v>0</v>
      </c>
      <c r="BF540" s="74">
        <f>IF(BC540=1,AW540/SUMIFS(AW$3:AW$622,$BC$3:$BC$622,1,$G$3:$G$622,$G540),0)</f>
        <v>0</v>
      </c>
      <c r="BG540" s="2">
        <f>BB540</f>
        <v>7.1225071225071226E-2</v>
      </c>
      <c r="BH540" s="2">
        <f>AY540</f>
        <v>0</v>
      </c>
      <c r="BI540" s="2">
        <f>MIN(BI$1,BD540)</f>
        <v>0</v>
      </c>
      <c r="BJ540" s="2">
        <f>MIN(BJ$1,BE540)</f>
        <v>0</v>
      </c>
      <c r="BK540" s="2">
        <f>MIN(BK$1,BF540)</f>
        <v>0</v>
      </c>
      <c r="BL540" s="2">
        <f>BG540</f>
        <v>7.1225071225071226E-2</v>
      </c>
      <c r="BM540" s="2">
        <f>MIN($BM$1,BH540)</f>
        <v>0</v>
      </c>
      <c r="BN540" s="2">
        <f>BI540/SUMIFS(BI$3:BI$622,$BC$3:$BC$622,1,$G$3:$G$622,$G540)</f>
        <v>0</v>
      </c>
      <c r="BO540" s="2">
        <f>BJ540/SUMIFS(BJ$3:BJ$622,$BC$3:$BC$622,1,$G$3:$G$622,$G540)</f>
        <v>0</v>
      </c>
      <c r="BP540" s="2">
        <f>BK540/SUMIFS(BK$3:BK$622,$BC$3:$BC$622,1,$G$3:$G$622,$G540)</f>
        <v>0</v>
      </c>
      <c r="BQ540" s="2">
        <f>BL540</f>
        <v>7.1225071225071226E-2</v>
      </c>
      <c r="BR540" s="2">
        <f>BM540</f>
        <v>0</v>
      </c>
    </row>
    <row r="541" spans="1:70" x14ac:dyDescent="0.3">
      <c r="A541" s="93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>(12-$AF541)/12*INDEX(BV$9:BV$12,MATCH($AB541,$BU$9:$BU$12,0))+$AF541/12*AG541</f>
        <v>0.16126373626373627</v>
      </c>
      <c r="AK541" s="85">
        <f>(12-$AF541)/12*INDEX(BW$9:BW$12,MATCH($AB541,$BU$9:$BU$12,0))+$AF541/12*AH541</f>
        <v>0.22450549450549454</v>
      </c>
      <c r="AL541" s="85">
        <f>(12-$AF541)/12*INDEX(BX$9:BX$12,MATCH($AB541,$BU$9:$BU$12,0))+$AF541/12*AI541</f>
        <v>0.23137362637362638</v>
      </c>
      <c r="AM541" s="85">
        <f>IF($BC541=1,AJ541/SUMIFS(AJ$3:AJ$622,$BC$3:$BC$622,1,$G$3:$G$622,$G541),0)</f>
        <v>0</v>
      </c>
      <c r="AN541" s="85">
        <f>IF($BC541=1,AK541/SUMIFS(AK$3:AK$622,$BC$3:$BC$622,1,$G$3:$G$622,$G541),0)</f>
        <v>0</v>
      </c>
      <c r="AO541" s="85">
        <f>IF($BC541=1,AL541/SUMIFS(AL$3:AL$622,$BC$3:$BC$622,1,$G$3:$G$622,$G541),0)</f>
        <v>0</v>
      </c>
      <c r="AP541" s="2">
        <f>IFERROR(R541/$V541*90,"")</f>
        <v>0</v>
      </c>
      <c r="AQ541" s="2">
        <f>IFERROR(S541/$V541*90,"")</f>
        <v>0</v>
      </c>
      <c r="AR541" s="2">
        <f>IFERROR(W541/$V541*90,"")</f>
        <v>7.9155672823219003E-2</v>
      </c>
      <c r="AS541" s="2">
        <f>IFERROR(X541/$V541*90,"")</f>
        <v>0.15831134564643801</v>
      </c>
      <c r="AT541" s="2">
        <f>IFERROR(Y541/$V541*90,"")</f>
        <v>0</v>
      </c>
      <c r="AU541" s="2">
        <f>IF(AP541="",INDEX(BV$4:BV$7,MATCH(O541,$BU$4:$BU$7,0)),AP541)</f>
        <v>0</v>
      </c>
      <c r="AV541" s="2">
        <f>IF(AQ541="",INDEX(BW$4:BW$7,MATCH($O541,$BU$4:$BU$7,0)),AQ541)</f>
        <v>0</v>
      </c>
      <c r="AW541" s="2">
        <f>IF(AR541="",INDEX(BX$4:BX$7,MATCH($O541,$BU$4:$BU$7,0)),AR541)</f>
        <v>7.9155672823219003E-2</v>
      </c>
      <c r="AX541" s="2">
        <f>IF(AS541="",INDEX(BY$4:BY$7,MATCH($O541,$BU$4:$BU$7,0)),AS541)</f>
        <v>0.15831134564643801</v>
      </c>
      <c r="AY541" s="2">
        <f>IF(AT541="",INDEX(BZ$4:BZ$7,MATCH($O541,$BU$4:$BU$7,0)),AT541)</f>
        <v>0</v>
      </c>
      <c r="AZ541" s="2">
        <f>AU541*0.5+AK541*0.5</f>
        <v>0.11225274725274727</v>
      </c>
      <c r="BA541" s="2">
        <f>AV541*0.5+AJ541*0.5</f>
        <v>8.0631868131868137E-2</v>
      </c>
      <c r="BB541" s="2">
        <f>AX541*0.5+AI541*0.5</f>
        <v>7.9155672823219003E-2</v>
      </c>
      <c r="BC541">
        <f>IF(I541="expected",1,0)</f>
        <v>0</v>
      </c>
      <c r="BD541" s="74">
        <f>IF(BC541=1,AZ541/SUMIFS(AZ$3:AZ$622,$BC$3:$BC$622,1,$G$3:$G$622,$G541),0)</f>
        <v>0</v>
      </c>
      <c r="BE541" s="74">
        <f>IF(BC541=1,BA541/SUMIFS(BA$3:BA$622,$BC$3:$BC$622,1,$G$3:$G$622,$G541),0)</f>
        <v>0</v>
      </c>
      <c r="BF541" s="74">
        <f>IF(BC541=1,AW541/SUMIFS(AW$3:AW$622,$BC$3:$BC$622,1,$G$3:$G$622,$G541),0)</f>
        <v>0</v>
      </c>
      <c r="BG541" s="2">
        <f>BB541</f>
        <v>7.9155672823219003E-2</v>
      </c>
      <c r="BH541" s="2">
        <f>AY541</f>
        <v>0</v>
      </c>
      <c r="BI541" s="2">
        <f>MIN(BI$1,BD541)</f>
        <v>0</v>
      </c>
      <c r="BJ541" s="2">
        <f>MIN(BJ$1,BE541)</f>
        <v>0</v>
      </c>
      <c r="BK541" s="2">
        <f>MIN(BK$1,BF541)</f>
        <v>0</v>
      </c>
      <c r="BL541" s="2">
        <f>BG541</f>
        <v>7.9155672823219003E-2</v>
      </c>
      <c r="BM541" s="2">
        <f>MIN($BM$1,BH541)</f>
        <v>0</v>
      </c>
      <c r="BN541" s="2">
        <f>BI541/SUMIFS(BI$3:BI$622,$BC$3:$BC$622,1,$G$3:$G$622,$G541)</f>
        <v>0</v>
      </c>
      <c r="BO541" s="2">
        <f>BJ541/SUMIFS(BJ$3:BJ$622,$BC$3:$BC$622,1,$G$3:$G$622,$G541)</f>
        <v>0</v>
      </c>
      <c r="BP541" s="2">
        <f>BK541/SUMIFS(BK$3:BK$622,$BC$3:$BC$622,1,$G$3:$G$622,$G541)</f>
        <v>0</v>
      </c>
      <c r="BQ541" s="2">
        <f>BL541</f>
        <v>7.9155672823219003E-2</v>
      </c>
      <c r="BR541" s="2">
        <f>BM541</f>
        <v>0</v>
      </c>
    </row>
    <row r="542" spans="1:70" x14ac:dyDescent="0.3">
      <c r="A542" s="93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>(12-$AF542)/12*INDEX(BV$9:BV$12,MATCH($AB542,$BU$9:$BU$12,0))+$AF542/12*AG542</f>
        <v>0.12094780219780221</v>
      </c>
      <c r="AK542" s="85">
        <f>(12-$AF542)/12*INDEX(BW$9:BW$12,MATCH($AB542,$BU$9:$BU$12,0))+$AF542/12*AH542</f>
        <v>0.16837912087912091</v>
      </c>
      <c r="AL542" s="85">
        <f>(12-$AF542)/12*INDEX(BX$9:BX$12,MATCH($AB542,$BU$9:$BU$12,0))+$AF542/12*AI542</f>
        <v>0.17353021978021979</v>
      </c>
      <c r="AM542" s="85">
        <f>IF($BC542=1,AJ542/SUMIFS(AJ$3:AJ$622,$BC$3:$BC$622,1,$G$3:$G$622,$G542),0)</f>
        <v>0</v>
      </c>
      <c r="AN542" s="85">
        <f>IF($BC542=1,AK542/SUMIFS(AK$3:AK$622,$BC$3:$BC$622,1,$G$3:$G$622,$G542),0)</f>
        <v>0</v>
      </c>
      <c r="AO542" s="85">
        <f>IF($BC542=1,AL542/SUMIFS(AL$3:AL$622,$BC$3:$BC$622,1,$G$3:$G$622,$G542),0)</f>
        <v>0</v>
      </c>
      <c r="AP542" s="2">
        <f>IFERROR(R542/$V542*90,"")</f>
        <v>2.9411764705882353E-2</v>
      </c>
      <c r="AQ542" s="2">
        <f>IFERROR(S542/$V542*90,"")</f>
        <v>2.9411764705882353E-2</v>
      </c>
      <c r="AR542" s="2">
        <f>IFERROR(W542/$V542*90,"")</f>
        <v>0.11764705882352941</v>
      </c>
      <c r="AS542" s="2">
        <f>IFERROR(X542/$V542*90,"")</f>
        <v>0.14705882352941177</v>
      </c>
      <c r="AT542" s="2">
        <f>IFERROR(Y542/$V542*90,"")</f>
        <v>0</v>
      </c>
      <c r="AU542" s="2">
        <f>IF(AP542="",INDEX(BV$4:BV$7,MATCH(O542,$BU$4:$BU$7,0)),AP542)</f>
        <v>2.9411764705882353E-2</v>
      </c>
      <c r="AV542" s="2">
        <f>IF(AQ542="",INDEX(BW$4:BW$7,MATCH($O542,$BU$4:$BU$7,0)),AQ542)</f>
        <v>2.9411764705882353E-2</v>
      </c>
      <c r="AW542" s="2">
        <f>IF(AR542="",INDEX(BX$4:BX$7,MATCH($O542,$BU$4:$BU$7,0)),AR542)</f>
        <v>0.11764705882352941</v>
      </c>
      <c r="AX542" s="2">
        <f>IF(AS542="",INDEX(BY$4:BY$7,MATCH($O542,$BU$4:$BU$7,0)),AS542)</f>
        <v>0.14705882352941177</v>
      </c>
      <c r="AY542" s="2">
        <f>IF(AT542="",INDEX(BZ$4:BZ$7,MATCH($O542,$BU$4:$BU$7,0)),AT542)</f>
        <v>0</v>
      </c>
      <c r="AZ542" s="2">
        <f>AU542*0.5+AK542*0.5</f>
        <v>9.8895442792501634E-2</v>
      </c>
      <c r="BA542" s="2">
        <f>AV542*0.5+AJ542*0.5</f>
        <v>7.5179783451842286E-2</v>
      </c>
      <c r="BB542" s="2">
        <f>AX542*0.5+AI542*0.5</f>
        <v>7.3529411764705885E-2</v>
      </c>
      <c r="BC542">
        <f>IF(I542="expected",1,0)</f>
        <v>0</v>
      </c>
      <c r="BD542" s="74">
        <f>IF(BC542=1,AZ542/SUMIFS(AZ$3:AZ$622,$BC$3:$BC$622,1,$G$3:$G$622,$G542),0)</f>
        <v>0</v>
      </c>
      <c r="BE542" s="74">
        <f>IF(BC542=1,BA542/SUMIFS(BA$3:BA$622,$BC$3:$BC$622,1,$G$3:$G$622,$G542),0)</f>
        <v>0</v>
      </c>
      <c r="BF542" s="74">
        <f>IF(BC542=1,AW542/SUMIFS(AW$3:AW$622,$BC$3:$BC$622,1,$G$3:$G$622,$G542),0)</f>
        <v>0</v>
      </c>
      <c r="BG542" s="2">
        <f>BB542</f>
        <v>7.3529411764705885E-2</v>
      </c>
      <c r="BH542" s="2">
        <f>AY542</f>
        <v>0</v>
      </c>
      <c r="BI542" s="2">
        <f>MIN(BI$1,BD542)</f>
        <v>0</v>
      </c>
      <c r="BJ542" s="2">
        <f>MIN(BJ$1,BE542)</f>
        <v>0</v>
      </c>
      <c r="BK542" s="2">
        <f>MIN(BK$1,BF542)</f>
        <v>0</v>
      </c>
      <c r="BL542" s="2">
        <f>BG542</f>
        <v>7.3529411764705885E-2</v>
      </c>
      <c r="BM542" s="2">
        <f>MIN($BM$1,BH542)</f>
        <v>0</v>
      </c>
      <c r="BN542" s="2">
        <f>BI542/SUMIFS(BI$3:BI$622,$BC$3:$BC$622,1,$G$3:$G$622,$G542)</f>
        <v>0</v>
      </c>
      <c r="BO542" s="2">
        <f>BJ542/SUMIFS(BJ$3:BJ$622,$BC$3:$BC$622,1,$G$3:$G$622,$G542)</f>
        <v>0</v>
      </c>
      <c r="BP542" s="2">
        <f>BK542/SUMIFS(BK$3:BK$622,$BC$3:$BC$622,1,$G$3:$G$622,$G542)</f>
        <v>0</v>
      </c>
      <c r="BQ542" s="2">
        <f>BL542</f>
        <v>7.3529411764705885E-2</v>
      </c>
      <c r="BR542" s="2">
        <f>BM542</f>
        <v>0</v>
      </c>
    </row>
    <row r="543" spans="1:70" x14ac:dyDescent="0.3">
      <c r="A543" s="93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>(12-$AF543)/12*INDEX(BV$9:BV$12,MATCH($AB543,$BU$9:$BU$12,0))+$AF543/12*AG543</f>
        <v>0.10750915750915752</v>
      </c>
      <c r="AK543" s="85">
        <f>(12-$AF543)/12*INDEX(BW$9:BW$12,MATCH($AB543,$BU$9:$BU$12,0))+$AF543/12*AH543</f>
        <v>0.14967032967032967</v>
      </c>
      <c r="AL543" s="85">
        <f>(12-$AF543)/12*INDEX(BX$9:BX$12,MATCH($AB543,$BU$9:$BU$12,0))+$AF543/12*AI543</f>
        <v>0.29424908424908425</v>
      </c>
      <c r="AM543" s="85">
        <f>IF($BC543=1,AJ543/SUMIFS(AJ$3:AJ$622,$BC$3:$BC$622,1,$G$3:$G$622,$G543),0)</f>
        <v>0</v>
      </c>
      <c r="AN543" s="85">
        <f>IF($BC543=1,AK543/SUMIFS(AK$3:AK$622,$BC$3:$BC$622,1,$G$3:$G$622,$G543),0)</f>
        <v>0</v>
      </c>
      <c r="AO543" s="85">
        <f>IF($BC543=1,AL543/SUMIFS(AL$3:AL$622,$BC$3:$BC$622,1,$G$3:$G$622,$G543),0)</f>
        <v>0</v>
      </c>
      <c r="AP543" s="2">
        <f>IFERROR(R543/$V543*90,"")</f>
        <v>0.13215859030837004</v>
      </c>
      <c r="AQ543" s="2">
        <f>IFERROR(S543/$V543*90,"")</f>
        <v>0.13215859030837004</v>
      </c>
      <c r="AR543" s="2">
        <f>IFERROR(W543/$V543*90,"")</f>
        <v>0.52863436123348018</v>
      </c>
      <c r="AS543" s="2">
        <f>IFERROR(X543/$V543*90,"")</f>
        <v>0.19823788546255508</v>
      </c>
      <c r="AT543" s="2">
        <f>IFERROR(Y543/$V543*90,"")</f>
        <v>0</v>
      </c>
      <c r="AU543" s="2">
        <f>IF(AP543="",INDEX(BV$4:BV$7,MATCH(O543,$BU$4:$BU$7,0)),AP543)</f>
        <v>0.13215859030837004</v>
      </c>
      <c r="AV543" s="2">
        <f>IF(AQ543="",INDEX(BW$4:BW$7,MATCH($O543,$BU$4:$BU$7,0)),AQ543)</f>
        <v>0.13215859030837004</v>
      </c>
      <c r="AW543" s="2">
        <f>IF(AR543="",INDEX(BX$4:BX$7,MATCH($O543,$BU$4:$BU$7,0)),AR543)</f>
        <v>0.52863436123348018</v>
      </c>
      <c r="AX543" s="2">
        <f>IF(AS543="",INDEX(BY$4:BY$7,MATCH($O543,$BU$4:$BU$7,0)),AS543)</f>
        <v>0.19823788546255508</v>
      </c>
      <c r="AY543" s="2">
        <f>IF(AT543="",INDEX(BZ$4:BZ$7,MATCH($O543,$BU$4:$BU$7,0)),AT543)</f>
        <v>0</v>
      </c>
      <c r="AZ543" s="2">
        <f>AU543*0.5+AK543*0.5</f>
        <v>0.14091445998934987</v>
      </c>
      <c r="BA543" s="2">
        <f>AV543*0.5+AJ543*0.5</f>
        <v>0.11983387390876378</v>
      </c>
      <c r="BB543" s="2">
        <f>AX543*0.5+AI543*0.5</f>
        <v>0.30911894273127755</v>
      </c>
      <c r="BC543">
        <f>IF(I543="expected",1,0)</f>
        <v>0</v>
      </c>
      <c r="BD543" s="74">
        <f>IF(BC543=1,AZ543/SUMIFS(AZ$3:AZ$622,$BC$3:$BC$622,1,$G$3:$G$622,$G543),0)</f>
        <v>0</v>
      </c>
      <c r="BE543" s="74">
        <f>IF(BC543=1,BA543/SUMIFS(BA$3:BA$622,$BC$3:$BC$622,1,$G$3:$G$622,$G543),0)</f>
        <v>0</v>
      </c>
      <c r="BF543" s="74">
        <f>IF(BC543=1,AW543/SUMIFS(AW$3:AW$622,$BC$3:$BC$622,1,$G$3:$G$622,$G543),0)</f>
        <v>0</v>
      </c>
      <c r="BG543" s="2">
        <f>BB543</f>
        <v>0.30911894273127755</v>
      </c>
      <c r="BH543" s="2">
        <f>AY543</f>
        <v>0</v>
      </c>
      <c r="BI543" s="2">
        <f>MIN(BI$1,BD543)</f>
        <v>0</v>
      </c>
      <c r="BJ543" s="2">
        <f>MIN(BJ$1,BE543)</f>
        <v>0</v>
      </c>
      <c r="BK543" s="2">
        <f>MIN(BK$1,BF543)</f>
        <v>0</v>
      </c>
      <c r="BL543" s="2">
        <f>BG543</f>
        <v>0.30911894273127755</v>
      </c>
      <c r="BM543" s="2">
        <f>MIN($BM$1,BH543)</f>
        <v>0</v>
      </c>
      <c r="BN543" s="2">
        <f>BI543/SUMIFS(BI$3:BI$622,$BC$3:$BC$622,1,$G$3:$G$622,$G543)</f>
        <v>0</v>
      </c>
      <c r="BO543" s="2">
        <f>BJ543/SUMIFS(BJ$3:BJ$622,$BC$3:$BC$622,1,$G$3:$G$622,$G543)</f>
        <v>0</v>
      </c>
      <c r="BP543" s="2">
        <f>BK543/SUMIFS(BK$3:BK$622,$BC$3:$BC$622,1,$G$3:$G$622,$G543)</f>
        <v>0</v>
      </c>
      <c r="BQ543" s="2">
        <f>BL543</f>
        <v>0.30911894273127755</v>
      </c>
      <c r="BR543" s="2">
        <f>BM543</f>
        <v>0</v>
      </c>
    </row>
    <row r="544" spans="1:70" x14ac:dyDescent="0.3">
      <c r="A544" s="93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>(12-$AF544)/12*INDEX(BV$9:BV$12,MATCH($AB544,$BU$9:$BU$12,0))+$AF544/12*AG544</f>
        <v>0</v>
      </c>
      <c r="AK544" s="85">
        <f>(12-$AF544)/12*INDEX(BW$9:BW$12,MATCH($AB544,$BU$9:$BU$12,0))+$AF544/12*AH544</f>
        <v>0</v>
      </c>
      <c r="AL544" s="85">
        <f>(12-$AF544)/12*INDEX(BX$9:BX$12,MATCH($AB544,$BU$9:$BU$12,0))+$AF544/12*AI544</f>
        <v>0</v>
      </c>
      <c r="AM544" s="85">
        <f>IF($BC544=1,AJ544/SUMIFS(AJ$3:AJ$622,$BC$3:$BC$622,1,$G$3:$G$622,$G544),0)</f>
        <v>0</v>
      </c>
      <c r="AN544" s="85">
        <f>IF($BC544=1,AK544/SUMIFS(AK$3:AK$622,$BC$3:$BC$622,1,$G$3:$G$622,$G544),0)</f>
        <v>0</v>
      </c>
      <c r="AO544" s="85">
        <f>IF($BC544=1,AL544/SUMIFS(AL$3:AL$622,$BC$3:$BC$622,1,$G$3:$G$622,$G544),0)</f>
        <v>0</v>
      </c>
      <c r="AP544" s="2">
        <f>IFERROR(R544/$V544*90,"")</f>
        <v>0</v>
      </c>
      <c r="AQ544" s="2">
        <f>IFERROR(S544/$V544*90,"")</f>
        <v>0</v>
      </c>
      <c r="AR544" s="2">
        <f>IFERROR(W544/$V544*90,"")</f>
        <v>0</v>
      </c>
      <c r="AS544" s="2">
        <f>IFERROR(X544/$V544*90,"")</f>
        <v>3.7974683544303799E-2</v>
      </c>
      <c r="AT544" s="2">
        <f>IFERROR(Y544/$V544*90,"")</f>
        <v>0</v>
      </c>
      <c r="AU544" s="2">
        <f>IF(AP544="",INDEX(BV$4:BV$7,MATCH(O544,$BU$4:$BU$7,0)),AP544)</f>
        <v>0</v>
      </c>
      <c r="AV544" s="2">
        <f>IF(AQ544="",INDEX(BW$4:BW$7,MATCH($O544,$BU$4:$BU$7,0)),AQ544)</f>
        <v>0</v>
      </c>
      <c r="AW544" s="2">
        <f>IF(AR544="",INDEX(BX$4:BX$7,MATCH($O544,$BU$4:$BU$7,0)),AR544)</f>
        <v>0</v>
      </c>
      <c r="AX544" s="2">
        <f>IF(AS544="",INDEX(BY$4:BY$7,MATCH($O544,$BU$4:$BU$7,0)),AS544)</f>
        <v>3.7974683544303799E-2</v>
      </c>
      <c r="AY544" s="2">
        <f>IF(AT544="",INDEX(BZ$4:BZ$7,MATCH($O544,$BU$4:$BU$7,0)),AT544)</f>
        <v>0</v>
      </c>
      <c r="AZ544" s="2">
        <f>AU544*0.5+AK544*0.5</f>
        <v>0</v>
      </c>
      <c r="BA544" s="2">
        <f>AV544*0.5+AJ544*0.5</f>
        <v>0</v>
      </c>
      <c r="BB544" s="2">
        <f>AX544*0.5+AI544*0.5</f>
        <v>1.8987341772151899E-2</v>
      </c>
      <c r="BC544">
        <f>IF(I544="expected",1,0)</f>
        <v>0</v>
      </c>
      <c r="BD544" s="74">
        <f>IF(BC544=1,AZ544/SUMIFS(AZ$3:AZ$622,$BC$3:$BC$622,1,$G$3:$G$622,$G544),0)</f>
        <v>0</v>
      </c>
      <c r="BE544" s="74">
        <f>IF(BC544=1,BA544/SUMIFS(BA$3:BA$622,$BC$3:$BC$622,1,$G$3:$G$622,$G544),0)</f>
        <v>0</v>
      </c>
      <c r="BF544" s="74">
        <f>IF(BC544=1,AW544/SUMIFS(AW$3:AW$622,$BC$3:$BC$622,1,$G$3:$G$622,$G544),0)</f>
        <v>0</v>
      </c>
      <c r="BG544" s="2">
        <f>BB544</f>
        <v>1.8987341772151899E-2</v>
      </c>
      <c r="BH544" s="2">
        <f>AY544</f>
        <v>0</v>
      </c>
      <c r="BI544" s="2">
        <f>MIN(BI$1,BD544)</f>
        <v>0</v>
      </c>
      <c r="BJ544" s="2">
        <f>MIN(BJ$1,BE544)</f>
        <v>0</v>
      </c>
      <c r="BK544" s="2">
        <f>MIN(BK$1,BF544)</f>
        <v>0</v>
      </c>
      <c r="BL544" s="2">
        <f>BG544</f>
        <v>1.8987341772151899E-2</v>
      </c>
      <c r="BM544" s="2">
        <f>MIN($BM$1,BH544)</f>
        <v>0</v>
      </c>
      <c r="BN544" s="2">
        <f>BI544/SUMIFS(BI$3:BI$622,$BC$3:$BC$622,1,$G$3:$G$622,$G544)</f>
        <v>0</v>
      </c>
      <c r="BO544" s="2">
        <f>BJ544/SUMIFS(BJ$3:BJ$622,$BC$3:$BC$622,1,$G$3:$G$622,$G544)</f>
        <v>0</v>
      </c>
      <c r="BP544" s="2">
        <f>BK544/SUMIFS(BK$3:BK$622,$BC$3:$BC$622,1,$G$3:$G$622,$G544)</f>
        <v>0</v>
      </c>
      <c r="BQ544" s="2">
        <f>BL544</f>
        <v>1.8987341772151899E-2</v>
      </c>
      <c r="BR544" s="2">
        <f>BM544</f>
        <v>0</v>
      </c>
    </row>
    <row r="545" spans="1:70" x14ac:dyDescent="0.3">
      <c r="A545" s="93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>(12-$AF545)/12*INDEX(BV$9:BV$12,MATCH($AB545,$BU$9:$BU$12,0))+$AF545/12*AG545</f>
        <v>0</v>
      </c>
      <c r="AK545" s="85">
        <f>(12-$AF545)/12*INDEX(BW$9:BW$12,MATCH($AB545,$BU$9:$BU$12,0))+$AF545/12*AH545</f>
        <v>0</v>
      </c>
      <c r="AL545" s="85">
        <f>(12-$AF545)/12*INDEX(BX$9:BX$12,MATCH($AB545,$BU$9:$BU$12,0))+$AF545/12*AI545</f>
        <v>0</v>
      </c>
      <c r="AM545" s="85">
        <f>IF($BC545=1,AJ545/SUMIFS(AJ$3:AJ$622,$BC$3:$BC$622,1,$G$3:$G$622,$G545),0)</f>
        <v>0</v>
      </c>
      <c r="AN545" s="85">
        <f>IF($BC545=1,AK545/SUMIFS(AK$3:AK$622,$BC$3:$BC$622,1,$G$3:$G$622,$G545),0)</f>
        <v>0</v>
      </c>
      <c r="AO545" s="85">
        <f>IF($BC545=1,AL545/SUMIFS(AL$3:AL$622,$BC$3:$BC$622,1,$G$3:$G$622,$G545),0)</f>
        <v>0</v>
      </c>
      <c r="AP545" s="2" t="str">
        <f>IFERROR(R545/$V545*90,"")</f>
        <v/>
      </c>
      <c r="AQ545" s="2" t="str">
        <f>IFERROR(S545/$V545*90,"")</f>
        <v/>
      </c>
      <c r="AR545" s="2" t="str">
        <f>IFERROR(W545/$V545*90,"")</f>
        <v/>
      </c>
      <c r="AS545" s="2" t="str">
        <f>IFERROR(X545/$V545*90,"")</f>
        <v/>
      </c>
      <c r="AT545" s="2" t="str">
        <f>IFERROR(Y545/$V545*90,"")</f>
        <v/>
      </c>
      <c r="AU545" s="2">
        <f>IF(AP545="",INDEX(BV$4:BV$7,MATCH(O545,$BU$4:$BU$7,0)),AP545)</f>
        <v>0</v>
      </c>
      <c r="AV545" s="2">
        <f>IF(AQ545="",INDEX(BW$4:BW$7,MATCH($O545,$BU$4:$BU$7,0)),AQ545)</f>
        <v>0</v>
      </c>
      <c r="AW545" s="2">
        <f>IF(AR545="",INDEX(BX$4:BX$7,MATCH($O545,$BU$4:$BU$7,0)),AR545)</f>
        <v>0</v>
      </c>
      <c r="AX545" s="2">
        <f>IF(AS545="",INDEX(BY$4:BY$7,MATCH($O545,$BU$4:$BU$7,0)),AS545)</f>
        <v>1.3513513513513513E-2</v>
      </c>
      <c r="AY545" s="2">
        <f>IF(AT545="",INDEX(BZ$4:BZ$7,MATCH($O545,$BU$4:$BU$7,0)),AT545)</f>
        <v>0</v>
      </c>
      <c r="AZ545" s="2">
        <f>AU545*0.5+AK545*0.5</f>
        <v>0</v>
      </c>
      <c r="BA545" s="2">
        <f>AV545*0.5+AJ545*0.5</f>
        <v>0</v>
      </c>
      <c r="BB545" s="2">
        <f>AX545*0.5+AI545*0.5</f>
        <v>6.7567567567567563E-3</v>
      </c>
      <c r="BC545">
        <f>IF(I545="expected",1,0)</f>
        <v>0</v>
      </c>
      <c r="BD545" s="74">
        <f>IF(BC545=1,AZ545/SUMIFS(AZ$3:AZ$622,$BC$3:$BC$622,1,$G$3:$G$622,$G545),0)</f>
        <v>0</v>
      </c>
      <c r="BE545" s="74">
        <f>IF(BC545=1,BA545/SUMIFS(BA$3:BA$622,$BC$3:$BC$622,1,$G$3:$G$622,$G545),0)</f>
        <v>0</v>
      </c>
      <c r="BF545" s="74">
        <f>IF(BC545=1,AW545/SUMIFS(AW$3:AW$622,$BC$3:$BC$622,1,$G$3:$G$622,$G545),0)</f>
        <v>0</v>
      </c>
      <c r="BG545" s="2">
        <f>BB545</f>
        <v>6.7567567567567563E-3</v>
      </c>
      <c r="BH545" s="2">
        <f>AY545</f>
        <v>0</v>
      </c>
      <c r="BI545" s="2">
        <f>MIN(BI$1,BD545)</f>
        <v>0</v>
      </c>
      <c r="BJ545" s="2">
        <f>MIN(BJ$1,BE545)</f>
        <v>0</v>
      </c>
      <c r="BK545" s="2">
        <f>MIN(BK$1,BF545)</f>
        <v>0</v>
      </c>
      <c r="BL545" s="2">
        <f>BG545</f>
        <v>6.7567567567567563E-3</v>
      </c>
      <c r="BM545" s="2">
        <f>MIN($BM$1,BH545)</f>
        <v>0</v>
      </c>
      <c r="BN545" s="2">
        <f>BI545/SUMIFS(BI$3:BI$622,$BC$3:$BC$622,1,$G$3:$G$622,$G545)</f>
        <v>0</v>
      </c>
      <c r="BO545" s="2">
        <f>BJ545/SUMIFS(BJ$3:BJ$622,$BC$3:$BC$622,1,$G$3:$G$622,$G545)</f>
        <v>0</v>
      </c>
      <c r="BP545" s="2">
        <f>BK545/SUMIFS(BK$3:BK$622,$BC$3:$BC$622,1,$G$3:$G$622,$G545)</f>
        <v>0</v>
      </c>
      <c r="BQ545" s="2">
        <f>BL545</f>
        <v>6.7567567567567563E-3</v>
      </c>
      <c r="BR545" s="2">
        <f>BM545</f>
        <v>0</v>
      </c>
    </row>
    <row r="546" spans="1:70" x14ac:dyDescent="0.3">
      <c r="A546" s="93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>(12-$AF546)/12*INDEX(BV$9:BV$12,MATCH($AB546,$BU$9:$BU$12,0))+$AF546/12*AG546</f>
        <v>6.7193223443223454E-2</v>
      </c>
      <c r="AK546" s="85">
        <f>(12-$AF546)/12*INDEX(BW$9:BW$12,MATCH($AB546,$BU$9:$BU$12,0))+$AF546/12*AH546</f>
        <v>9.3543956043956059E-2</v>
      </c>
      <c r="AL546" s="85">
        <f>(12-$AF546)/12*INDEX(BX$9:BX$12,MATCH($AB546,$BU$9:$BU$12,0))+$AF546/12*AI546</f>
        <v>0.49307234432234437</v>
      </c>
      <c r="AM546" s="85">
        <f>IF($BC546=1,AJ546/SUMIFS(AJ$3:AJ$622,$BC$3:$BC$622,1,$G$3:$G$622,$G546),0)</f>
        <v>0</v>
      </c>
      <c r="AN546" s="85">
        <f>IF($BC546=1,AK546/SUMIFS(AK$3:AK$622,$BC$3:$BC$622,1,$G$3:$G$622,$G546),0)</f>
        <v>0</v>
      </c>
      <c r="AO546" s="85">
        <f>IF($BC546=1,AL546/SUMIFS(AL$3:AL$622,$BC$3:$BC$622,1,$G$3:$G$622,$G546),0)</f>
        <v>0</v>
      </c>
      <c r="AP546" s="2">
        <f>IFERROR(R546/$V546*90,"")</f>
        <v>8.1300813008130079E-2</v>
      </c>
      <c r="AQ546" s="2">
        <f>IFERROR(S546/$V546*90,"")</f>
        <v>0</v>
      </c>
      <c r="AR546" s="2">
        <f>IFERROR(W546/$V546*90,"")</f>
        <v>0.24390243902439024</v>
      </c>
      <c r="AS546" s="2">
        <f>IFERROR(X546/$V546*90,"")</f>
        <v>0</v>
      </c>
      <c r="AT546" s="2">
        <f>IFERROR(Y546/$V546*90,"")</f>
        <v>0</v>
      </c>
      <c r="AU546" s="2">
        <f>IF(AP546="",INDEX(BV$4:BV$7,MATCH(O546,$BU$4:$BU$7,0)),AP546)</f>
        <v>8.1300813008130079E-2</v>
      </c>
      <c r="AV546" s="2">
        <f>IF(AQ546="",INDEX(BW$4:BW$7,MATCH($O546,$BU$4:$BU$7,0)),AQ546)</f>
        <v>0</v>
      </c>
      <c r="AW546" s="2">
        <f>IF(AR546="",INDEX(BX$4:BX$7,MATCH($O546,$BU$4:$BU$7,0)),AR546)</f>
        <v>0.24390243902439024</v>
      </c>
      <c r="AX546" s="2">
        <f>IF(AS546="",INDEX(BY$4:BY$7,MATCH($O546,$BU$4:$BU$7,0)),AS546)</f>
        <v>0</v>
      </c>
      <c r="AY546" s="2">
        <f>IF(AT546="",INDEX(BZ$4:BZ$7,MATCH($O546,$BU$4:$BU$7,0)),AT546)</f>
        <v>0</v>
      </c>
      <c r="AZ546" s="2">
        <f>AU546*0.5+AK546*0.5</f>
        <v>8.7422384526043062E-2</v>
      </c>
      <c r="BA546" s="2">
        <f>AV546*0.5+AJ546*0.5</f>
        <v>3.3596611721611727E-2</v>
      </c>
      <c r="BB546" s="2">
        <f>AX546*0.5+AI546*0.5</f>
        <v>0.34</v>
      </c>
      <c r="BC546">
        <f>IF(I546="expected",1,0)</f>
        <v>0</v>
      </c>
      <c r="BD546" s="74">
        <f>IF(BC546=1,AZ546/SUMIFS(AZ$3:AZ$622,$BC$3:$BC$622,1,$G$3:$G$622,$G546),0)</f>
        <v>0</v>
      </c>
      <c r="BE546" s="74">
        <f>IF(BC546=1,BA546/SUMIFS(BA$3:BA$622,$BC$3:$BC$622,1,$G$3:$G$622,$G546),0)</f>
        <v>0</v>
      </c>
      <c r="BF546" s="74">
        <f>IF(BC546=1,AW546/SUMIFS(AW$3:AW$622,$BC$3:$BC$622,1,$G$3:$G$622,$G546),0)</f>
        <v>0</v>
      </c>
      <c r="BG546" s="2">
        <f>BB546</f>
        <v>0.34</v>
      </c>
      <c r="BH546" s="2">
        <f>AY546</f>
        <v>0</v>
      </c>
      <c r="BI546" s="2">
        <f>MIN(BI$1,BD546)</f>
        <v>0</v>
      </c>
      <c r="BJ546" s="2">
        <f>MIN(BJ$1,BE546)</f>
        <v>0</v>
      </c>
      <c r="BK546" s="2">
        <f>MIN(BK$1,BF546)</f>
        <v>0</v>
      </c>
      <c r="BL546" s="2">
        <f>BG546</f>
        <v>0.34</v>
      </c>
      <c r="BM546" s="2">
        <f>MIN($BM$1,BH546)</f>
        <v>0</v>
      </c>
      <c r="BN546" s="2">
        <f>BI546/SUMIFS(BI$3:BI$622,$BC$3:$BC$622,1,$G$3:$G$622,$G546)</f>
        <v>0</v>
      </c>
      <c r="BO546" s="2">
        <f>BJ546/SUMIFS(BJ$3:BJ$622,$BC$3:$BC$622,1,$G$3:$G$622,$G546)</f>
        <v>0</v>
      </c>
      <c r="BP546" s="2">
        <f>BK546/SUMIFS(BK$3:BK$622,$BC$3:$BC$622,1,$G$3:$G$622,$G546)</f>
        <v>0</v>
      </c>
      <c r="BQ546" s="2">
        <f>BL546</f>
        <v>0.34</v>
      </c>
      <c r="BR546" s="2">
        <f>BM546</f>
        <v>0</v>
      </c>
    </row>
    <row r="547" spans="1:70" x14ac:dyDescent="0.3">
      <c r="A547" s="93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>(12-$AF547)/12*INDEX(BV$9:BV$12,MATCH($AB547,$BU$9:$BU$12,0))+$AF547/12*AG547</f>
        <v>0.15375457875457876</v>
      </c>
      <c r="AK547" s="85">
        <f>(12-$AF547)/12*INDEX(BW$9:BW$12,MATCH($AB547,$BU$9:$BU$12,0))+$AF547/12*AH547</f>
        <v>7.4835164835164836E-2</v>
      </c>
      <c r="AL547" s="85">
        <f>(12-$AF547)/12*INDEX(BX$9:BX$12,MATCH($AB547,$BU$9:$BU$12,0))+$AF547/12*AI547</f>
        <v>0.17712454212454209</v>
      </c>
      <c r="AM547" s="85">
        <f>IF($BC547=1,AJ547/SUMIFS(AJ$3:AJ$622,$BC$3:$BC$622,1,$G$3:$G$622,$G547),0)</f>
        <v>0</v>
      </c>
      <c r="AN547" s="85">
        <f>IF($BC547=1,AK547/SUMIFS(AK$3:AK$622,$BC$3:$BC$622,1,$G$3:$G$622,$G547),0)</f>
        <v>0</v>
      </c>
      <c r="AO547" s="85">
        <f>IF($BC547=1,AL547/SUMIFS(AL$3:AL$622,$BC$3:$BC$622,1,$G$3:$G$622,$G547),0)</f>
        <v>0</v>
      </c>
      <c r="AP547" s="2">
        <f>IFERROR(R547/$V547*90,"")</f>
        <v>7.8192875760208516E-2</v>
      </c>
      <c r="AQ547" s="2">
        <f>IFERROR(S547/$V547*90,"")</f>
        <v>3.9096437880104258E-2</v>
      </c>
      <c r="AR547" s="2">
        <f>IFERROR(W547/$V547*90,"")</f>
        <v>0.11728931364031278</v>
      </c>
      <c r="AS547" s="2">
        <f>IFERROR(X547/$V547*90,"")</f>
        <v>0.35186794092093832</v>
      </c>
      <c r="AT547" s="2">
        <f>IFERROR(Y547/$V547*90,"")</f>
        <v>0</v>
      </c>
      <c r="AU547" s="2">
        <f>IF(AP547="",INDEX(BV$4:BV$7,MATCH(O547,$BU$4:$BU$7,0)),AP547)</f>
        <v>7.8192875760208516E-2</v>
      </c>
      <c r="AV547" s="2">
        <f>IF(AQ547="",INDEX(BW$4:BW$7,MATCH($O547,$BU$4:$BU$7,0)),AQ547)</f>
        <v>3.9096437880104258E-2</v>
      </c>
      <c r="AW547" s="2">
        <f>IF(AR547="",INDEX(BX$4:BX$7,MATCH($O547,$BU$4:$BU$7,0)),AR547)</f>
        <v>0.11728931364031278</v>
      </c>
      <c r="AX547" s="2">
        <f>IF(AS547="",INDEX(BY$4:BY$7,MATCH($O547,$BU$4:$BU$7,0)),AS547)</f>
        <v>0.35186794092093832</v>
      </c>
      <c r="AY547" s="2">
        <f>IF(AT547="",INDEX(BZ$4:BZ$7,MATCH($O547,$BU$4:$BU$7,0)),AT547)</f>
        <v>0</v>
      </c>
      <c r="AZ547" s="2">
        <f>AU547*0.5+AK547*0.5</f>
        <v>7.6514020297686669E-2</v>
      </c>
      <c r="BA547" s="2">
        <f>AV547*0.5+AJ547*0.5</f>
        <v>9.6425508317341507E-2</v>
      </c>
      <c r="BB547" s="2">
        <f>AX547*0.5+AI547*0.5</f>
        <v>0.25093397046046917</v>
      </c>
      <c r="BC547">
        <f>IF(I547="expected",1,0)</f>
        <v>0</v>
      </c>
      <c r="BD547" s="74">
        <f>IF(BC547=1,AZ547/SUMIFS(AZ$3:AZ$622,$BC$3:$BC$622,1,$G$3:$G$622,$G547),0)</f>
        <v>0</v>
      </c>
      <c r="BE547" s="74">
        <f>IF(BC547=1,BA547/SUMIFS(BA$3:BA$622,$BC$3:$BC$622,1,$G$3:$G$622,$G547),0)</f>
        <v>0</v>
      </c>
      <c r="BF547" s="74">
        <f>IF(BC547=1,AW547/SUMIFS(AW$3:AW$622,$BC$3:$BC$622,1,$G$3:$G$622,$G547),0)</f>
        <v>0</v>
      </c>
      <c r="BG547" s="2">
        <f>BB547</f>
        <v>0.25093397046046917</v>
      </c>
      <c r="BH547" s="2">
        <f>AY547</f>
        <v>0</v>
      </c>
      <c r="BI547" s="2">
        <f>MIN(BI$1,BD547)</f>
        <v>0</v>
      </c>
      <c r="BJ547" s="2">
        <f>MIN(BJ$1,BE547)</f>
        <v>0</v>
      </c>
      <c r="BK547" s="2">
        <f>MIN(BK$1,BF547)</f>
        <v>0</v>
      </c>
      <c r="BL547" s="2">
        <f>BG547</f>
        <v>0.25093397046046917</v>
      </c>
      <c r="BM547" s="2">
        <f>MIN($BM$1,BH547)</f>
        <v>0</v>
      </c>
      <c r="BN547" s="2">
        <f>BI547/SUMIFS(BI$3:BI$622,$BC$3:$BC$622,1,$G$3:$G$622,$G547)</f>
        <v>0</v>
      </c>
      <c r="BO547" s="2">
        <f>BJ547/SUMIFS(BJ$3:BJ$622,$BC$3:$BC$622,1,$G$3:$G$622,$G547)</f>
        <v>0</v>
      </c>
      <c r="BP547" s="2">
        <f>BK547/SUMIFS(BK$3:BK$622,$BC$3:$BC$622,1,$G$3:$G$622,$G547)</f>
        <v>0</v>
      </c>
      <c r="BQ547" s="2">
        <f>BL547</f>
        <v>0.25093397046046917</v>
      </c>
      <c r="BR547" s="2">
        <f>BM547</f>
        <v>0</v>
      </c>
    </row>
    <row r="548" spans="1:70" x14ac:dyDescent="0.3">
      <c r="A548" s="93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>(12-$AF548)/12*INDEX(BV$9:BV$12,MATCH($AB548,$BU$9:$BU$12,0))+$AF548/12*AG548</f>
        <v>0</v>
      </c>
      <c r="AK548" s="85">
        <f>(12-$AF548)/12*INDEX(BW$9:BW$12,MATCH($AB548,$BU$9:$BU$12,0))+$AF548/12*AH548</f>
        <v>0</v>
      </c>
      <c r="AL548" s="85">
        <f>(12-$AF548)/12*INDEX(BX$9:BX$12,MATCH($AB548,$BU$9:$BU$12,0))+$AF548/12*AI548</f>
        <v>0</v>
      </c>
      <c r="AM548" s="85">
        <f>IF($BC548=1,AJ548/SUMIFS(AJ$3:AJ$622,$BC$3:$BC$622,1,$G$3:$G$622,$G548),0)</f>
        <v>0</v>
      </c>
      <c r="AN548" s="85">
        <f>IF($BC548=1,AK548/SUMIFS(AK$3:AK$622,$BC$3:$BC$622,1,$G$3:$G$622,$G548),0)</f>
        <v>0</v>
      </c>
      <c r="AO548" s="85">
        <f>IF($BC548=1,AL548/SUMIFS(AL$3:AL$622,$BC$3:$BC$622,1,$G$3:$G$622,$G548),0)</f>
        <v>0</v>
      </c>
      <c r="AP548" s="2">
        <f>IFERROR(R548/$V548*90,"")</f>
        <v>0</v>
      </c>
      <c r="AQ548" s="2">
        <f>IFERROR(S548/$V548*90,"")</f>
        <v>0</v>
      </c>
      <c r="AR548" s="2">
        <f>IFERROR(W548/$V548*90,"")</f>
        <v>0</v>
      </c>
      <c r="AS548" s="2">
        <f>IFERROR(X548/$V548*90,"")</f>
        <v>3.5714285714285712E-2</v>
      </c>
      <c r="AT548" s="2">
        <f>IFERROR(Y548/$V548*90,"")</f>
        <v>0</v>
      </c>
      <c r="AU548" s="2">
        <f>IF(AP548="",INDEX(BV$4:BV$7,MATCH(O548,$BU$4:$BU$7,0)),AP548)</f>
        <v>0</v>
      </c>
      <c r="AV548" s="2">
        <f>IF(AQ548="",INDEX(BW$4:BW$7,MATCH($O548,$BU$4:$BU$7,0)),AQ548)</f>
        <v>0</v>
      </c>
      <c r="AW548" s="2">
        <f>IF(AR548="",INDEX(BX$4:BX$7,MATCH($O548,$BU$4:$BU$7,0)),AR548)</f>
        <v>0</v>
      </c>
      <c r="AX548" s="2">
        <f>IF(AS548="",INDEX(BY$4:BY$7,MATCH($O548,$BU$4:$BU$7,0)),AS548)</f>
        <v>3.5714285714285712E-2</v>
      </c>
      <c r="AY548" s="2">
        <f>IF(AT548="",INDEX(BZ$4:BZ$7,MATCH($O548,$BU$4:$BU$7,0)),AT548)</f>
        <v>0</v>
      </c>
      <c r="AZ548" s="2">
        <f>AU548*0.5+AK548*0.5</f>
        <v>0</v>
      </c>
      <c r="BA548" s="2">
        <f>AV548*0.5+AJ548*0.5</f>
        <v>0</v>
      </c>
      <c r="BB548" s="2">
        <f>AX548*0.5+AI548*0.5</f>
        <v>1.7857142857142856E-2</v>
      </c>
      <c r="BC548">
        <f>IF(I548="expected",1,0)</f>
        <v>0</v>
      </c>
      <c r="BD548" s="74">
        <f>IF(BC548=1,AZ548/SUMIFS(AZ$3:AZ$622,$BC$3:$BC$622,1,$G$3:$G$622,$G548),0)</f>
        <v>0</v>
      </c>
      <c r="BE548" s="74">
        <f>IF(BC548=1,BA548/SUMIFS(BA$3:BA$622,$BC$3:$BC$622,1,$G$3:$G$622,$G548),0)</f>
        <v>0</v>
      </c>
      <c r="BF548" s="74">
        <f>IF(BC548=1,AW548/SUMIFS(AW$3:AW$622,$BC$3:$BC$622,1,$G$3:$G$622,$G548),0)</f>
        <v>0</v>
      </c>
      <c r="BG548" s="2">
        <f>BB548</f>
        <v>1.7857142857142856E-2</v>
      </c>
      <c r="BH548" s="2">
        <f>AY548</f>
        <v>0</v>
      </c>
      <c r="BI548" s="2">
        <f>MIN(BI$1,BD548)</f>
        <v>0</v>
      </c>
      <c r="BJ548" s="2">
        <f>MIN(BJ$1,BE548)</f>
        <v>0</v>
      </c>
      <c r="BK548" s="2">
        <f>MIN(BK$1,BF548)</f>
        <v>0</v>
      </c>
      <c r="BL548" s="2">
        <f>BG548</f>
        <v>1.7857142857142856E-2</v>
      </c>
      <c r="BM548" s="2">
        <f>MIN($BM$1,BH548)</f>
        <v>0</v>
      </c>
      <c r="BN548" s="2">
        <f>BI548/SUMIFS(BI$3:BI$622,$BC$3:$BC$622,1,$G$3:$G$622,$G548)</f>
        <v>0</v>
      </c>
      <c r="BO548" s="2">
        <f>BJ548/SUMIFS(BJ$3:BJ$622,$BC$3:$BC$622,1,$G$3:$G$622,$G548)</f>
        <v>0</v>
      </c>
      <c r="BP548" s="2">
        <f>BK548/SUMIFS(BK$3:BK$622,$BC$3:$BC$622,1,$G$3:$G$622,$G548)</f>
        <v>0</v>
      </c>
      <c r="BQ548" s="2">
        <f>BL548</f>
        <v>1.7857142857142856E-2</v>
      </c>
      <c r="BR548" s="2">
        <f>BM548</f>
        <v>0</v>
      </c>
    </row>
    <row r="549" spans="1:70" x14ac:dyDescent="0.3">
      <c r="A549" s="93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>(12-$AF549)/12*INDEX(BV$9:BV$12,MATCH($AB549,$BU$9:$BU$12,0))+$AF549/12*AG549</f>
        <v>0</v>
      </c>
      <c r="AK549" s="85">
        <f>(12-$AF549)/12*INDEX(BW$9:BW$12,MATCH($AB549,$BU$9:$BU$12,0))+$AF549/12*AH549</f>
        <v>0</v>
      </c>
      <c r="AL549" s="85">
        <f>(12-$AF549)/12*INDEX(BX$9:BX$12,MATCH($AB549,$BU$9:$BU$12,0))+$AF549/12*AI549</f>
        <v>0.1075</v>
      </c>
      <c r="AM549" s="85">
        <f>IF($BC549=1,AJ549/SUMIFS(AJ$3:AJ$622,$BC$3:$BC$622,1,$G$3:$G$622,$G549),0)</f>
        <v>0</v>
      </c>
      <c r="AN549" s="85">
        <f>IF($BC549=1,AK549/SUMIFS(AK$3:AK$622,$BC$3:$BC$622,1,$G$3:$G$622,$G549),0)</f>
        <v>0</v>
      </c>
      <c r="AO549" s="85">
        <f>IF($BC549=1,AL549/SUMIFS(AL$3:AL$622,$BC$3:$BC$622,1,$G$3:$G$622,$G549),0)</f>
        <v>0</v>
      </c>
      <c r="AP549" s="2">
        <f>IFERROR(R549/$V549*90,"")</f>
        <v>0</v>
      </c>
      <c r="AQ549" s="2">
        <f>IFERROR(S549/$V549*90,"")</f>
        <v>7.3529411764705885E-2</v>
      </c>
      <c r="AR549" s="2">
        <f>IFERROR(W549/$V549*90,"")</f>
        <v>7.3529411764705885E-2</v>
      </c>
      <c r="AS549" s="2">
        <f>IFERROR(X549/$V549*90,"")</f>
        <v>0.29411764705882354</v>
      </c>
      <c r="AT549" s="2">
        <f>IFERROR(Y549/$V549*90,"")</f>
        <v>0</v>
      </c>
      <c r="AU549" s="2">
        <f>IF(AP549="",INDEX(BV$4:BV$7,MATCH(O549,$BU$4:$BU$7,0)),AP549)</f>
        <v>0</v>
      </c>
      <c r="AV549" s="2">
        <f>IF(AQ549="",INDEX(BW$4:BW$7,MATCH($O549,$BU$4:$BU$7,0)),AQ549)</f>
        <v>7.3529411764705885E-2</v>
      </c>
      <c r="AW549" s="2">
        <f>IF(AR549="",INDEX(BX$4:BX$7,MATCH($O549,$BU$4:$BU$7,0)),AR549)</f>
        <v>7.3529411764705885E-2</v>
      </c>
      <c r="AX549" s="2">
        <f>IF(AS549="",INDEX(BY$4:BY$7,MATCH($O549,$BU$4:$BU$7,0)),AS549)</f>
        <v>0.29411764705882354</v>
      </c>
      <c r="AY549" s="2">
        <f>IF(AT549="",INDEX(BZ$4:BZ$7,MATCH($O549,$BU$4:$BU$7,0)),AT549)</f>
        <v>0</v>
      </c>
      <c r="AZ549" s="2">
        <f>AU549*0.5+AK549*0.5</f>
        <v>0</v>
      </c>
      <c r="BA549" s="2">
        <f>AV549*0.5+AJ549*0.5</f>
        <v>3.6764705882352942E-2</v>
      </c>
      <c r="BB549" s="2">
        <f>AX549*0.5+AI549*0.5</f>
        <v>0.36205882352941177</v>
      </c>
      <c r="BC549">
        <f>IF(I549="expected",1,0)</f>
        <v>0</v>
      </c>
      <c r="BD549" s="74">
        <f>IF(BC549=1,AZ549/SUMIFS(AZ$3:AZ$622,$BC$3:$BC$622,1,$G$3:$G$622,$G549),0)</f>
        <v>0</v>
      </c>
      <c r="BE549" s="74">
        <f>IF(BC549=1,BA549/SUMIFS(BA$3:BA$622,$BC$3:$BC$622,1,$G$3:$G$622,$G549),0)</f>
        <v>0</v>
      </c>
      <c r="BF549" s="74">
        <f>IF(BC549=1,AW549/SUMIFS(AW$3:AW$622,$BC$3:$BC$622,1,$G$3:$G$622,$G549),0)</f>
        <v>0</v>
      </c>
      <c r="BG549" s="2">
        <f>BB549</f>
        <v>0.36205882352941177</v>
      </c>
      <c r="BH549" s="2">
        <f>AY549</f>
        <v>0</v>
      </c>
      <c r="BI549" s="2">
        <f>MIN(BI$1,BD549)</f>
        <v>0</v>
      </c>
      <c r="BJ549" s="2">
        <f>MIN(BJ$1,BE549)</f>
        <v>0</v>
      </c>
      <c r="BK549" s="2">
        <f>MIN(BK$1,BF549)</f>
        <v>0</v>
      </c>
      <c r="BL549" s="2">
        <f>BG549</f>
        <v>0.36205882352941177</v>
      </c>
      <c r="BM549" s="2">
        <f>MIN($BM$1,BH549)</f>
        <v>0</v>
      </c>
      <c r="BN549" s="2">
        <f>BI549/SUMIFS(BI$3:BI$622,$BC$3:$BC$622,1,$G$3:$G$622,$G549)</f>
        <v>0</v>
      </c>
      <c r="BO549" s="2">
        <f>BJ549/SUMIFS(BJ$3:BJ$622,$BC$3:$BC$622,1,$G$3:$G$622,$G549)</f>
        <v>0</v>
      </c>
      <c r="BP549" s="2">
        <f>BK549/SUMIFS(BK$3:BK$622,$BC$3:$BC$622,1,$G$3:$G$622,$G549)</f>
        <v>0</v>
      </c>
      <c r="BQ549" s="2">
        <f>BL549</f>
        <v>0.36205882352941177</v>
      </c>
      <c r="BR549" s="2">
        <f>BM549</f>
        <v>0</v>
      </c>
    </row>
    <row r="550" spans="1:70" x14ac:dyDescent="0.3">
      <c r="A550" s="93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>(12-$AF550)/12*INDEX(BV$9:BV$12,MATCH($AB550,$BU$9:$BU$12,0))+$AF550/12*AG550</f>
        <v>0</v>
      </c>
      <c r="AK550" s="85">
        <f>(12-$AF550)/12*INDEX(BW$9:BW$12,MATCH($AB550,$BU$9:$BU$12,0))+$AF550/12*AH550</f>
        <v>0</v>
      </c>
      <c r="AL550" s="85">
        <f>(12-$AF550)/12*INDEX(BX$9:BX$12,MATCH($AB550,$BU$9:$BU$12,0))+$AF550/12*AI550</f>
        <v>0.08</v>
      </c>
      <c r="AM550" s="85">
        <f>IF($BC550=1,AJ550/SUMIFS(AJ$3:AJ$622,$BC$3:$BC$622,1,$G$3:$G$622,$G550),0)</f>
        <v>0</v>
      </c>
      <c r="AN550" s="85">
        <f>IF($BC550=1,AK550/SUMIFS(AK$3:AK$622,$BC$3:$BC$622,1,$G$3:$G$622,$G550),0)</f>
        <v>0</v>
      </c>
      <c r="AO550" s="85">
        <f>IF($BC550=1,AL550/SUMIFS(AL$3:AL$622,$BC$3:$BC$622,1,$G$3:$G$622,$G550),0)</f>
        <v>3.7119162295147355E-2</v>
      </c>
      <c r="AP550" s="2" t="str">
        <f>IFERROR(R550/$V550*90,"")</f>
        <v/>
      </c>
      <c r="AQ550" s="2" t="str">
        <f>IFERROR(S550/$V550*90,"")</f>
        <v/>
      </c>
      <c r="AR550" s="2" t="str">
        <f>IFERROR(W550/$V550*90,"")</f>
        <v/>
      </c>
      <c r="AS550" s="2" t="str">
        <f>IFERROR(X550/$V550*90,"")</f>
        <v/>
      </c>
      <c r="AT550" s="2" t="str">
        <f>IFERROR(Y550/$V550*90,"")</f>
        <v/>
      </c>
      <c r="AU550" s="2">
        <f>IF(AP550="",INDEX(BV$4:BV$7,MATCH(O550,$BU$4:$BU$7,0)),AP550)</f>
        <v>0</v>
      </c>
      <c r="AV550" s="2">
        <f>IF(AQ550="",INDEX(BW$4:BW$7,MATCH($O550,$BU$4:$BU$7,0)),AQ550)</f>
        <v>0</v>
      </c>
      <c r="AW550" s="2">
        <f>IF(AR550="",INDEX(BX$4:BX$7,MATCH($O550,$BU$4:$BU$7,0)),AR550)</f>
        <v>0</v>
      </c>
      <c r="AX550" s="2">
        <f>IF(AS550="",INDEX(BY$4:BY$7,MATCH($O550,$BU$4:$BU$7,0)),AS550)</f>
        <v>1.3513513513513513E-2</v>
      </c>
      <c r="AY550" s="2">
        <f>IF(AT550="",INDEX(BZ$4:BZ$7,MATCH($O550,$BU$4:$BU$7,0)),AT550)</f>
        <v>0</v>
      </c>
      <c r="AZ550" s="2">
        <f>AU550*0.5+AK550*0.5</f>
        <v>0</v>
      </c>
      <c r="BA550" s="2">
        <f>AV550*0.5+AJ550*0.5</f>
        <v>0</v>
      </c>
      <c r="BB550" s="2">
        <f>AX550*0.5+AI550*0.5</f>
        <v>4.6756756756756758E-2</v>
      </c>
      <c r="BC550">
        <f>IF(I550="expected",1,0)</f>
        <v>1</v>
      </c>
      <c r="BD550" s="74">
        <f>IF(BC550=1,AZ550/SUMIFS(AZ$3:AZ$622,$BC$3:$BC$622,1,$G$3:$G$622,$G550),0)</f>
        <v>0</v>
      </c>
      <c r="BE550" s="74">
        <f>IF(BC550=1,BA550/SUMIFS(BA$3:BA$622,$BC$3:$BC$622,1,$G$3:$G$622,$G550),0)</f>
        <v>0</v>
      </c>
      <c r="BF550" s="74">
        <f>IF(BC550=1,AW550/SUMIFS(AW$3:AW$622,$BC$3:$BC$622,1,$G$3:$G$622,$G550),0)</f>
        <v>0</v>
      </c>
      <c r="BG550" s="2">
        <f>BB550</f>
        <v>4.6756756756756758E-2</v>
      </c>
      <c r="BH550" s="2">
        <f>AY550</f>
        <v>0</v>
      </c>
      <c r="BI550" s="2">
        <f>MIN(BI$1,BD550)</f>
        <v>0</v>
      </c>
      <c r="BJ550" s="2">
        <f>MIN(BJ$1,BE550)</f>
        <v>0</v>
      </c>
      <c r="BK550" s="2">
        <f>MIN(BK$1,BF550)</f>
        <v>0</v>
      </c>
      <c r="BL550" s="2">
        <f>BG550</f>
        <v>4.6756756756756758E-2</v>
      </c>
      <c r="BM550" s="2">
        <f>MIN($BM$1,BH550)</f>
        <v>0</v>
      </c>
      <c r="BN550" s="2">
        <f>BI550/SUMIFS(BI$3:BI$622,$BC$3:$BC$622,1,$G$3:$G$622,$G550)</f>
        <v>0</v>
      </c>
      <c r="BO550" s="2">
        <f>BJ550/SUMIFS(BJ$3:BJ$622,$BC$3:$BC$622,1,$G$3:$G$622,$G550)</f>
        <v>0</v>
      </c>
      <c r="BP550" s="2">
        <f>BK550/SUMIFS(BK$3:BK$622,$BC$3:$BC$622,1,$G$3:$G$622,$G550)</f>
        <v>0</v>
      </c>
      <c r="BQ550" s="2">
        <f>BL550</f>
        <v>4.6756756756756758E-2</v>
      </c>
      <c r="BR550" s="2">
        <f>BM550</f>
        <v>0</v>
      </c>
    </row>
    <row r="551" spans="1:70" x14ac:dyDescent="0.3">
      <c r="A551" s="93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>(12-$AF551)/12*INDEX(BV$9:BV$12,MATCH($AB551,$BU$9:$BU$12,0))+$AF551/12*AG551</f>
        <v>0</v>
      </c>
      <c r="AK551" s="85">
        <f>(12-$AF551)/12*INDEX(BW$9:BW$12,MATCH($AB551,$BU$9:$BU$12,0))+$AF551/12*AH551</f>
        <v>0</v>
      </c>
      <c r="AL551" s="85">
        <f>(12-$AF551)/12*INDEX(BX$9:BX$12,MATCH($AB551,$BU$9:$BU$12,0))+$AF551/12*AI551</f>
        <v>0</v>
      </c>
      <c r="AM551" s="85">
        <f>IF($BC551=1,AJ551/SUMIFS(AJ$3:AJ$622,$BC$3:$BC$622,1,$G$3:$G$622,$G551),0)</f>
        <v>0</v>
      </c>
      <c r="AN551" s="85">
        <f>IF($BC551=1,AK551/SUMIFS(AK$3:AK$622,$BC$3:$BC$622,1,$G$3:$G$622,$G551),0)</f>
        <v>0</v>
      </c>
      <c r="AO551" s="85">
        <f>IF($BC551=1,AL551/SUMIFS(AL$3:AL$622,$BC$3:$BC$622,1,$G$3:$G$622,$G551),0)</f>
        <v>0</v>
      </c>
      <c r="AP551" s="2">
        <f>IFERROR(R551/$V551*90,"")</f>
        <v>0.6891271056661562</v>
      </c>
      <c r="AQ551" s="2">
        <f>IFERROR(S551/$V551*90,"")</f>
        <v>0.13782542113323124</v>
      </c>
      <c r="AR551" s="2">
        <f>IFERROR(W551/$V551*90,"")</f>
        <v>2.2052067381316998</v>
      </c>
      <c r="AS551" s="2">
        <f>IFERROR(X551/$V551*90,"")</f>
        <v>0</v>
      </c>
      <c r="AT551" s="2">
        <f>IFERROR(Y551/$V551*90,"")</f>
        <v>0</v>
      </c>
      <c r="AU551" s="2">
        <f>IF(AP551="",INDEX(BV$4:BV$7,MATCH(O551,$BU$4:$BU$7,0)),AP551)</f>
        <v>0.6891271056661562</v>
      </c>
      <c r="AV551" s="2">
        <f>IF(AQ551="",INDEX(BW$4:BW$7,MATCH($O551,$BU$4:$BU$7,0)),AQ551)</f>
        <v>0.13782542113323124</v>
      </c>
      <c r="AW551" s="2">
        <f>IF(AR551="",INDEX(BX$4:BX$7,MATCH($O551,$BU$4:$BU$7,0)),AR551)</f>
        <v>2.2052067381316998</v>
      </c>
      <c r="AX551" s="2">
        <f>IF(AS551="",INDEX(BY$4:BY$7,MATCH($O551,$BU$4:$BU$7,0)),AS551)</f>
        <v>0</v>
      </c>
      <c r="AY551" s="2">
        <f>IF(AT551="",INDEX(BZ$4:BZ$7,MATCH($O551,$BU$4:$BU$7,0)),AT551)</f>
        <v>0</v>
      </c>
      <c r="AZ551" s="2">
        <f>AU551*0.5+AK551*0.5</f>
        <v>0.3445635528330781</v>
      </c>
      <c r="BA551" s="2">
        <f>AV551*0.5+AJ551*0.5</f>
        <v>6.8912710566615618E-2</v>
      </c>
      <c r="BB551" s="2">
        <f>AX551*0.5+AI551*0.5</f>
        <v>0</v>
      </c>
      <c r="BC551">
        <f>IF(I551="expected",1,0)</f>
        <v>0</v>
      </c>
      <c r="BD551" s="74">
        <f>IF(BC551=1,AZ551/SUMIFS(AZ$3:AZ$622,$BC$3:$BC$622,1,$G$3:$G$622,$G551),0)</f>
        <v>0</v>
      </c>
      <c r="BE551" s="74">
        <f>IF(BC551=1,BA551/SUMIFS(BA$3:BA$622,$BC$3:$BC$622,1,$G$3:$G$622,$G551),0)</f>
        <v>0</v>
      </c>
      <c r="BF551" s="74">
        <f>IF(BC551=1,AW551/SUMIFS(AW$3:AW$622,$BC$3:$BC$622,1,$G$3:$G$622,$G551),0)</f>
        <v>0</v>
      </c>
      <c r="BG551" s="2">
        <f>BB551</f>
        <v>0</v>
      </c>
      <c r="BH551" s="2">
        <f>AY551</f>
        <v>0</v>
      </c>
      <c r="BI551" s="2">
        <f>MIN(BI$1,BD551)</f>
        <v>0</v>
      </c>
      <c r="BJ551" s="2">
        <f>MIN(BJ$1,BE551)</f>
        <v>0</v>
      </c>
      <c r="BK551" s="2">
        <f>MIN(BK$1,BF551)</f>
        <v>0</v>
      </c>
      <c r="BL551" s="2">
        <f>BG551</f>
        <v>0</v>
      </c>
      <c r="BM551" s="2">
        <f>MIN($BM$1,BH551)</f>
        <v>0</v>
      </c>
      <c r="BN551" s="2">
        <f>BI551/SUMIFS(BI$3:BI$622,$BC$3:$BC$622,1,$G$3:$G$622,$G551)</f>
        <v>0</v>
      </c>
      <c r="BO551" s="2">
        <f>BJ551/SUMIFS(BJ$3:BJ$622,$BC$3:$BC$622,1,$G$3:$G$622,$G551)</f>
        <v>0</v>
      </c>
      <c r="BP551" s="2">
        <f>BK551/SUMIFS(BK$3:BK$622,$BC$3:$BC$622,1,$G$3:$G$622,$G551)</f>
        <v>0</v>
      </c>
      <c r="BQ551" s="2">
        <f>BL551</f>
        <v>0</v>
      </c>
      <c r="BR551" s="2">
        <f>BM551</f>
        <v>0</v>
      </c>
    </row>
    <row r="552" spans="1:70" x14ac:dyDescent="0.3">
      <c r="A552" s="93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>(12-$AF552)/12*INDEX(BV$9:BV$12,MATCH($AB552,$BU$9:$BU$12,0))+$AF552/12*AG552</f>
        <v>2.325E-2</v>
      </c>
      <c r="AK552" s="85">
        <f>(12-$AF552)/12*INDEX(BW$9:BW$12,MATCH($AB552,$BU$9:$BU$12,0))+$AF552/12*AH552</f>
        <v>2.280882352941177E-2</v>
      </c>
      <c r="AL552" s="85">
        <f>(12-$AF552)/12*INDEX(BX$9:BX$12,MATCH($AB552,$BU$9:$BU$12,0))+$AF552/12*AI552</f>
        <v>4.6955882352941153E-2</v>
      </c>
      <c r="AM552" s="85">
        <f>IF($BC552=1,AJ552/SUMIFS(AJ$3:AJ$622,$BC$3:$BC$622,1,$G$3:$G$622,$G552),0)</f>
        <v>1.9581209267295566E-2</v>
      </c>
      <c r="AN552" s="85">
        <f>IF($BC552=1,AK552/SUMIFS(AK$3:AK$622,$BC$3:$BC$622,1,$G$3:$G$622,$G552),0)</f>
        <v>1.4485185892408572E-2</v>
      </c>
      <c r="AO552" s="85">
        <f>IF($BC552=1,AL552/SUMIFS(AL$3:AL$622,$BC$3:$BC$622,1,$G$3:$G$622,$G552),0)</f>
        <v>2.1787037722133352E-2</v>
      </c>
      <c r="AP552" s="2" t="str">
        <f>IFERROR(R552/$V552*90,"")</f>
        <v/>
      </c>
      <c r="AQ552" s="2" t="str">
        <f>IFERROR(S552/$V552*90,"")</f>
        <v/>
      </c>
      <c r="AR552" s="2" t="str">
        <f>IFERROR(W552/$V552*90,"")</f>
        <v/>
      </c>
      <c r="AS552" s="2" t="str">
        <f>IFERROR(X552/$V552*90,"")</f>
        <v/>
      </c>
      <c r="AT552" s="2" t="str">
        <f>IFERROR(Y552/$V552*90,"")</f>
        <v/>
      </c>
      <c r="AU552" s="2">
        <f>IF(AP552="",INDEX(BV$4:BV$7,MATCH(O552,$BU$4:$BU$7,0)),AP552)</f>
        <v>0</v>
      </c>
      <c r="AV552" s="2">
        <f>IF(AQ552="",INDEX(BW$4:BW$7,MATCH($O552,$BU$4:$BU$7,0)),AQ552)</f>
        <v>0</v>
      </c>
      <c r="AW552" s="2">
        <f>IF(AR552="",INDEX(BX$4:BX$7,MATCH($O552,$BU$4:$BU$7,0)),AR552)</f>
        <v>9.024064171122996E-2</v>
      </c>
      <c r="AX552" s="2">
        <f>IF(AS552="",INDEX(BY$4:BY$7,MATCH($O552,$BU$4:$BU$7,0)),AS552)</f>
        <v>0.1265377855887522</v>
      </c>
      <c r="AY552" s="2">
        <f>IF(AT552="",INDEX(BZ$4:BZ$7,MATCH($O552,$BU$4:$BU$7,0)),AT552)</f>
        <v>0</v>
      </c>
      <c r="AZ552" s="2">
        <f>AU552*0.5+AK552*0.5</f>
        <v>1.1404411764705885E-2</v>
      </c>
      <c r="BA552" s="2">
        <f>AV552*0.5+AJ552*0.5</f>
        <v>1.1625E-2</v>
      </c>
      <c r="BB552" s="2">
        <f>AX552*0.5+AI552*0.5</f>
        <v>6.32688927943761E-2</v>
      </c>
      <c r="BC552">
        <f>IF(I552="expected",1,0)</f>
        <v>1</v>
      </c>
      <c r="BD552" s="74">
        <f>IF(BC552=1,AZ552/SUMIFS(AZ$3:AZ$622,$BC$3:$BC$622,1,$G$3:$G$622,$G552),0)</f>
        <v>9.1927807545423654E-3</v>
      </c>
      <c r="BE552" s="74">
        <f>IF(BC552=1,BA552/SUMIFS(BA$3:BA$622,$BC$3:$BC$622,1,$G$3:$G$622,$G552),0)</f>
        <v>3.7367454125776392E-3</v>
      </c>
      <c r="BF552" s="74">
        <f>IF(BC552=1,AW552/SUMIFS(AW$3:AW$622,$BC$3:$BC$622,1,$G$3:$G$622,$G552),0)</f>
        <v>1.7296839529741374E-2</v>
      </c>
      <c r="BG552" s="2">
        <f>BB552</f>
        <v>6.32688927943761E-2</v>
      </c>
      <c r="BH552" s="2">
        <f>AY552</f>
        <v>0</v>
      </c>
      <c r="BI552" s="2">
        <f>MIN(BI$1,BD552)</f>
        <v>9.1927807545423654E-3</v>
      </c>
      <c r="BJ552" s="2">
        <f>MIN(BJ$1,BE552)</f>
        <v>3.7367454125776392E-3</v>
      </c>
      <c r="BK552" s="2">
        <f>MIN(BK$1,BF552)</f>
        <v>1.7296839529741374E-2</v>
      </c>
      <c r="BL552" s="2">
        <f>BG552</f>
        <v>6.32688927943761E-2</v>
      </c>
      <c r="BM552" s="2">
        <f>MIN($BM$1,BH552)</f>
        <v>0</v>
      </c>
      <c r="BN552" s="2">
        <f>BI552/SUMIFS(BI$3:BI$622,$BC$3:$BC$622,1,$G$3:$G$622,$G552)</f>
        <v>9.1927807545423637E-3</v>
      </c>
      <c r="BO552" s="2">
        <f>BJ552/SUMIFS(BJ$3:BJ$622,$BC$3:$BC$622,1,$G$3:$G$622,$G552)</f>
        <v>6.8054164642378078E-3</v>
      </c>
      <c r="BP552" s="2">
        <f>BK552/SUMIFS(BK$3:BK$622,$BC$3:$BC$622,1,$G$3:$G$622,$G552)</f>
        <v>1.9910440566183577E-2</v>
      </c>
      <c r="BQ552" s="2">
        <f>BL552</f>
        <v>6.32688927943761E-2</v>
      </c>
      <c r="BR552" s="2">
        <f>BM552</f>
        <v>0</v>
      </c>
    </row>
    <row r="553" spans="1:70" x14ac:dyDescent="0.3">
      <c r="A553" s="93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>(12-$AF553)/12*INDEX(BV$9:BV$12,MATCH($AB553,$BU$9:$BU$12,0))+$AF553/12*AG553</f>
        <v>6.2E-2</v>
      </c>
      <c r="AK553" s="85">
        <f>(12-$AF553)/12*INDEX(BW$9:BW$12,MATCH($AB553,$BU$9:$BU$12,0))+$AF553/12*AH553</f>
        <v>6.0823529411764721E-2</v>
      </c>
      <c r="AL553" s="85">
        <f>(12-$AF553)/12*INDEX(BX$9:BX$12,MATCH($AB553,$BU$9:$BU$12,0))+$AF553/12*AI553</f>
        <v>0.54854901960784308</v>
      </c>
      <c r="AM553" s="85">
        <f>IF($BC553=1,AJ553/SUMIFS(AJ$3:AJ$622,$BC$3:$BC$622,1,$G$3:$G$622,$G553),0)</f>
        <v>0</v>
      </c>
      <c r="AN553" s="85">
        <f>IF($BC553=1,AK553/SUMIFS(AK$3:AK$622,$BC$3:$BC$622,1,$G$3:$G$622,$G553),0)</f>
        <v>0</v>
      </c>
      <c r="AO553" s="85">
        <f>IF($BC553=1,AL553/SUMIFS(AL$3:AL$622,$BC$3:$BC$622,1,$G$3:$G$622,$G553),0)</f>
        <v>0</v>
      </c>
      <c r="AP553" s="2" t="str">
        <f>IFERROR(R553/$V553*90,"")</f>
        <v/>
      </c>
      <c r="AQ553" s="2" t="str">
        <f>IFERROR(S553/$V553*90,"")</f>
        <v/>
      </c>
      <c r="AR553" s="2" t="str">
        <f>IFERROR(W553/$V553*90,"")</f>
        <v/>
      </c>
      <c r="AS553" s="2" t="str">
        <f>IFERROR(X553/$V553*90,"")</f>
        <v/>
      </c>
      <c r="AT553" s="2" t="str">
        <f>IFERROR(Y553/$V553*90,"")</f>
        <v/>
      </c>
      <c r="AU553" s="2">
        <f>IF(AP553="",INDEX(BV$4:BV$7,MATCH(O553,$BU$4:$BU$7,0)),AP553)</f>
        <v>0</v>
      </c>
      <c r="AV553" s="2">
        <f>IF(AQ553="",INDEX(BW$4:BW$7,MATCH($O553,$BU$4:$BU$7,0)),AQ553)</f>
        <v>0</v>
      </c>
      <c r="AW553" s="2">
        <f>IF(AR553="",INDEX(BX$4:BX$7,MATCH($O553,$BU$4:$BU$7,0)),AR553)</f>
        <v>9.024064171122996E-2</v>
      </c>
      <c r="AX553" s="2">
        <f>IF(AS553="",INDEX(BY$4:BY$7,MATCH($O553,$BU$4:$BU$7,0)),AS553)</f>
        <v>0.1265377855887522</v>
      </c>
      <c r="AY553" s="2">
        <f>IF(AT553="",INDEX(BZ$4:BZ$7,MATCH($O553,$BU$4:$BU$7,0)),AT553)</f>
        <v>0</v>
      </c>
      <c r="AZ553" s="2">
        <f>AU553*0.5+AK553*0.5</f>
        <v>3.041176470588236E-2</v>
      </c>
      <c r="BA553" s="2">
        <f>AV553*0.5+AJ553*0.5</f>
        <v>3.1E-2</v>
      </c>
      <c r="BB553" s="2">
        <f>AX553*0.5+AI553*0.5</f>
        <v>0.69826889279437609</v>
      </c>
      <c r="BC553">
        <f>IF(I553="expected",1,0)</f>
        <v>0</v>
      </c>
      <c r="BD553" s="74">
        <f>IF(BC553=1,AZ553/SUMIFS(AZ$3:AZ$622,$BC$3:$BC$622,1,$G$3:$G$622,$G553),0)</f>
        <v>0</v>
      </c>
      <c r="BE553" s="74">
        <f>IF(BC553=1,BA553/SUMIFS(BA$3:BA$622,$BC$3:$BC$622,1,$G$3:$G$622,$G553),0)</f>
        <v>0</v>
      </c>
      <c r="BF553" s="74">
        <f>IF(BC553=1,AW553/SUMIFS(AW$3:AW$622,$BC$3:$BC$622,1,$G$3:$G$622,$G553),0)</f>
        <v>0</v>
      </c>
      <c r="BG553" s="2">
        <f>BB553</f>
        <v>0.69826889279437609</v>
      </c>
      <c r="BH553" s="2">
        <f>AY553</f>
        <v>0</v>
      </c>
      <c r="BI553" s="2">
        <f>MIN(BI$1,BD553)</f>
        <v>0</v>
      </c>
      <c r="BJ553" s="2">
        <f>MIN(BJ$1,BE553)</f>
        <v>0</v>
      </c>
      <c r="BK553" s="2">
        <f>MIN(BK$1,BF553)</f>
        <v>0</v>
      </c>
      <c r="BL553" s="2">
        <f>BG553</f>
        <v>0.69826889279437609</v>
      </c>
      <c r="BM553" s="2">
        <f>MIN($BM$1,BH553)</f>
        <v>0</v>
      </c>
      <c r="BN553" s="2">
        <f>BI553/SUMIFS(BI$3:BI$622,$BC$3:$BC$622,1,$G$3:$G$622,$G553)</f>
        <v>0</v>
      </c>
      <c r="BO553" s="2">
        <f>BJ553/SUMIFS(BJ$3:BJ$622,$BC$3:$BC$622,1,$G$3:$G$622,$G553)</f>
        <v>0</v>
      </c>
      <c r="BP553" s="2">
        <f>BK553/SUMIFS(BK$3:BK$622,$BC$3:$BC$622,1,$G$3:$G$622,$G553)</f>
        <v>0</v>
      </c>
      <c r="BQ553" s="2">
        <f>BL553</f>
        <v>0.69826889279437609</v>
      </c>
      <c r="BR553" s="2">
        <f>BM553</f>
        <v>0</v>
      </c>
    </row>
    <row r="554" spans="1:70" x14ac:dyDescent="0.3">
      <c r="A554" s="93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>(12-$AF554)/12*INDEX(BV$9:BV$12,MATCH($AB554,$BU$9:$BU$12,0))+$AF554/12*AG554</f>
        <v>1.55E-2</v>
      </c>
      <c r="AK554" s="85">
        <f>(12-$AF554)/12*INDEX(BW$9:BW$12,MATCH($AB554,$BU$9:$BU$12,0))+$AF554/12*AH554</f>
        <v>1.520588235294118E-2</v>
      </c>
      <c r="AL554" s="85">
        <f>(12-$AF554)/12*INDEX(BX$9:BX$12,MATCH($AB554,$BU$9:$BU$12,0))+$AF554/12*AI554</f>
        <v>0.44797058823529412</v>
      </c>
      <c r="AM554" s="85">
        <f>IF($BC554=1,AJ554/SUMIFS(AJ$3:AJ$622,$BC$3:$BC$622,1,$G$3:$G$622,$G554),0)</f>
        <v>1.3054139511530378E-2</v>
      </c>
      <c r="AN554" s="85">
        <f>IF($BC554=1,AK554/SUMIFS(AK$3:AK$622,$BC$3:$BC$622,1,$G$3:$G$622,$G554),0)</f>
        <v>9.6567905949390478E-3</v>
      </c>
      <c r="AO554" s="85">
        <f>IF($BC554=1,AL554/SUMIFS(AL$3:AL$622,$BC$3:$BC$622,1,$G$3:$G$622,$G554),0)</f>
        <v>0.20785366210198136</v>
      </c>
      <c r="AP554" s="2" t="str">
        <f>IFERROR(R554/$V554*90,"")</f>
        <v/>
      </c>
      <c r="AQ554" s="2" t="str">
        <f>IFERROR(S554/$V554*90,"")</f>
        <v/>
      </c>
      <c r="AR554" s="2" t="str">
        <f>IFERROR(W554/$V554*90,"")</f>
        <v/>
      </c>
      <c r="AS554" s="2" t="str">
        <f>IFERROR(X554/$V554*90,"")</f>
        <v/>
      </c>
      <c r="AT554" s="2" t="str">
        <f>IFERROR(Y554/$V554*90,"")</f>
        <v/>
      </c>
      <c r="AU554" s="2">
        <f>IF(AP554="",INDEX(BV$4:BV$7,MATCH(O554,$BU$4:$BU$7,0)),AP554)</f>
        <v>0</v>
      </c>
      <c r="AV554" s="2">
        <f>IF(AQ554="",INDEX(BW$4:BW$7,MATCH($O554,$BU$4:$BU$7,0)),AQ554)</f>
        <v>0</v>
      </c>
      <c r="AW554" s="2">
        <f>IF(AR554="",INDEX(BX$4:BX$7,MATCH($O554,$BU$4:$BU$7,0)),AR554)</f>
        <v>9.024064171122996E-2</v>
      </c>
      <c r="AX554" s="2">
        <f>IF(AS554="",INDEX(BY$4:BY$7,MATCH($O554,$BU$4:$BU$7,0)),AS554)</f>
        <v>0.1265377855887522</v>
      </c>
      <c r="AY554" s="2">
        <f>IF(AT554="",INDEX(BZ$4:BZ$7,MATCH($O554,$BU$4:$BU$7,0)),AT554)</f>
        <v>0</v>
      </c>
      <c r="AZ554" s="2">
        <f>AU554*0.5+AK554*0.5</f>
        <v>7.6029411764705901E-3</v>
      </c>
      <c r="BA554" s="2">
        <f>AV554*0.5+AJ554*0.5</f>
        <v>7.7499999999999999E-3</v>
      </c>
      <c r="BB554" s="2">
        <f>AX554*0.5+AI554*0.5</f>
        <v>0.31326889279437609</v>
      </c>
      <c r="BC554">
        <f>IF(I554="expected",1,0)</f>
        <v>1</v>
      </c>
      <c r="BD554" s="74">
        <f>IF(BC554=1,AZ554/SUMIFS(AZ$3:AZ$622,$BC$3:$BC$622,1,$G$3:$G$622,$G554),0)</f>
        <v>6.1285205030282433E-3</v>
      </c>
      <c r="BE554" s="74">
        <f>IF(BC554=1,BA554/SUMIFS(BA$3:BA$622,$BC$3:$BC$622,1,$G$3:$G$622,$G554),0)</f>
        <v>2.4911636083850925E-3</v>
      </c>
      <c r="BF554" s="74">
        <f>IF(BC554=1,AW554/SUMIFS(AW$3:AW$622,$BC$3:$BC$622,1,$G$3:$G$622,$G554),0)</f>
        <v>1.7296839529741374E-2</v>
      </c>
      <c r="BG554" s="2">
        <f>BB554</f>
        <v>0.31326889279437609</v>
      </c>
      <c r="BH554" s="2">
        <f>AY554</f>
        <v>0</v>
      </c>
      <c r="BI554" s="2">
        <f>MIN(BI$1,BD554)</f>
        <v>6.1285205030282433E-3</v>
      </c>
      <c r="BJ554" s="2">
        <f>MIN(BJ$1,BE554)</f>
        <v>2.4911636083850925E-3</v>
      </c>
      <c r="BK554" s="2">
        <f>MIN(BK$1,BF554)</f>
        <v>1.7296839529741374E-2</v>
      </c>
      <c r="BL554" s="2">
        <f>BG554</f>
        <v>0.31326889279437609</v>
      </c>
      <c r="BM554" s="2">
        <f>MIN($BM$1,BH554)</f>
        <v>0</v>
      </c>
      <c r="BN554" s="2">
        <f>BI554/SUMIFS(BI$3:BI$622,$BC$3:$BC$622,1,$G$3:$G$622,$G554)</f>
        <v>6.1285205030282416E-3</v>
      </c>
      <c r="BO554" s="2">
        <f>BJ554/SUMIFS(BJ$3:BJ$622,$BC$3:$BC$622,1,$G$3:$G$622,$G554)</f>
        <v>4.5369443094918716E-3</v>
      </c>
      <c r="BP554" s="2">
        <f>BK554/SUMIFS(BK$3:BK$622,$BC$3:$BC$622,1,$G$3:$G$622,$G554)</f>
        <v>1.9910440566183577E-2</v>
      </c>
      <c r="BQ554" s="2">
        <f>BL554</f>
        <v>0.31326889279437609</v>
      </c>
      <c r="BR554" s="2">
        <f>BM554</f>
        <v>0</v>
      </c>
    </row>
    <row r="555" spans="1:70" x14ac:dyDescent="0.3">
      <c r="A555" s="93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>(12-$AF555)/12*INDEX(BV$9:BV$12,MATCH($AB555,$BU$9:$BU$12,0))+$AF555/12*AG555</f>
        <v>3.1E-2</v>
      </c>
      <c r="AK555" s="85">
        <f>(12-$AF555)/12*INDEX(BW$9:BW$12,MATCH($AB555,$BU$9:$BU$12,0))+$AF555/12*AH555</f>
        <v>3.041176470588236E-2</v>
      </c>
      <c r="AL555" s="85">
        <f>(12-$AF555)/12*INDEX(BX$9:BX$12,MATCH($AB555,$BU$9:$BU$12,0))+$AF555/12*AI555</f>
        <v>0.4159411764705882</v>
      </c>
      <c r="AM555" s="85">
        <f>IF($BC555=1,AJ555/SUMIFS(AJ$3:AJ$622,$BC$3:$BC$622,1,$G$3:$G$622,$G555),0)</f>
        <v>0</v>
      </c>
      <c r="AN555" s="85">
        <f>IF($BC555=1,AK555/SUMIFS(AK$3:AK$622,$BC$3:$BC$622,1,$G$3:$G$622,$G555),0)</f>
        <v>0</v>
      </c>
      <c r="AO555" s="85">
        <f>IF($BC555=1,AL555/SUMIFS(AL$3:AL$622,$BC$3:$BC$622,1,$G$3:$G$622,$G555),0)</f>
        <v>0</v>
      </c>
      <c r="AP555" s="2" t="str">
        <f>IFERROR(R555/$V555*90,"")</f>
        <v/>
      </c>
      <c r="AQ555" s="2" t="str">
        <f>IFERROR(S555/$V555*90,"")</f>
        <v/>
      </c>
      <c r="AR555" s="2" t="str">
        <f>IFERROR(W555/$V555*90,"")</f>
        <v/>
      </c>
      <c r="AS555" s="2" t="str">
        <f>IFERROR(X555/$V555*90,"")</f>
        <v/>
      </c>
      <c r="AT555" s="2" t="str">
        <f>IFERROR(Y555/$V555*90,"")</f>
        <v/>
      </c>
      <c r="AU555" s="2">
        <f>IF(AP555="",INDEX(BV$4:BV$7,MATCH(O555,$BU$4:$BU$7,0)),AP555)</f>
        <v>0</v>
      </c>
      <c r="AV555" s="2">
        <f>IF(AQ555="",INDEX(BW$4:BW$7,MATCH($O555,$BU$4:$BU$7,0)),AQ555)</f>
        <v>0</v>
      </c>
      <c r="AW555" s="2">
        <f>IF(AR555="",INDEX(BX$4:BX$7,MATCH($O555,$BU$4:$BU$7,0)),AR555)</f>
        <v>9.024064171122996E-2</v>
      </c>
      <c r="AX555" s="2">
        <f>IF(AS555="",INDEX(BY$4:BY$7,MATCH($O555,$BU$4:$BU$7,0)),AS555)</f>
        <v>0.1265377855887522</v>
      </c>
      <c r="AY555" s="2">
        <f>IF(AT555="",INDEX(BZ$4:BZ$7,MATCH($O555,$BU$4:$BU$7,0)),AT555)</f>
        <v>0</v>
      </c>
      <c r="AZ555" s="2">
        <f>AU555*0.5+AK555*0.5</f>
        <v>1.520588235294118E-2</v>
      </c>
      <c r="BA555" s="2">
        <f>AV555*0.5+AJ555*0.5</f>
        <v>1.55E-2</v>
      </c>
      <c r="BB555" s="2">
        <f>AX555*0.5+AI555*0.5</f>
        <v>0.3282688927943761</v>
      </c>
      <c r="BC555">
        <f>IF(I555="expected",1,0)</f>
        <v>0</v>
      </c>
      <c r="BD555" s="74">
        <f>IF(BC555=1,AZ555/SUMIFS(AZ$3:AZ$622,$BC$3:$BC$622,1,$G$3:$G$622,$G555),0)</f>
        <v>0</v>
      </c>
      <c r="BE555" s="74">
        <f>IF(BC555=1,BA555/SUMIFS(BA$3:BA$622,$BC$3:$BC$622,1,$G$3:$G$622,$G555),0)</f>
        <v>0</v>
      </c>
      <c r="BF555" s="74">
        <f>IF(BC555=1,AW555/SUMIFS(AW$3:AW$622,$BC$3:$BC$622,1,$G$3:$G$622,$G555),0)</f>
        <v>0</v>
      </c>
      <c r="BG555" s="2">
        <f>BB555</f>
        <v>0.3282688927943761</v>
      </c>
      <c r="BH555" s="2">
        <f>AY555</f>
        <v>0</v>
      </c>
      <c r="BI555" s="2">
        <f>MIN(BI$1,BD555)</f>
        <v>0</v>
      </c>
      <c r="BJ555" s="2">
        <f>MIN(BJ$1,BE555)</f>
        <v>0</v>
      </c>
      <c r="BK555" s="2">
        <f>MIN(BK$1,BF555)</f>
        <v>0</v>
      </c>
      <c r="BL555" s="2">
        <f>BG555</f>
        <v>0.3282688927943761</v>
      </c>
      <c r="BM555" s="2">
        <f>MIN($BM$1,BH555)</f>
        <v>0</v>
      </c>
      <c r="BN555" s="2">
        <f>BI555/SUMIFS(BI$3:BI$622,$BC$3:$BC$622,1,$G$3:$G$622,$G555)</f>
        <v>0</v>
      </c>
      <c r="BO555" s="2">
        <f>BJ555/SUMIFS(BJ$3:BJ$622,$BC$3:$BC$622,1,$G$3:$G$622,$G555)</f>
        <v>0</v>
      </c>
      <c r="BP555" s="2">
        <f>BK555/SUMIFS(BK$3:BK$622,$BC$3:$BC$622,1,$G$3:$G$622,$G555)</f>
        <v>0</v>
      </c>
      <c r="BQ555" s="2">
        <f>BL555</f>
        <v>0.3282688927943761</v>
      </c>
      <c r="BR555" s="2">
        <f>BM555</f>
        <v>0</v>
      </c>
    </row>
    <row r="556" spans="1:70" x14ac:dyDescent="0.3">
      <c r="A556" s="93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>(12-$AF556)/12*INDEX(BV$9:BV$12,MATCH($AB556,$BU$9:$BU$12,0))+$AF556/12*AG556</f>
        <v>9.2999999999999999E-2</v>
      </c>
      <c r="AK556" s="85">
        <f>(12-$AF556)/12*INDEX(BW$9:BW$12,MATCH($AB556,$BU$9:$BU$12,0))+$AF556/12*AH556</f>
        <v>9.1235294117647081E-2</v>
      </c>
      <c r="AL556" s="85">
        <f>(12-$AF556)/12*INDEX(BX$9:BX$12,MATCH($AB556,$BU$9:$BU$12,0))+$AF556/12*AI556</f>
        <v>0.18782352941176461</v>
      </c>
      <c r="AM556" s="85">
        <f>IF($BC556=1,AJ556/SUMIFS(AJ$3:AJ$622,$BC$3:$BC$622,1,$G$3:$G$622,$G556),0)</f>
        <v>7.8324837069182265E-2</v>
      </c>
      <c r="AN556" s="85">
        <f>IF($BC556=1,AK556/SUMIFS(AK$3:AK$622,$BC$3:$BC$622,1,$G$3:$G$622,$G556),0)</f>
        <v>5.7940743569634287E-2</v>
      </c>
      <c r="AO556" s="85">
        <f>IF($BC556=1,AL556/SUMIFS(AL$3:AL$622,$BC$3:$BC$622,1,$G$3:$G$622,$G556),0)</f>
        <v>8.7148150888533407E-2</v>
      </c>
      <c r="AP556" s="2" t="str">
        <f>IFERROR(R556/$V556*90,"")</f>
        <v/>
      </c>
      <c r="AQ556" s="2" t="str">
        <f>IFERROR(S556/$V556*90,"")</f>
        <v/>
      </c>
      <c r="AR556" s="2" t="str">
        <f>IFERROR(W556/$V556*90,"")</f>
        <v/>
      </c>
      <c r="AS556" s="2" t="str">
        <f>IFERROR(X556/$V556*90,"")</f>
        <v/>
      </c>
      <c r="AT556" s="2" t="str">
        <f>IFERROR(Y556/$V556*90,"")</f>
        <v/>
      </c>
      <c r="AU556" s="2">
        <f>IF(AP556="",INDEX(BV$4:BV$7,MATCH(O556,$BU$4:$BU$7,0)),AP556)</f>
        <v>0</v>
      </c>
      <c r="AV556" s="2">
        <f>IF(AQ556="",INDEX(BW$4:BW$7,MATCH($O556,$BU$4:$BU$7,0)),AQ556)</f>
        <v>0</v>
      </c>
      <c r="AW556" s="2">
        <f>IF(AR556="",INDEX(BX$4:BX$7,MATCH($O556,$BU$4:$BU$7,0)),AR556)</f>
        <v>9.024064171122996E-2</v>
      </c>
      <c r="AX556" s="2">
        <f>IF(AS556="",INDEX(BY$4:BY$7,MATCH($O556,$BU$4:$BU$7,0)),AS556)</f>
        <v>0.1265377855887522</v>
      </c>
      <c r="AY556" s="2">
        <f>IF(AT556="",INDEX(BZ$4:BZ$7,MATCH($O556,$BU$4:$BU$7,0)),AT556)</f>
        <v>0</v>
      </c>
      <c r="AZ556" s="2">
        <f>AU556*0.5+AK556*0.5</f>
        <v>4.5617647058823541E-2</v>
      </c>
      <c r="BA556" s="2">
        <f>AV556*0.5+AJ556*0.5</f>
        <v>4.65E-2</v>
      </c>
      <c r="BB556" s="2">
        <f>AX556*0.5+AI556*0.5</f>
        <v>6.32688927943761E-2</v>
      </c>
      <c r="BC556">
        <f>IF(I556="expected",1,0)</f>
        <v>1</v>
      </c>
      <c r="BD556" s="74">
        <f>IF(BC556=1,AZ556/SUMIFS(AZ$3:AZ$622,$BC$3:$BC$622,1,$G$3:$G$622,$G556),0)</f>
        <v>3.6771123018169462E-2</v>
      </c>
      <c r="BE556" s="74">
        <f>IF(BC556=1,BA556/SUMIFS(BA$3:BA$622,$BC$3:$BC$622,1,$G$3:$G$622,$G556),0)</f>
        <v>1.4946981650310557E-2</v>
      </c>
      <c r="BF556" s="74">
        <f>IF(BC556=1,AW556/SUMIFS(AW$3:AW$622,$BC$3:$BC$622,1,$G$3:$G$622,$G556),0)</f>
        <v>1.7296839529741374E-2</v>
      </c>
      <c r="BG556" s="2">
        <f>BB556</f>
        <v>6.32688927943761E-2</v>
      </c>
      <c r="BH556" s="2">
        <f>AY556</f>
        <v>0</v>
      </c>
      <c r="BI556" s="2">
        <f>MIN(BI$1,BD556)</f>
        <v>3.6771123018169462E-2</v>
      </c>
      <c r="BJ556" s="2">
        <f>MIN(BJ$1,BE556)</f>
        <v>1.4946981650310557E-2</v>
      </c>
      <c r="BK556" s="2">
        <f>MIN(BK$1,BF556)</f>
        <v>1.7296839529741374E-2</v>
      </c>
      <c r="BL556" s="2">
        <f>BG556</f>
        <v>6.32688927943761E-2</v>
      </c>
      <c r="BM556" s="2">
        <f>MIN($BM$1,BH556)</f>
        <v>0</v>
      </c>
      <c r="BN556" s="2">
        <f>BI556/SUMIFS(BI$3:BI$622,$BC$3:$BC$622,1,$G$3:$G$622,$G556)</f>
        <v>3.6771123018169455E-2</v>
      </c>
      <c r="BO556" s="2">
        <f>BJ556/SUMIFS(BJ$3:BJ$622,$BC$3:$BC$622,1,$G$3:$G$622,$G556)</f>
        <v>2.7221665856951231E-2</v>
      </c>
      <c r="BP556" s="2">
        <f>BK556/SUMIFS(BK$3:BK$622,$BC$3:$BC$622,1,$G$3:$G$622,$G556)</f>
        <v>1.9910440566183577E-2</v>
      </c>
      <c r="BQ556" s="2">
        <f>BL556</f>
        <v>6.32688927943761E-2</v>
      </c>
      <c r="BR556" s="2">
        <f>BM556</f>
        <v>0</v>
      </c>
    </row>
    <row r="557" spans="1:70" x14ac:dyDescent="0.3">
      <c r="A557" s="93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>(12-$AF557)/12*INDEX(BV$9:BV$12,MATCH($AB557,$BU$9:$BU$12,0))+$AF557/12*AG557</f>
        <v>9.2999999999999999E-2</v>
      </c>
      <c r="AK557" s="85">
        <f>(12-$AF557)/12*INDEX(BW$9:BW$12,MATCH($AB557,$BU$9:$BU$12,0))+$AF557/12*AH557</f>
        <v>9.1235294117647081E-2</v>
      </c>
      <c r="AL557" s="85">
        <f>(12-$AF557)/12*INDEX(BX$9:BX$12,MATCH($AB557,$BU$9:$BU$12,0))+$AF557/12*AI557</f>
        <v>0.18782352941176461</v>
      </c>
      <c r="AM557" s="85">
        <f>IF($BC557=1,AJ557/SUMIFS(AJ$3:AJ$622,$BC$3:$BC$622,1,$G$3:$G$622,$G557),0)</f>
        <v>7.8324837069182265E-2</v>
      </c>
      <c r="AN557" s="85">
        <f>IF($BC557=1,AK557/SUMIFS(AK$3:AK$622,$BC$3:$BC$622,1,$G$3:$G$622,$G557),0)</f>
        <v>5.7940743569634287E-2</v>
      </c>
      <c r="AO557" s="85">
        <f>IF($BC557=1,AL557/SUMIFS(AL$3:AL$622,$BC$3:$BC$622,1,$G$3:$G$622,$G557),0)</f>
        <v>8.7148150888533407E-2</v>
      </c>
      <c r="AP557" s="2" t="str">
        <f>IFERROR(R557/$V557*90,"")</f>
        <v/>
      </c>
      <c r="AQ557" s="2" t="str">
        <f>IFERROR(S557/$V557*90,"")</f>
        <v/>
      </c>
      <c r="AR557" s="2" t="str">
        <f>IFERROR(W557/$V557*90,"")</f>
        <v/>
      </c>
      <c r="AS557" s="2" t="str">
        <f>IFERROR(X557/$V557*90,"")</f>
        <v/>
      </c>
      <c r="AT557" s="2" t="str">
        <f>IFERROR(Y557/$V557*90,"")</f>
        <v/>
      </c>
      <c r="AU557" s="2">
        <f>IF(AP557="",INDEX(BV$4:BV$7,MATCH(O557,$BU$4:$BU$7,0)),AP557)</f>
        <v>0</v>
      </c>
      <c r="AV557" s="2">
        <f>IF(AQ557="",INDEX(BW$4:BW$7,MATCH($O557,$BU$4:$BU$7,0)),AQ557)</f>
        <v>0</v>
      </c>
      <c r="AW557" s="2">
        <f>IF(AR557="",INDEX(BX$4:BX$7,MATCH($O557,$BU$4:$BU$7,0)),AR557)</f>
        <v>9.024064171122996E-2</v>
      </c>
      <c r="AX557" s="2">
        <f>IF(AS557="",INDEX(BY$4:BY$7,MATCH($O557,$BU$4:$BU$7,0)),AS557)</f>
        <v>0.1265377855887522</v>
      </c>
      <c r="AY557" s="2">
        <f>IF(AT557="",INDEX(BZ$4:BZ$7,MATCH($O557,$BU$4:$BU$7,0)),AT557)</f>
        <v>0</v>
      </c>
      <c r="AZ557" s="2">
        <f>AU557*0.5+AK557*0.5</f>
        <v>4.5617647058823541E-2</v>
      </c>
      <c r="BA557" s="2">
        <f>AV557*0.5+AJ557*0.5</f>
        <v>4.65E-2</v>
      </c>
      <c r="BB557" s="2">
        <f>AX557*0.5+AI557*0.5</f>
        <v>6.32688927943761E-2</v>
      </c>
      <c r="BC557">
        <f>IF(I557="expected",1,0)</f>
        <v>1</v>
      </c>
      <c r="BD557" s="74">
        <f>IF(BC557=1,AZ557/SUMIFS(AZ$3:AZ$622,$BC$3:$BC$622,1,$G$3:$G$622,$G557),0)</f>
        <v>3.6771123018169462E-2</v>
      </c>
      <c r="BE557" s="74">
        <f>IF(BC557=1,BA557/SUMIFS(BA$3:BA$622,$BC$3:$BC$622,1,$G$3:$G$622,$G557),0)</f>
        <v>1.4946981650310557E-2</v>
      </c>
      <c r="BF557" s="74">
        <f>IF(BC557=1,AW557/SUMIFS(AW$3:AW$622,$BC$3:$BC$622,1,$G$3:$G$622,$G557),0)</f>
        <v>1.7296839529741374E-2</v>
      </c>
      <c r="BG557" s="2">
        <f>BB557</f>
        <v>6.32688927943761E-2</v>
      </c>
      <c r="BH557" s="2">
        <f>AY557</f>
        <v>0</v>
      </c>
      <c r="BI557" s="2">
        <f>MIN(BI$1,BD557)</f>
        <v>3.6771123018169462E-2</v>
      </c>
      <c r="BJ557" s="2">
        <f>MIN(BJ$1,BE557)</f>
        <v>1.4946981650310557E-2</v>
      </c>
      <c r="BK557" s="2">
        <f>MIN(BK$1,BF557)</f>
        <v>1.7296839529741374E-2</v>
      </c>
      <c r="BL557" s="2">
        <f>BG557</f>
        <v>6.32688927943761E-2</v>
      </c>
      <c r="BM557" s="2">
        <f>MIN($BM$1,BH557)</f>
        <v>0</v>
      </c>
      <c r="BN557" s="2">
        <f>BI557/SUMIFS(BI$3:BI$622,$BC$3:$BC$622,1,$G$3:$G$622,$G557)</f>
        <v>3.6771123018169455E-2</v>
      </c>
      <c r="BO557" s="2">
        <f>BJ557/SUMIFS(BJ$3:BJ$622,$BC$3:$BC$622,1,$G$3:$G$622,$G557)</f>
        <v>2.7221665856951231E-2</v>
      </c>
      <c r="BP557" s="2">
        <f>BK557/SUMIFS(BK$3:BK$622,$BC$3:$BC$622,1,$G$3:$G$622,$G557)</f>
        <v>1.9910440566183577E-2</v>
      </c>
      <c r="BQ557" s="2">
        <f>BL557</f>
        <v>6.32688927943761E-2</v>
      </c>
      <c r="BR557" s="2">
        <f>BM557</f>
        <v>0</v>
      </c>
    </row>
    <row r="558" spans="1:70" x14ac:dyDescent="0.3">
      <c r="A558" s="93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>(12-$AF558)/12*INDEX(BV$9:BV$12,MATCH($AB558,$BU$9:$BU$12,0))+$AF558/12*AG558</f>
        <v>0.16126373626373627</v>
      </c>
      <c r="AK558" s="85">
        <f>(12-$AF558)/12*INDEX(BW$9:BW$12,MATCH($AB558,$BU$9:$BU$12,0))+$AF558/12*AH558</f>
        <v>0.22450549450549454</v>
      </c>
      <c r="AL558" s="85">
        <f>(12-$AF558)/12*INDEX(BX$9:BX$12,MATCH($AB558,$BU$9:$BU$12,0))+$AF558/12*AI558</f>
        <v>0.23137362637362638</v>
      </c>
      <c r="AM558" s="85">
        <f>IF($BC558=1,AJ558/SUMIFS(AJ$3:AJ$622,$BC$3:$BC$622,1,$G$3:$G$622,$G558),0)</f>
        <v>0</v>
      </c>
      <c r="AN558" s="85">
        <f>IF($BC558=1,AK558/SUMIFS(AK$3:AK$622,$BC$3:$BC$622,1,$G$3:$G$622,$G558),0)</f>
        <v>0</v>
      </c>
      <c r="AO558" s="85">
        <f>IF($BC558=1,AL558/SUMIFS(AL$3:AL$622,$BC$3:$BC$622,1,$G$3:$G$622,$G558),0)</f>
        <v>0</v>
      </c>
      <c r="AP558" s="2">
        <f>IFERROR(R558/$V558*90,"")</f>
        <v>0</v>
      </c>
      <c r="AQ558" s="2">
        <f>IFERROR(S558/$V558*90,"")</f>
        <v>0.43902439024390244</v>
      </c>
      <c r="AR558" s="2">
        <f>IFERROR(W558/$V558*90,"")</f>
        <v>0</v>
      </c>
      <c r="AS558" s="2">
        <f>IFERROR(X558/$V558*90,"")</f>
        <v>0</v>
      </c>
      <c r="AT558" s="2">
        <f>IFERROR(Y558/$V558*90,"")</f>
        <v>0</v>
      </c>
      <c r="AU558" s="2">
        <f>IF(AP558="",INDEX(BV$4:BV$7,MATCH(O558,$BU$4:$BU$7,0)),AP558)</f>
        <v>0</v>
      </c>
      <c r="AV558" s="2">
        <f>IF(AQ558="",INDEX(BW$4:BW$7,MATCH($O558,$BU$4:$BU$7,0)),AQ558)</f>
        <v>0.43902439024390244</v>
      </c>
      <c r="AW558" s="2">
        <f>IF(AR558="",INDEX(BX$4:BX$7,MATCH($O558,$BU$4:$BU$7,0)),AR558)</f>
        <v>0</v>
      </c>
      <c r="AX558" s="2">
        <f>IF(AS558="",INDEX(BY$4:BY$7,MATCH($O558,$BU$4:$BU$7,0)),AS558)</f>
        <v>0</v>
      </c>
      <c r="AY558" s="2">
        <f>IF(AT558="",INDEX(BZ$4:BZ$7,MATCH($O558,$BU$4:$BU$7,0)),AT558)</f>
        <v>0</v>
      </c>
      <c r="AZ558" s="2">
        <f>AU558*0.5+AK558*0.5</f>
        <v>0.11225274725274727</v>
      </c>
      <c r="BA558" s="2">
        <f>AV558*0.5+AJ558*0.5</f>
        <v>0.30014406325381937</v>
      </c>
      <c r="BB558" s="2">
        <f>AX558*0.5+AI558*0.5</f>
        <v>0</v>
      </c>
      <c r="BC558">
        <f>IF(I558="expected",1,0)</f>
        <v>0</v>
      </c>
      <c r="BD558" s="74">
        <f>IF(BC558=1,AZ558/SUMIFS(AZ$3:AZ$622,$BC$3:$BC$622,1,$G$3:$G$622,$G558),0)</f>
        <v>0</v>
      </c>
      <c r="BE558" s="74">
        <f>IF(BC558=1,BA558/SUMIFS(BA$3:BA$622,$BC$3:$BC$622,1,$G$3:$G$622,$G558),0)</f>
        <v>0</v>
      </c>
      <c r="BF558" s="74">
        <f>IF(BC558=1,AW558/SUMIFS(AW$3:AW$622,$BC$3:$BC$622,1,$G$3:$G$622,$G558),0)</f>
        <v>0</v>
      </c>
      <c r="BG558" s="2">
        <f>BB558</f>
        <v>0</v>
      </c>
      <c r="BH558" s="2">
        <f>AY558</f>
        <v>0</v>
      </c>
      <c r="BI558" s="2">
        <f>MIN(BI$1,BD558)</f>
        <v>0</v>
      </c>
      <c r="BJ558" s="2">
        <f>MIN(BJ$1,BE558)</f>
        <v>0</v>
      </c>
      <c r="BK558" s="2">
        <f>MIN(BK$1,BF558)</f>
        <v>0</v>
      </c>
      <c r="BL558" s="2">
        <f>BG558</f>
        <v>0</v>
      </c>
      <c r="BM558" s="2">
        <f>MIN($BM$1,BH558)</f>
        <v>0</v>
      </c>
      <c r="BN558" s="2">
        <f>BI558/SUMIFS(BI$3:BI$622,$BC$3:$BC$622,1,$G$3:$G$622,$G558)</f>
        <v>0</v>
      </c>
      <c r="BO558" s="2">
        <f>BJ558/SUMIFS(BJ$3:BJ$622,$BC$3:$BC$622,1,$G$3:$G$622,$G558)</f>
        <v>0</v>
      </c>
      <c r="BP558" s="2">
        <f>BK558/SUMIFS(BK$3:BK$622,$BC$3:$BC$622,1,$G$3:$G$622,$G558)</f>
        <v>0</v>
      </c>
      <c r="BQ558" s="2">
        <f>BL558</f>
        <v>0</v>
      </c>
      <c r="BR558" s="2">
        <f>BM558</f>
        <v>0</v>
      </c>
    </row>
    <row r="559" spans="1:70" x14ac:dyDescent="0.3">
      <c r="A559" s="93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>(12-$AF559)/12*INDEX(BV$9:BV$12,MATCH($AB559,$BU$9:$BU$12,0))+$AF559/12*AG559</f>
        <v>0.13438644688644691</v>
      </c>
      <c r="AK559" s="85">
        <f>(12-$AF559)/12*INDEX(BW$9:BW$12,MATCH($AB559,$BU$9:$BU$12,0))+$AF559/12*AH559</f>
        <v>0.18708791208791212</v>
      </c>
      <c r="AL559" s="85">
        <f>(12-$AF559)/12*INDEX(BX$9:BX$12,MATCH($AB559,$BU$9:$BU$12,0))+$AF559/12*AI559</f>
        <v>0.19281135531135532</v>
      </c>
      <c r="AM559" s="85">
        <f>IF($BC559=1,AJ559/SUMIFS(AJ$3:AJ$622,$BC$3:$BC$622,1,$G$3:$G$622,$G559),0)</f>
        <v>0</v>
      </c>
      <c r="AN559" s="85">
        <f>IF($BC559=1,AK559/SUMIFS(AK$3:AK$622,$BC$3:$BC$622,1,$G$3:$G$622,$G559),0)</f>
        <v>0</v>
      </c>
      <c r="AO559" s="85">
        <f>IF($BC559=1,AL559/SUMIFS(AL$3:AL$622,$BC$3:$BC$622,1,$G$3:$G$622,$G559),0)</f>
        <v>0</v>
      </c>
      <c r="AP559" s="2">
        <f>IFERROR(R559/$V559*90,"")</f>
        <v>0.12587412587412589</v>
      </c>
      <c r="AQ559" s="2">
        <f>IFERROR(S559/$V559*90,"")</f>
        <v>6.2937062937062943E-2</v>
      </c>
      <c r="AR559" s="2">
        <f>IFERROR(W559/$V559*90,"")</f>
        <v>0.1888111888111888</v>
      </c>
      <c r="AS559" s="2">
        <f>IFERROR(X559/$V559*90,"")</f>
        <v>0</v>
      </c>
      <c r="AT559" s="2">
        <f>IFERROR(Y559/$V559*90,"")</f>
        <v>0</v>
      </c>
      <c r="AU559" s="2">
        <f>IF(AP559="",INDEX(BV$4:BV$7,MATCH(O559,$BU$4:$BU$7,0)),AP559)</f>
        <v>0.12587412587412589</v>
      </c>
      <c r="AV559" s="2">
        <f>IF(AQ559="",INDEX(BW$4:BW$7,MATCH($O559,$BU$4:$BU$7,0)),AQ559)</f>
        <v>6.2937062937062943E-2</v>
      </c>
      <c r="AW559" s="2">
        <f>IF(AR559="",INDEX(BX$4:BX$7,MATCH($O559,$BU$4:$BU$7,0)),AR559)</f>
        <v>0.1888111888111888</v>
      </c>
      <c r="AX559" s="2">
        <f>IF(AS559="",INDEX(BY$4:BY$7,MATCH($O559,$BU$4:$BU$7,0)),AS559)</f>
        <v>0</v>
      </c>
      <c r="AY559" s="2">
        <f>IF(AT559="",INDEX(BZ$4:BZ$7,MATCH($O559,$BU$4:$BU$7,0)),AT559)</f>
        <v>0</v>
      </c>
      <c r="AZ559" s="2">
        <f>AU559*0.5+AK559*0.5</f>
        <v>0.15648101898101902</v>
      </c>
      <c r="BA559" s="2">
        <f>AV559*0.5+AJ559*0.5</f>
        <v>9.8661754911754926E-2</v>
      </c>
      <c r="BB559" s="2">
        <f>AX559*0.5+AI559*0.5</f>
        <v>0</v>
      </c>
      <c r="BC559">
        <f>IF(I559="expected",1,0)</f>
        <v>0</v>
      </c>
      <c r="BD559" s="74">
        <f>IF(BC559=1,AZ559/SUMIFS(AZ$3:AZ$622,$BC$3:$BC$622,1,$G$3:$G$622,$G559),0)</f>
        <v>0</v>
      </c>
      <c r="BE559" s="74">
        <f>IF(BC559=1,BA559/SUMIFS(BA$3:BA$622,$BC$3:$BC$622,1,$G$3:$G$622,$G559),0)</f>
        <v>0</v>
      </c>
      <c r="BF559" s="74">
        <f>IF(BC559=1,AW559/SUMIFS(AW$3:AW$622,$BC$3:$BC$622,1,$G$3:$G$622,$G559),0)</f>
        <v>0</v>
      </c>
      <c r="BG559" s="2">
        <f>BB559</f>
        <v>0</v>
      </c>
      <c r="BH559" s="2">
        <f>AY559</f>
        <v>0</v>
      </c>
      <c r="BI559" s="2">
        <f>MIN(BI$1,BD559)</f>
        <v>0</v>
      </c>
      <c r="BJ559" s="2">
        <f>MIN(BJ$1,BE559)</f>
        <v>0</v>
      </c>
      <c r="BK559" s="2">
        <f>MIN(BK$1,BF559)</f>
        <v>0</v>
      </c>
      <c r="BL559" s="2">
        <f>BG559</f>
        <v>0</v>
      </c>
      <c r="BM559" s="2">
        <f>MIN($BM$1,BH559)</f>
        <v>0</v>
      </c>
      <c r="BN559" s="2">
        <f>BI559/SUMIFS(BI$3:BI$622,$BC$3:$BC$622,1,$G$3:$G$622,$G559)</f>
        <v>0</v>
      </c>
      <c r="BO559" s="2">
        <f>BJ559/SUMIFS(BJ$3:BJ$622,$BC$3:$BC$622,1,$G$3:$G$622,$G559)</f>
        <v>0</v>
      </c>
      <c r="BP559" s="2">
        <f>BK559/SUMIFS(BK$3:BK$622,$BC$3:$BC$622,1,$G$3:$G$622,$G559)</f>
        <v>0</v>
      </c>
      <c r="BQ559" s="2">
        <f>BL559</f>
        <v>0</v>
      </c>
      <c r="BR559" s="2">
        <f>BM559</f>
        <v>0</v>
      </c>
    </row>
    <row r="560" spans="1:70" x14ac:dyDescent="0.3">
      <c r="A560" s="93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>(12-$AF560)/12*INDEX(BV$9:BV$12,MATCH($AB560,$BU$9:$BU$12,0))+$AF560/12*AG560</f>
        <v>0.15261792452830192</v>
      </c>
      <c r="AK560" s="85">
        <f>(12-$AF560)/12*INDEX(BW$9:BW$12,MATCH($AB560,$BU$9:$BU$12,0))+$AF560/12*AH560</f>
        <v>0.42452830188679225</v>
      </c>
      <c r="AL560" s="85">
        <f>(12-$AF560)/12*INDEX(BX$9:BX$12,MATCH($AB560,$BU$9:$BU$12,0))+$AF560/12*AI560</f>
        <v>0.13209905660377358</v>
      </c>
      <c r="AM560" s="85">
        <f>IF($BC560=1,AJ560/SUMIFS(AJ$3:AJ$622,$BC$3:$BC$622,1,$G$3:$G$622,$G560),0)</f>
        <v>0</v>
      </c>
      <c r="AN560" s="85">
        <f>IF($BC560=1,AK560/SUMIFS(AK$3:AK$622,$BC$3:$BC$622,1,$G$3:$G$622,$G560),0)</f>
        <v>0</v>
      </c>
      <c r="AO560" s="85">
        <f>IF($BC560=1,AL560/SUMIFS(AL$3:AL$622,$BC$3:$BC$622,1,$G$3:$G$622,$G560),0)</f>
        <v>0</v>
      </c>
      <c r="AP560" s="2">
        <f>IFERROR(R560/$V560*90,"")</f>
        <v>0</v>
      </c>
      <c r="AQ560" s="2">
        <f>IFERROR(S560/$V560*90,"")</f>
        <v>0</v>
      </c>
      <c r="AR560" s="2">
        <f>IFERROR(W560/$V560*90,"")</f>
        <v>0</v>
      </c>
      <c r="AS560" s="2">
        <f>IFERROR(X560/$V560*90,"")</f>
        <v>0</v>
      </c>
      <c r="AT560" s="2">
        <f>IFERROR(Y560/$V560*90,"")</f>
        <v>0</v>
      </c>
      <c r="AU560" s="2">
        <f>IF(AP560="",INDEX(BV$4:BV$7,MATCH(O560,$BU$4:$BU$7,0)),AP560)</f>
        <v>0</v>
      </c>
      <c r="AV560" s="2">
        <f>IF(AQ560="",INDEX(BW$4:BW$7,MATCH($O560,$BU$4:$BU$7,0)),AQ560)</f>
        <v>0</v>
      </c>
      <c r="AW560" s="2">
        <f>IF(AR560="",INDEX(BX$4:BX$7,MATCH($O560,$BU$4:$BU$7,0)),AR560)</f>
        <v>0</v>
      </c>
      <c r="AX560" s="2">
        <f>IF(AS560="",INDEX(BY$4:BY$7,MATCH($O560,$BU$4:$BU$7,0)),AS560)</f>
        <v>0</v>
      </c>
      <c r="AY560" s="2">
        <f>IF(AT560="",INDEX(BZ$4:BZ$7,MATCH($O560,$BU$4:$BU$7,0)),AT560)</f>
        <v>0</v>
      </c>
      <c r="AZ560" s="2">
        <f>AU560*0.5+AK560*0.5</f>
        <v>0.21226415094339612</v>
      </c>
      <c r="BA560" s="2">
        <f>AV560*0.5+AJ560*0.5</f>
        <v>7.6308962264150959E-2</v>
      </c>
      <c r="BB560" s="2">
        <f>AX560*0.5+AI560*0.5</f>
        <v>0</v>
      </c>
      <c r="BC560">
        <f>IF(I560="expected",1,0)</f>
        <v>0</v>
      </c>
      <c r="BD560" s="74">
        <f>IF(BC560=1,AZ560/SUMIFS(AZ$3:AZ$622,$BC$3:$BC$622,1,$G$3:$G$622,$G560),0)</f>
        <v>0</v>
      </c>
      <c r="BE560" s="74">
        <f>IF(BC560=1,BA560/SUMIFS(BA$3:BA$622,$BC$3:$BC$622,1,$G$3:$G$622,$G560),0)</f>
        <v>0</v>
      </c>
      <c r="BF560" s="74">
        <f>IF(BC560=1,AW560/SUMIFS(AW$3:AW$622,$BC$3:$BC$622,1,$G$3:$G$622,$G560),0)</f>
        <v>0</v>
      </c>
      <c r="BG560" s="2">
        <f>BB560</f>
        <v>0</v>
      </c>
      <c r="BH560" s="2">
        <f>AY560</f>
        <v>0</v>
      </c>
      <c r="BI560" s="2">
        <f>MIN(BI$1,BD560)</f>
        <v>0</v>
      </c>
      <c r="BJ560" s="2">
        <f>MIN(BJ$1,BE560)</f>
        <v>0</v>
      </c>
      <c r="BK560" s="2">
        <f>MIN(BK$1,BF560)</f>
        <v>0</v>
      </c>
      <c r="BL560" s="2">
        <f>BG560</f>
        <v>0</v>
      </c>
      <c r="BM560" s="2">
        <f>MIN($BM$1,BH560)</f>
        <v>0</v>
      </c>
      <c r="BN560" s="2">
        <f>BI560/SUMIFS(BI$3:BI$622,$BC$3:$BC$622,1,$G$3:$G$622,$G560)</f>
        <v>0</v>
      </c>
      <c r="BO560" s="2">
        <f>BJ560/SUMIFS(BJ$3:BJ$622,$BC$3:$BC$622,1,$G$3:$G$622,$G560)</f>
        <v>0</v>
      </c>
      <c r="BP560" s="2">
        <f>BK560/SUMIFS(BK$3:BK$622,$BC$3:$BC$622,1,$G$3:$G$622,$G560)</f>
        <v>0</v>
      </c>
      <c r="BQ560" s="2">
        <f>BL560</f>
        <v>0</v>
      </c>
      <c r="BR560" s="2">
        <f>BM560</f>
        <v>0</v>
      </c>
    </row>
    <row r="561" spans="1:70" x14ac:dyDescent="0.3">
      <c r="A561" s="93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>(12-$AF561)/12*INDEX(BV$9:BV$12,MATCH($AB561,$BU$9:$BU$12,0))+$AF561/12*AG561</f>
        <v>1.3438644688644689E-2</v>
      </c>
      <c r="AK561" s="85">
        <f>(12-$AF561)/12*INDEX(BW$9:BW$12,MATCH($AB561,$BU$9:$BU$12,0))+$AF561/12*AH561</f>
        <v>0.11954212454212454</v>
      </c>
      <c r="AL561" s="85">
        <f>(12-$AF561)/12*INDEX(BX$9:BX$12,MATCH($AB561,$BU$9:$BU$12,0))+$AF561/12*AI561</f>
        <v>0.51428113553113552</v>
      </c>
      <c r="AM561" s="85">
        <f>IF($BC561=1,AJ561/SUMIFS(AJ$3:AJ$622,$BC$3:$BC$622,1,$G$3:$G$622,$G561),0)</f>
        <v>0</v>
      </c>
      <c r="AN561" s="85">
        <f>IF($BC561=1,AK561/SUMIFS(AK$3:AK$622,$BC$3:$BC$622,1,$G$3:$G$622,$G561),0)</f>
        <v>0</v>
      </c>
      <c r="AO561" s="85">
        <f>IF($BC561=1,AL561/SUMIFS(AL$3:AL$622,$BC$3:$BC$622,1,$G$3:$G$622,$G561),0)</f>
        <v>0</v>
      </c>
      <c r="AP561" s="2" t="str">
        <f>IFERROR(R561/$V561*90,"")</f>
        <v/>
      </c>
      <c r="AQ561" s="2" t="str">
        <f>IFERROR(S561/$V561*90,"")</f>
        <v/>
      </c>
      <c r="AR561" s="2" t="str">
        <f>IFERROR(W561/$V561*90,"")</f>
        <v/>
      </c>
      <c r="AS561" s="2" t="str">
        <f>IFERROR(X561/$V561*90,"")</f>
        <v/>
      </c>
      <c r="AT561" s="2" t="str">
        <f>IFERROR(Y561/$V561*90,"")</f>
        <v/>
      </c>
      <c r="AU561" s="2">
        <f>IF(AP561="",INDEX(BV$4:BV$7,MATCH(O561,$BU$4:$BU$7,0)),AP561)</f>
        <v>3.6000000000000004E-2</v>
      </c>
      <c r="AV561" s="2">
        <f>IF(AQ561="",INDEX(BW$4:BW$7,MATCH($O561,$BU$4:$BU$7,0)),AQ561)</f>
        <v>2.6323486399532026E-2</v>
      </c>
      <c r="AW561" s="2">
        <f>IF(AR561="",INDEX(BX$4:BX$7,MATCH($O561,$BU$4:$BU$7,0)),AR561)</f>
        <v>0.24423337856173674</v>
      </c>
      <c r="AX561" s="2">
        <f>IF(AS561="",INDEX(BY$4:BY$7,MATCH($O561,$BU$4:$BU$7,0)),AS561)</f>
        <v>0.14245014245014245</v>
      </c>
      <c r="AY561" s="2">
        <f>IF(AT561="",INDEX(BZ$4:BZ$7,MATCH($O561,$BU$4:$BU$7,0)),AT561)</f>
        <v>0</v>
      </c>
      <c r="AZ561" s="2">
        <f>AU561*0.5+AK561*0.5</f>
        <v>7.7771062271062272E-2</v>
      </c>
      <c r="BA561" s="2">
        <f>AV561*0.5+AJ561*0.5</f>
        <v>1.9881065544088358E-2</v>
      </c>
      <c r="BB561" s="2">
        <f>AX561*0.5+AI561*0.5</f>
        <v>0.34122507122507123</v>
      </c>
      <c r="BC561">
        <f>IF(I561="expected",1,0)</f>
        <v>0</v>
      </c>
      <c r="BD561" s="74">
        <f>IF(BC561=1,AZ561/SUMIFS(AZ$3:AZ$622,$BC$3:$BC$622,1,$G$3:$G$622,$G561),0)</f>
        <v>0</v>
      </c>
      <c r="BE561" s="74">
        <f>IF(BC561=1,BA561/SUMIFS(BA$3:BA$622,$BC$3:$BC$622,1,$G$3:$G$622,$G561),0)</f>
        <v>0</v>
      </c>
      <c r="BF561" s="74">
        <f>IF(BC561=1,AW561/SUMIFS(AW$3:AW$622,$BC$3:$BC$622,1,$G$3:$G$622,$G561),0)</f>
        <v>0</v>
      </c>
      <c r="BG561" s="2">
        <f>BB561</f>
        <v>0.34122507122507123</v>
      </c>
      <c r="BH561" s="2">
        <f>AY561</f>
        <v>0</v>
      </c>
      <c r="BI561" s="2">
        <f>MIN(BI$1,BD561)</f>
        <v>0</v>
      </c>
      <c r="BJ561" s="2">
        <f>MIN(BJ$1,BE561)</f>
        <v>0</v>
      </c>
      <c r="BK561" s="2">
        <f>MIN(BK$1,BF561)</f>
        <v>0</v>
      </c>
      <c r="BL561" s="2">
        <f>BG561</f>
        <v>0.34122507122507123</v>
      </c>
      <c r="BM561" s="2">
        <f>MIN($BM$1,BH561)</f>
        <v>0</v>
      </c>
      <c r="BN561" s="2">
        <f>BI561/SUMIFS(BI$3:BI$622,$BC$3:$BC$622,1,$G$3:$G$622,$G561)</f>
        <v>0</v>
      </c>
      <c r="BO561" s="2">
        <f>BJ561/SUMIFS(BJ$3:BJ$622,$BC$3:$BC$622,1,$G$3:$G$622,$G561)</f>
        <v>0</v>
      </c>
      <c r="BP561" s="2">
        <f>BK561/SUMIFS(BK$3:BK$622,$BC$3:$BC$622,1,$G$3:$G$622,$G561)</f>
        <v>0</v>
      </c>
      <c r="BQ561" s="2">
        <f>BL561</f>
        <v>0.34122507122507123</v>
      </c>
      <c r="BR561" s="2">
        <f>BM561</f>
        <v>0</v>
      </c>
    </row>
    <row r="562" spans="1:70" x14ac:dyDescent="0.3">
      <c r="A562" s="93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>(12-$AF562)/12*INDEX(BV$9:BV$12,MATCH($AB562,$BU$9:$BU$12,0))+$AF562/12*AG562</f>
        <v>0.17219322344322346</v>
      </c>
      <c r="AK562" s="85">
        <f>(12-$AF562)/12*INDEX(BW$9:BW$12,MATCH($AB562,$BU$9:$BU$12,0))+$AF562/12*AH562</f>
        <v>0.19854395604395605</v>
      </c>
      <c r="AL562" s="85">
        <f>(12-$AF562)/12*INDEX(BX$9:BX$12,MATCH($AB562,$BU$9:$BU$12,0))+$AF562/12*AI562</f>
        <v>0.30057234432234431</v>
      </c>
      <c r="AM562" s="85">
        <f>IF($BC562=1,AJ562/SUMIFS(AJ$3:AJ$622,$BC$3:$BC$622,1,$G$3:$G$622,$G562),0)</f>
        <v>0.14502157172696531</v>
      </c>
      <c r="AN562" s="85">
        <f>IF($BC562=1,AK562/SUMIFS(AK$3:AK$622,$BC$3:$BC$622,1,$G$3:$G$622,$G562),0)</f>
        <v>0.12608919120279893</v>
      </c>
      <c r="AO562" s="85">
        <f>IF($BC562=1,AL562/SUMIFS(AL$3:AL$622,$BC$3:$BC$622,1,$G$3:$G$622,$G562),0)</f>
        <v>0.13946242037917514</v>
      </c>
      <c r="AP562" s="2">
        <f>IFERROR(R562/$V562*90,"")</f>
        <v>0</v>
      </c>
      <c r="AQ562" s="2">
        <f>IFERROR(S562/$V562*90,"")</f>
        <v>4.5</v>
      </c>
      <c r="AR562" s="2">
        <f>IFERROR(W562/$V562*90,"")</f>
        <v>2.25</v>
      </c>
      <c r="AS562" s="2">
        <f>IFERROR(X562/$V562*90,"")</f>
        <v>0</v>
      </c>
      <c r="AT562" s="2">
        <f>IFERROR(Y562/$V562*90,"")</f>
        <v>0</v>
      </c>
      <c r="AU562" s="2">
        <f>IF(AP562="",INDEX(BV$4:BV$7,MATCH(O562,$BU$4:$BU$7,0)),AP562)</f>
        <v>0</v>
      </c>
      <c r="AV562" s="2">
        <f>IF(AQ562="",INDEX(BW$4:BW$7,MATCH($O562,$BU$4:$BU$7,0)),AQ562)</f>
        <v>4.5</v>
      </c>
      <c r="AW562" s="2">
        <f>IF(AR562="",INDEX(BX$4:BX$7,MATCH($O562,$BU$4:$BU$7,0)),AR562)</f>
        <v>2.25</v>
      </c>
      <c r="AX562" s="2">
        <f>IF(AS562="",INDEX(BY$4:BY$7,MATCH($O562,$BU$4:$BU$7,0)),AS562)</f>
        <v>0</v>
      </c>
      <c r="AY562" s="2">
        <f>IF(AT562="",INDEX(BZ$4:BZ$7,MATCH($O562,$BU$4:$BU$7,0)),AT562)</f>
        <v>0</v>
      </c>
      <c r="AZ562" s="2">
        <f>AU562*0.5+AK562*0.5</f>
        <v>9.9271978021978027E-2</v>
      </c>
      <c r="BA562" s="2">
        <f>AV562*0.5+AJ562*0.5</f>
        <v>2.3360966117216115</v>
      </c>
      <c r="BB562" s="2">
        <f>AX562*0.5+AI562*0.5</f>
        <v>0.17499999999999999</v>
      </c>
      <c r="BC562">
        <f>IF(I562="expected",1,0)</f>
        <v>1</v>
      </c>
      <c r="BD562" s="74">
        <f>IF(BC562=1,AZ562/SUMIFS(AZ$3:AZ$622,$BC$3:$BC$622,1,$G$3:$G$622,$G562),0)</f>
        <v>8.002039455029511E-2</v>
      </c>
      <c r="BE562" s="74">
        <f>IF(BC562=1,BA562/SUMIFS(BA$3:BA$622,$BC$3:$BC$622,1,$G$3:$G$622,$G562),0)</f>
        <v>0.7509159825538837</v>
      </c>
      <c r="BF562" s="74">
        <f>IF(BC562=1,AW562/SUMIFS(AW$3:AW$622,$BC$3:$BC$622,1,$G$3:$G$622,$G562),0)</f>
        <v>0.43126786560821812</v>
      </c>
      <c r="BG562" s="2">
        <f>BB562</f>
        <v>0.17499999999999999</v>
      </c>
      <c r="BH562" s="2">
        <f>AY562</f>
        <v>0</v>
      </c>
      <c r="BI562" s="2">
        <f>MIN(BI$1,BD562)</f>
        <v>8.002039455029511E-2</v>
      </c>
      <c r="BJ562" s="2">
        <f>MIN(BJ$1,BE562)</f>
        <v>0.3</v>
      </c>
      <c r="BK562" s="2">
        <f>MIN(BK$1,BF562)</f>
        <v>0.3</v>
      </c>
      <c r="BL562" s="2">
        <f>BG562</f>
        <v>0.17499999999999999</v>
      </c>
      <c r="BM562" s="2">
        <f>MIN($BM$1,BH562)</f>
        <v>0</v>
      </c>
      <c r="BN562" s="2">
        <f>BI562/SUMIFS(BI$3:BI$622,$BC$3:$BC$622,1,$G$3:$G$622,$G562)</f>
        <v>8.0020394550295096E-2</v>
      </c>
      <c r="BO562" s="2">
        <f>BJ562/SUMIFS(BJ$3:BJ$622,$BC$3:$BC$622,1,$G$3:$G$622,$G562)</f>
        <v>0.54636447331931337</v>
      </c>
      <c r="BP562" s="2">
        <f>BK562/SUMIFS(BK$3:BK$622,$BC$3:$BC$622,1,$G$3:$G$622,$G562)</f>
        <v>0.34533084264234853</v>
      </c>
      <c r="BQ562" s="2">
        <f>BL562</f>
        <v>0.17499999999999999</v>
      </c>
      <c r="BR562" s="2">
        <f>BM562</f>
        <v>0</v>
      </c>
    </row>
    <row r="563" spans="1:70" x14ac:dyDescent="0.3">
      <c r="A563" s="93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>(12-$AF563)/12*INDEX(BV$9:BV$12,MATCH($AB563,$BU$9:$BU$12,0))+$AF563/12*AG563</f>
        <v>8.0631868131868137E-2</v>
      </c>
      <c r="AK563" s="85">
        <f>(12-$AF563)/12*INDEX(BW$9:BW$12,MATCH($AB563,$BU$9:$BU$12,0))+$AF563/12*AH563</f>
        <v>0.11225274725274727</v>
      </c>
      <c r="AL563" s="85">
        <f>(12-$AF563)/12*INDEX(BX$9:BX$12,MATCH($AB563,$BU$9:$BU$12,0))+$AF563/12*AI563</f>
        <v>0.26068681318681319</v>
      </c>
      <c r="AM563" s="85">
        <f>IF($BC563=1,AJ563/SUMIFS(AJ$3:AJ$622,$BC$3:$BC$622,1,$G$3:$G$622,$G563),0)</f>
        <v>0</v>
      </c>
      <c r="AN563" s="85">
        <f>IF($BC563=1,AK563/SUMIFS(AK$3:AK$622,$BC$3:$BC$622,1,$G$3:$G$622,$G563),0)</f>
        <v>0</v>
      </c>
      <c r="AO563" s="85">
        <f>IF($BC563=1,AL563/SUMIFS(AL$3:AL$622,$BC$3:$BC$622,1,$G$3:$G$622,$G563),0)</f>
        <v>0</v>
      </c>
      <c r="AP563" s="2">
        <f>IFERROR(R563/$V563*90,"")</f>
        <v>6.4631956912028735E-2</v>
      </c>
      <c r="AQ563" s="2">
        <f>IFERROR(S563/$V563*90,"")</f>
        <v>0</v>
      </c>
      <c r="AR563" s="2">
        <f>IFERROR(W563/$V563*90,"")</f>
        <v>0.12926391382405747</v>
      </c>
      <c r="AS563" s="2">
        <f>IFERROR(X563/$V563*90,"")</f>
        <v>9.6947935368043081E-2</v>
      </c>
      <c r="AT563" s="2">
        <f>IFERROR(Y563/$V563*90,"")</f>
        <v>3.2315978456014367E-2</v>
      </c>
      <c r="AU563" s="2">
        <f>IF(AP563="",INDEX(BV$4:BV$7,MATCH(O563,$BU$4:$BU$7,0)),AP563)</f>
        <v>6.4631956912028735E-2</v>
      </c>
      <c r="AV563" s="2">
        <f>IF(AQ563="",INDEX(BW$4:BW$7,MATCH($O563,$BU$4:$BU$7,0)),AQ563)</f>
        <v>0</v>
      </c>
      <c r="AW563" s="2">
        <f>IF(AR563="",INDEX(BX$4:BX$7,MATCH($O563,$BU$4:$BU$7,0)),AR563)</f>
        <v>0.12926391382405747</v>
      </c>
      <c r="AX563" s="2">
        <f>IF(AS563="",INDEX(BY$4:BY$7,MATCH($O563,$BU$4:$BU$7,0)),AS563)</f>
        <v>9.6947935368043081E-2</v>
      </c>
      <c r="AY563" s="2">
        <f>IF(AT563="",INDEX(BZ$4:BZ$7,MATCH($O563,$BU$4:$BU$7,0)),AT563)</f>
        <v>3.2315978456014367E-2</v>
      </c>
      <c r="AZ563" s="2">
        <f>AU563*0.5+AK563*0.5</f>
        <v>8.8442352082388001E-2</v>
      </c>
      <c r="BA563" s="2">
        <f>AV563*0.5+AJ563*0.5</f>
        <v>4.0315934065934068E-2</v>
      </c>
      <c r="BB563" s="2">
        <f>AX563*0.5+AI563*0.5</f>
        <v>0.19347396768402153</v>
      </c>
      <c r="BC563">
        <f>IF(I563="expected",1,0)</f>
        <v>0</v>
      </c>
      <c r="BD563" s="74">
        <f>IF(BC563=1,AZ563/SUMIFS(AZ$3:AZ$622,$BC$3:$BC$622,1,$G$3:$G$622,$G563),0)</f>
        <v>0</v>
      </c>
      <c r="BE563" s="74">
        <f>IF(BC563=1,BA563/SUMIFS(BA$3:BA$622,$BC$3:$BC$622,1,$G$3:$G$622,$G563),0)</f>
        <v>0</v>
      </c>
      <c r="BF563" s="74">
        <f>IF(BC563=1,AW563/SUMIFS(AW$3:AW$622,$BC$3:$BC$622,1,$G$3:$G$622,$G563),0)</f>
        <v>0</v>
      </c>
      <c r="BG563" s="2">
        <f>BB563</f>
        <v>0.19347396768402153</v>
      </c>
      <c r="BH563" s="2">
        <f>AY563</f>
        <v>3.2315978456014367E-2</v>
      </c>
      <c r="BI563" s="2">
        <f>MIN(BI$1,BD563)</f>
        <v>0</v>
      </c>
      <c r="BJ563" s="2">
        <f>MIN(BJ$1,BE563)</f>
        <v>0</v>
      </c>
      <c r="BK563" s="2">
        <f>MIN(BK$1,BF563)</f>
        <v>0</v>
      </c>
      <c r="BL563" s="2">
        <f>BG563</f>
        <v>0.19347396768402153</v>
      </c>
      <c r="BM563" s="2">
        <f>MIN($BM$1,BH563)</f>
        <v>3.2315978456014367E-2</v>
      </c>
      <c r="BN563" s="2">
        <f>BI563/SUMIFS(BI$3:BI$622,$BC$3:$BC$622,1,$G$3:$G$622,$G563)</f>
        <v>0</v>
      </c>
      <c r="BO563" s="2">
        <f>BJ563/SUMIFS(BJ$3:BJ$622,$BC$3:$BC$622,1,$G$3:$G$622,$G563)</f>
        <v>0</v>
      </c>
      <c r="BP563" s="2">
        <f>BK563/SUMIFS(BK$3:BK$622,$BC$3:$BC$622,1,$G$3:$G$622,$G563)</f>
        <v>0</v>
      </c>
      <c r="BQ563" s="2">
        <f>BL563</f>
        <v>0.19347396768402153</v>
      </c>
      <c r="BR563" s="2">
        <f>BM563</f>
        <v>3.2315978456014367E-2</v>
      </c>
    </row>
    <row r="564" spans="1:70" x14ac:dyDescent="0.3">
      <c r="A564" s="93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>(12-$AF564)/12*INDEX(BV$9:BV$12,MATCH($AB564,$BU$9:$BU$12,0))+$AF564/12*AG564</f>
        <v>0.20349056603773588</v>
      </c>
      <c r="AK564" s="85">
        <f>(12-$AF564)/12*INDEX(BW$9:BW$12,MATCH($AB564,$BU$9:$BU$12,0))+$AF564/12*AH564</f>
        <v>0.56603773584905637</v>
      </c>
      <c r="AL564" s="85">
        <f>(12-$AF564)/12*INDEX(BX$9:BX$12,MATCH($AB564,$BU$9:$BU$12,0))+$AF564/12*AI564</f>
        <v>0.17613207547169812</v>
      </c>
      <c r="AM564" s="85">
        <f>IF($BC564=1,AJ564/SUMIFS(AJ$3:AJ$622,$BC$3:$BC$622,1,$G$3:$G$622,$G564),0)</f>
        <v>0</v>
      </c>
      <c r="AN564" s="85">
        <f>IF($BC564=1,AK564/SUMIFS(AK$3:AK$622,$BC$3:$BC$622,1,$G$3:$G$622,$G564),0)</f>
        <v>0</v>
      </c>
      <c r="AO564" s="85">
        <f>IF($BC564=1,AL564/SUMIFS(AL$3:AL$622,$BC$3:$BC$622,1,$G$3:$G$622,$G564),0)</f>
        <v>0</v>
      </c>
      <c r="AP564" s="2" t="str">
        <f>IFERROR(R564/$V564*90,"")</f>
        <v/>
      </c>
      <c r="AQ564" s="2" t="str">
        <f>IFERROR(S564/$V564*90,"")</f>
        <v/>
      </c>
      <c r="AR564" s="2" t="str">
        <f>IFERROR(W564/$V564*90,"")</f>
        <v/>
      </c>
      <c r="AS564" s="2" t="str">
        <f>IFERROR(X564/$V564*90,"")</f>
        <v/>
      </c>
      <c r="AT564" s="2" t="str">
        <f>IFERROR(Y564/$V564*90,"")</f>
        <v/>
      </c>
      <c r="AU564" s="2">
        <f>IF(AP564="",INDEX(BV$4:BV$7,MATCH(O564,$BU$4:$BU$7,0)),AP564)</f>
        <v>0.24004149377593362</v>
      </c>
      <c r="AV564" s="2">
        <f>IF(AQ564="",INDEX(BW$4:BW$7,MATCH($O564,$BU$4:$BU$7,0)),AQ564)</f>
        <v>2.3303987571206625E-2</v>
      </c>
      <c r="AW564" s="2">
        <f>IF(AR564="",INDEX(BX$4:BX$7,MATCH($O564,$BU$4:$BU$7,0)),AR564)</f>
        <v>0.70970695970695963</v>
      </c>
      <c r="AX564" s="2">
        <f>IF(AS564="",INDEX(BY$4:BY$7,MATCH($O564,$BU$4:$BU$7,0)),AS564)</f>
        <v>0.12295081967213115</v>
      </c>
      <c r="AY564" s="2">
        <f>IF(AT564="",INDEX(BZ$4:BZ$7,MATCH($O564,$BU$4:$BU$7,0)),AT564)</f>
        <v>0</v>
      </c>
      <c r="AZ564" s="2">
        <f>AU564*0.5+AK564*0.5</f>
        <v>0.40303961481249501</v>
      </c>
      <c r="BA564" s="2">
        <f>AV564*0.5+AJ564*0.5</f>
        <v>0.11339727680447126</v>
      </c>
      <c r="BB564" s="2">
        <f>AX564*0.5+AI564*0.5</f>
        <v>6.1475409836065573E-2</v>
      </c>
      <c r="BC564">
        <f>IF(I564="expected",1,0)</f>
        <v>0</v>
      </c>
      <c r="BD564" s="74">
        <f>IF(BC564=1,AZ564/SUMIFS(AZ$3:AZ$622,$BC$3:$BC$622,1,$G$3:$G$622,$G564),0)</f>
        <v>0</v>
      </c>
      <c r="BE564" s="74">
        <f>IF(BC564=1,BA564/SUMIFS(BA$3:BA$622,$BC$3:$BC$622,1,$G$3:$G$622,$G564),0)</f>
        <v>0</v>
      </c>
      <c r="BF564" s="74">
        <f>IF(BC564=1,AW564/SUMIFS(AW$3:AW$622,$BC$3:$BC$622,1,$G$3:$G$622,$G564),0)</f>
        <v>0</v>
      </c>
      <c r="BG564" s="2">
        <f>BB564</f>
        <v>6.1475409836065573E-2</v>
      </c>
      <c r="BH564" s="2">
        <f>AY564</f>
        <v>0</v>
      </c>
      <c r="BI564" s="2">
        <f>MIN(BI$1,BD564)</f>
        <v>0</v>
      </c>
      <c r="BJ564" s="2">
        <f>MIN(BJ$1,BE564)</f>
        <v>0</v>
      </c>
      <c r="BK564" s="2">
        <f>MIN(BK$1,BF564)</f>
        <v>0</v>
      </c>
      <c r="BL564" s="2">
        <f>BG564</f>
        <v>6.1475409836065573E-2</v>
      </c>
      <c r="BM564" s="2">
        <f>MIN($BM$1,BH564)</f>
        <v>0</v>
      </c>
      <c r="BN564" s="2">
        <f>BI564/SUMIFS(BI$3:BI$622,$BC$3:$BC$622,1,$G$3:$G$622,$G564)</f>
        <v>0</v>
      </c>
      <c r="BO564" s="2">
        <f>BJ564/SUMIFS(BJ$3:BJ$622,$BC$3:$BC$622,1,$G$3:$G$622,$G564)</f>
        <v>0</v>
      </c>
      <c r="BP564" s="2">
        <f>BK564/SUMIFS(BK$3:BK$622,$BC$3:$BC$622,1,$G$3:$G$622,$G564)</f>
        <v>0</v>
      </c>
      <c r="BQ564" s="2">
        <f>BL564</f>
        <v>6.1475409836065573E-2</v>
      </c>
      <c r="BR564" s="2">
        <f>BM564</f>
        <v>0</v>
      </c>
    </row>
    <row r="565" spans="1:70" x14ac:dyDescent="0.3">
      <c r="A565" s="93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>(12-$AF565)/12*INDEX(BV$9:BV$12,MATCH($AB565,$BU$9:$BU$12,0))+$AF565/12*AG565</f>
        <v>0.20349056603773588</v>
      </c>
      <c r="AK565" s="85">
        <f>(12-$AF565)/12*INDEX(BW$9:BW$12,MATCH($AB565,$BU$9:$BU$12,0))+$AF565/12*AH565</f>
        <v>0.56603773584905637</v>
      </c>
      <c r="AL565" s="85">
        <f>(12-$AF565)/12*INDEX(BX$9:BX$12,MATCH($AB565,$BU$9:$BU$12,0))+$AF565/12*AI565</f>
        <v>0.17613207547169812</v>
      </c>
      <c r="AM565" s="85">
        <f>IF($BC565=1,AJ565/SUMIFS(AJ$3:AJ$622,$BC$3:$BC$622,1,$G$3:$G$622,$G565),0)</f>
        <v>0</v>
      </c>
      <c r="AN565" s="85">
        <f>IF($BC565=1,AK565/SUMIFS(AK$3:AK$622,$BC$3:$BC$622,1,$G$3:$G$622,$G565),0)</f>
        <v>0</v>
      </c>
      <c r="AO565" s="85">
        <f>IF($BC565=1,AL565/SUMIFS(AL$3:AL$622,$BC$3:$BC$622,1,$G$3:$G$622,$G565),0)</f>
        <v>0</v>
      </c>
      <c r="AP565" s="2" t="str">
        <f>IFERROR(R565/$V565*90,"")</f>
        <v/>
      </c>
      <c r="AQ565" s="2" t="str">
        <f>IFERROR(S565/$V565*90,"")</f>
        <v/>
      </c>
      <c r="AR565" s="2" t="str">
        <f>IFERROR(W565/$V565*90,"")</f>
        <v/>
      </c>
      <c r="AS565" s="2" t="str">
        <f>IFERROR(X565/$V565*90,"")</f>
        <v/>
      </c>
      <c r="AT565" s="2" t="str">
        <f>IFERROR(Y565/$V565*90,"")</f>
        <v/>
      </c>
      <c r="AU565" s="2">
        <f>IF(AP565="",INDEX(BV$4:BV$7,MATCH(O565,$BU$4:$BU$7,0)),AP565)</f>
        <v>0.24004149377593362</v>
      </c>
      <c r="AV565" s="2">
        <f>IF(AQ565="",INDEX(BW$4:BW$7,MATCH($O565,$BU$4:$BU$7,0)),AQ565)</f>
        <v>2.3303987571206625E-2</v>
      </c>
      <c r="AW565" s="2">
        <f>IF(AR565="",INDEX(BX$4:BX$7,MATCH($O565,$BU$4:$BU$7,0)),AR565)</f>
        <v>0.70970695970695963</v>
      </c>
      <c r="AX565" s="2">
        <f>IF(AS565="",INDEX(BY$4:BY$7,MATCH($O565,$BU$4:$BU$7,0)),AS565)</f>
        <v>0.12295081967213115</v>
      </c>
      <c r="AY565" s="2">
        <f>IF(AT565="",INDEX(BZ$4:BZ$7,MATCH($O565,$BU$4:$BU$7,0)),AT565)</f>
        <v>0</v>
      </c>
      <c r="AZ565" s="2">
        <f>AU565*0.5+AK565*0.5</f>
        <v>0.40303961481249501</v>
      </c>
      <c r="BA565" s="2">
        <f>AV565*0.5+AJ565*0.5</f>
        <v>0.11339727680447126</v>
      </c>
      <c r="BB565" s="2">
        <f>AX565*0.5+AI565*0.5</f>
        <v>6.1475409836065573E-2</v>
      </c>
      <c r="BC565">
        <f>IF(I565="expected",1,0)</f>
        <v>0</v>
      </c>
      <c r="BD565" s="74">
        <f>IF(BC565=1,AZ565/SUMIFS(AZ$3:AZ$622,$BC$3:$BC$622,1,$G$3:$G$622,$G565),0)</f>
        <v>0</v>
      </c>
      <c r="BE565" s="74">
        <f>IF(BC565=1,BA565/SUMIFS(BA$3:BA$622,$BC$3:$BC$622,1,$G$3:$G$622,$G565),0)</f>
        <v>0</v>
      </c>
      <c r="BF565" s="74">
        <f>IF(BC565=1,AW565/SUMIFS(AW$3:AW$622,$BC$3:$BC$622,1,$G$3:$G$622,$G565),0)</f>
        <v>0</v>
      </c>
      <c r="BG565" s="2">
        <f>BB565</f>
        <v>6.1475409836065573E-2</v>
      </c>
      <c r="BH565" s="2">
        <f>AY565</f>
        <v>0</v>
      </c>
      <c r="BI565" s="2">
        <f>MIN(BI$1,BD565)</f>
        <v>0</v>
      </c>
      <c r="BJ565" s="2">
        <f>MIN(BJ$1,BE565)</f>
        <v>0</v>
      </c>
      <c r="BK565" s="2">
        <f>MIN(BK$1,BF565)</f>
        <v>0</v>
      </c>
      <c r="BL565" s="2">
        <f>BG565</f>
        <v>6.1475409836065573E-2</v>
      </c>
      <c r="BM565" s="2">
        <f>MIN($BM$1,BH565)</f>
        <v>0</v>
      </c>
      <c r="BN565" s="2">
        <f>BI565/SUMIFS(BI$3:BI$622,$BC$3:$BC$622,1,$G$3:$G$622,$G565)</f>
        <v>0</v>
      </c>
      <c r="BO565" s="2">
        <f>BJ565/SUMIFS(BJ$3:BJ$622,$BC$3:$BC$622,1,$G$3:$G$622,$G565)</f>
        <v>0</v>
      </c>
      <c r="BP565" s="2">
        <f>BK565/SUMIFS(BK$3:BK$622,$BC$3:$BC$622,1,$G$3:$G$622,$G565)</f>
        <v>0</v>
      </c>
      <c r="BQ565" s="2">
        <f>BL565</f>
        <v>6.1475409836065573E-2</v>
      </c>
      <c r="BR565" s="2">
        <f>BM565</f>
        <v>0</v>
      </c>
    </row>
    <row r="566" spans="1:70" x14ac:dyDescent="0.3">
      <c r="A566" s="93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>(12-$AF566)/12*INDEX(BV$9:BV$12,MATCH($AB566,$BU$9:$BU$12,0))+$AF566/12*AG566</f>
        <v>9.2999999999999999E-2</v>
      </c>
      <c r="AK566" s="85">
        <f>(12-$AF566)/12*INDEX(BW$9:BW$12,MATCH($AB566,$BU$9:$BU$12,0))+$AF566/12*AH566</f>
        <v>9.1235294117647081E-2</v>
      </c>
      <c r="AL566" s="85">
        <f>(12-$AF566)/12*INDEX(BX$9:BX$12,MATCH($AB566,$BU$9:$BU$12,0))+$AF566/12*AI566</f>
        <v>0.18782352941176461</v>
      </c>
      <c r="AM566" s="85">
        <f>IF($BC566=1,AJ566/SUMIFS(AJ$3:AJ$622,$BC$3:$BC$622,1,$G$3:$G$622,$G566),0)</f>
        <v>0</v>
      </c>
      <c r="AN566" s="85">
        <f>IF($BC566=1,AK566/SUMIFS(AK$3:AK$622,$BC$3:$BC$622,1,$G$3:$G$622,$G566),0)</f>
        <v>0</v>
      </c>
      <c r="AO566" s="85">
        <f>IF($BC566=1,AL566/SUMIFS(AL$3:AL$622,$BC$3:$BC$622,1,$G$3:$G$622,$G566),0)</f>
        <v>0</v>
      </c>
      <c r="AP566" s="2" t="str">
        <f>IFERROR(R566/$V566*90,"")</f>
        <v/>
      </c>
      <c r="AQ566" s="2" t="str">
        <f>IFERROR(S566/$V566*90,"")</f>
        <v/>
      </c>
      <c r="AR566" s="2" t="str">
        <f>IFERROR(W566/$V566*90,"")</f>
        <v/>
      </c>
      <c r="AS566" s="2" t="str">
        <f>IFERROR(X566/$V566*90,"")</f>
        <v/>
      </c>
      <c r="AT566" s="2" t="str">
        <f>IFERROR(Y566/$V566*90,"")</f>
        <v/>
      </c>
      <c r="AU566" s="2">
        <f>IF(AP566="",INDEX(BV$4:BV$7,MATCH(O566,$BU$4:$BU$7,0)),AP566)</f>
        <v>0</v>
      </c>
      <c r="AV566" s="2">
        <f>IF(AQ566="",INDEX(BW$4:BW$7,MATCH($O566,$BU$4:$BU$7,0)),AQ566)</f>
        <v>0</v>
      </c>
      <c r="AW566" s="2">
        <f>IF(AR566="",INDEX(BX$4:BX$7,MATCH($O566,$BU$4:$BU$7,0)),AR566)</f>
        <v>9.024064171122996E-2</v>
      </c>
      <c r="AX566" s="2">
        <f>IF(AS566="",INDEX(BY$4:BY$7,MATCH($O566,$BU$4:$BU$7,0)),AS566)</f>
        <v>0.1265377855887522</v>
      </c>
      <c r="AY566" s="2">
        <f>IF(AT566="",INDEX(BZ$4:BZ$7,MATCH($O566,$BU$4:$BU$7,0)),AT566)</f>
        <v>0</v>
      </c>
      <c r="AZ566" s="2">
        <f>AU566*0.5+AK566*0.5</f>
        <v>4.5617647058823541E-2</v>
      </c>
      <c r="BA566" s="2">
        <f>AV566*0.5+AJ566*0.5</f>
        <v>4.65E-2</v>
      </c>
      <c r="BB566" s="2">
        <f>AX566*0.5+AI566*0.5</f>
        <v>6.32688927943761E-2</v>
      </c>
      <c r="BC566">
        <f>IF(I566="expected",1,0)</f>
        <v>0</v>
      </c>
      <c r="BD566" s="74">
        <f>IF(BC566=1,AZ566/SUMIFS(AZ$3:AZ$622,$BC$3:$BC$622,1,$G$3:$G$622,$G566),0)</f>
        <v>0</v>
      </c>
      <c r="BE566" s="74">
        <f>IF(BC566=1,BA566/SUMIFS(BA$3:BA$622,$BC$3:$BC$622,1,$G$3:$G$622,$G566),0)</f>
        <v>0</v>
      </c>
      <c r="BF566" s="74">
        <f>IF(BC566=1,AW566/SUMIFS(AW$3:AW$622,$BC$3:$BC$622,1,$G$3:$G$622,$G566),0)</f>
        <v>0</v>
      </c>
      <c r="BG566" s="2">
        <f>BB566</f>
        <v>6.32688927943761E-2</v>
      </c>
      <c r="BH566" s="2">
        <f>AY566</f>
        <v>0</v>
      </c>
      <c r="BI566" s="2">
        <f>MIN(BI$1,BD566)</f>
        <v>0</v>
      </c>
      <c r="BJ566" s="2">
        <f>MIN(BJ$1,BE566)</f>
        <v>0</v>
      </c>
      <c r="BK566" s="2">
        <f>MIN(BK$1,BF566)</f>
        <v>0</v>
      </c>
      <c r="BL566" s="2">
        <f>BG566</f>
        <v>6.32688927943761E-2</v>
      </c>
      <c r="BM566" s="2">
        <f>MIN($BM$1,BH566)</f>
        <v>0</v>
      </c>
      <c r="BN566" s="2">
        <f>BI566/SUMIFS(BI$3:BI$622,$BC$3:$BC$622,1,$G$3:$G$622,$G566)</f>
        <v>0</v>
      </c>
      <c r="BO566" s="2">
        <f>BJ566/SUMIFS(BJ$3:BJ$622,$BC$3:$BC$622,1,$G$3:$G$622,$G566)</f>
        <v>0</v>
      </c>
      <c r="BP566" s="2">
        <f>BK566/SUMIFS(BK$3:BK$622,$BC$3:$BC$622,1,$G$3:$G$622,$G566)</f>
        <v>0</v>
      </c>
      <c r="BQ566" s="2">
        <f>BL566</f>
        <v>6.32688927943761E-2</v>
      </c>
      <c r="BR566" s="2">
        <f>BM566</f>
        <v>0</v>
      </c>
    </row>
    <row r="567" spans="1:70" x14ac:dyDescent="0.3">
      <c r="A567" s="93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>(12-$AF567)/12*INDEX(BV$9:BV$12,MATCH($AB567,$BU$9:$BU$12,0))+$AF567/12*AG567</f>
        <v>0</v>
      </c>
      <c r="AK567" s="85">
        <f>(12-$AF567)/12*INDEX(BW$9:BW$12,MATCH($AB567,$BU$9:$BU$12,0))+$AF567/12*AH567</f>
        <v>0</v>
      </c>
      <c r="AL567" s="85">
        <f>(12-$AF567)/12*INDEX(BX$9:BX$12,MATCH($AB567,$BU$9:$BU$12,0))+$AF567/12*AI567</f>
        <v>0</v>
      </c>
      <c r="AM567" s="85">
        <f>IF($BC567=1,AJ567/SUMIFS(AJ$3:AJ$622,$BC$3:$BC$622,1,$G$3:$G$622,$G567),0)</f>
        <v>0</v>
      </c>
      <c r="AN567" s="85">
        <f>IF($BC567=1,AK567/SUMIFS(AK$3:AK$622,$BC$3:$BC$622,1,$G$3:$G$622,$G567),0)</f>
        <v>0</v>
      </c>
      <c r="AO567" s="85">
        <f>IF($BC567=1,AL567/SUMIFS(AL$3:AL$622,$BC$3:$BC$622,1,$G$3:$G$622,$G567),0)</f>
        <v>0</v>
      </c>
      <c r="AP567" s="2">
        <f>IFERROR(R567/$V567*90,"")</f>
        <v>0</v>
      </c>
      <c r="AQ567" s="2">
        <f>IFERROR(S567/$V567*90,"")</f>
        <v>0</v>
      </c>
      <c r="AR567" s="2">
        <f>IFERROR(W567/$V567*90,"")</f>
        <v>0</v>
      </c>
      <c r="AS567" s="2">
        <f>IFERROR(X567/$V567*90,"")</f>
        <v>0</v>
      </c>
      <c r="AT567" s="2">
        <f>IFERROR(Y567/$V567*90,"")</f>
        <v>0</v>
      </c>
      <c r="AU567" s="2">
        <f>IF(AP567="",INDEX(BV$4:BV$7,MATCH(O567,$BU$4:$BU$7,0)),AP567)</f>
        <v>0</v>
      </c>
      <c r="AV567" s="2">
        <f>IF(AQ567="",INDEX(BW$4:BW$7,MATCH($O567,$BU$4:$BU$7,0)),AQ567)</f>
        <v>0</v>
      </c>
      <c r="AW567" s="2">
        <f>IF(AR567="",INDEX(BX$4:BX$7,MATCH($O567,$BU$4:$BU$7,0)),AR567)</f>
        <v>0</v>
      </c>
      <c r="AX567" s="2">
        <f>IF(AS567="",INDEX(BY$4:BY$7,MATCH($O567,$BU$4:$BU$7,0)),AS567)</f>
        <v>0</v>
      </c>
      <c r="AY567" s="2">
        <f>IF(AT567="",INDEX(BZ$4:BZ$7,MATCH($O567,$BU$4:$BU$7,0)),AT567)</f>
        <v>0</v>
      </c>
      <c r="AZ567" s="2">
        <f>AU567*0.5+AK567*0.5</f>
        <v>0</v>
      </c>
      <c r="BA567" s="2">
        <f>AV567*0.5+AJ567*0.5</f>
        <v>0</v>
      </c>
      <c r="BB567" s="2">
        <f>AX567*0.5+AI567*0.5</f>
        <v>0</v>
      </c>
      <c r="BC567">
        <f>IF(I567="expected",1,0)</f>
        <v>1</v>
      </c>
      <c r="BD567" s="74">
        <f>IF(BC567=1,AZ567/SUMIFS(AZ$3:AZ$622,$BC$3:$BC$622,1,$G$3:$G$622,$G567),0)</f>
        <v>0</v>
      </c>
      <c r="BE567" s="74">
        <f>IF(BC567=1,BA567/SUMIFS(BA$3:BA$622,$BC$3:$BC$622,1,$G$3:$G$622,$G567),0)</f>
        <v>0</v>
      </c>
      <c r="BF567" s="74">
        <f>IF(BC567=1,AW567/SUMIFS(AW$3:AW$622,$BC$3:$BC$622,1,$G$3:$G$622,$G567),0)</f>
        <v>0</v>
      </c>
      <c r="BG567" s="2">
        <f>BB567</f>
        <v>0</v>
      </c>
      <c r="BH567" s="2">
        <f>AY567</f>
        <v>0</v>
      </c>
      <c r="BI567" s="2">
        <f>MIN(BI$1,BD567)</f>
        <v>0</v>
      </c>
      <c r="BJ567" s="2">
        <f>MIN(BJ$1,BE567)</f>
        <v>0</v>
      </c>
      <c r="BK567" s="2">
        <f>MIN(BK$1,BF567)</f>
        <v>0</v>
      </c>
      <c r="BL567" s="2">
        <f>BG567</f>
        <v>0</v>
      </c>
      <c r="BM567" s="2">
        <f>MIN($BM$1,BH567)</f>
        <v>0</v>
      </c>
      <c r="BN567" s="2">
        <f>BI567/SUMIFS(BI$3:BI$622,$BC$3:$BC$622,1,$G$3:$G$622,$G567)</f>
        <v>0</v>
      </c>
      <c r="BO567" s="2">
        <f>BJ567/SUMIFS(BJ$3:BJ$622,$BC$3:$BC$622,1,$G$3:$G$622,$G567)</f>
        <v>0</v>
      </c>
      <c r="BP567" s="2">
        <f>BK567/SUMIFS(BK$3:BK$622,$BC$3:$BC$622,1,$G$3:$G$622,$G567)</f>
        <v>0</v>
      </c>
      <c r="BQ567" s="2">
        <f>BL567</f>
        <v>0</v>
      </c>
      <c r="BR567" s="2">
        <f>BM567</f>
        <v>0</v>
      </c>
    </row>
    <row r="568" spans="1:70" x14ac:dyDescent="0.3">
      <c r="A568" s="93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>(12-$AF568)/12*INDEX(BV$9:BV$12,MATCH($AB568,$BU$9:$BU$12,0))+$AF568/12*AG568</f>
        <v>0</v>
      </c>
      <c r="AK568" s="85">
        <f>(12-$AF568)/12*INDEX(BW$9:BW$12,MATCH($AB568,$BU$9:$BU$12,0))+$AF568/12*AH568</f>
        <v>0</v>
      </c>
      <c r="AL568" s="85">
        <f>(12-$AF568)/12*INDEX(BX$9:BX$12,MATCH($AB568,$BU$9:$BU$12,0))+$AF568/12*AI568</f>
        <v>0</v>
      </c>
      <c r="AM568" s="85">
        <f>IF($BC568=1,AJ568/SUMIFS(AJ$3:AJ$622,$BC$3:$BC$622,1,$G$3:$G$622,$G568),0)</f>
        <v>0</v>
      </c>
      <c r="AN568" s="85">
        <f>IF($BC568=1,AK568/SUMIFS(AK$3:AK$622,$BC$3:$BC$622,1,$G$3:$G$622,$G568),0)</f>
        <v>0</v>
      </c>
      <c r="AO568" s="85">
        <f>IF($BC568=1,AL568/SUMIFS(AL$3:AL$622,$BC$3:$BC$622,1,$G$3:$G$622,$G568),0)</f>
        <v>0</v>
      </c>
      <c r="AP568" s="2" t="str">
        <f>IFERROR(R568/$V568*90,"")</f>
        <v/>
      </c>
      <c r="AQ568" s="2" t="str">
        <f>IFERROR(S568/$V568*90,"")</f>
        <v/>
      </c>
      <c r="AR568" s="2" t="str">
        <f>IFERROR(W568/$V568*90,"")</f>
        <v/>
      </c>
      <c r="AS568" s="2" t="str">
        <f>IFERROR(X568/$V568*90,"")</f>
        <v/>
      </c>
      <c r="AT568" s="2" t="str">
        <f>IFERROR(Y568/$V568*90,"")</f>
        <v/>
      </c>
      <c r="AU568" s="2">
        <f>IF(AP568="",INDEX(BV$4:BV$7,MATCH(O568,$BU$4:$BU$7,0)),AP568)</f>
        <v>0</v>
      </c>
      <c r="AV568" s="2">
        <f>IF(AQ568="",INDEX(BW$4:BW$7,MATCH($O568,$BU$4:$BU$7,0)),AQ568)</f>
        <v>0</v>
      </c>
      <c r="AW568" s="2">
        <f>IF(AR568="",INDEX(BX$4:BX$7,MATCH($O568,$BU$4:$BU$7,0)),AR568)</f>
        <v>0</v>
      </c>
      <c r="AX568" s="2">
        <f>IF(AS568="",INDEX(BY$4:BY$7,MATCH($O568,$BU$4:$BU$7,0)),AS568)</f>
        <v>1.3513513513513513E-2</v>
      </c>
      <c r="AY568" s="2">
        <f>IF(AT568="",INDEX(BZ$4:BZ$7,MATCH($O568,$BU$4:$BU$7,0)),AT568)</f>
        <v>0</v>
      </c>
      <c r="AZ568" s="2">
        <f>AU568*0.5+AK568*0.5</f>
        <v>0</v>
      </c>
      <c r="BA568" s="2">
        <f>AV568*0.5+AJ568*0.5</f>
        <v>0</v>
      </c>
      <c r="BB568" s="2">
        <f>AX568*0.5+AI568*0.5</f>
        <v>6.7567567567567563E-3</v>
      </c>
      <c r="BC568">
        <f>IF(I568="expected",1,0)</f>
        <v>0</v>
      </c>
      <c r="BD568" s="74">
        <f>IF(BC568=1,AZ568/SUMIFS(AZ$3:AZ$622,$BC$3:$BC$622,1,$G$3:$G$622,$G568),0)</f>
        <v>0</v>
      </c>
      <c r="BE568" s="74">
        <f>IF(BC568=1,BA568/SUMIFS(BA$3:BA$622,$BC$3:$BC$622,1,$G$3:$G$622,$G568),0)</f>
        <v>0</v>
      </c>
      <c r="BF568" s="74">
        <f>IF(BC568=1,AW568/SUMIFS(AW$3:AW$622,$BC$3:$BC$622,1,$G$3:$G$622,$G568),0)</f>
        <v>0</v>
      </c>
      <c r="BG568" s="2">
        <f>BB568</f>
        <v>6.7567567567567563E-3</v>
      </c>
      <c r="BH568" s="2">
        <f>AY568</f>
        <v>0</v>
      </c>
      <c r="BI568" s="2">
        <f>MIN(BI$1,BD568)</f>
        <v>0</v>
      </c>
      <c r="BJ568" s="2">
        <f>MIN(BJ$1,BE568)</f>
        <v>0</v>
      </c>
      <c r="BK568" s="2">
        <f>MIN(BK$1,BF568)</f>
        <v>0</v>
      </c>
      <c r="BL568" s="2">
        <f>BG568</f>
        <v>6.7567567567567563E-3</v>
      </c>
      <c r="BM568" s="2">
        <f>MIN($BM$1,BH568)</f>
        <v>0</v>
      </c>
      <c r="BN568" s="2">
        <f>BI568/SUMIFS(BI$3:BI$622,$BC$3:$BC$622,1,$G$3:$G$622,$G568)</f>
        <v>0</v>
      </c>
      <c r="BO568" s="2">
        <f>BJ568/SUMIFS(BJ$3:BJ$622,$BC$3:$BC$622,1,$G$3:$G$622,$G568)</f>
        <v>0</v>
      </c>
      <c r="BP568" s="2">
        <f>BK568/SUMIFS(BK$3:BK$622,$BC$3:$BC$622,1,$G$3:$G$622,$G568)</f>
        <v>0</v>
      </c>
      <c r="BQ568" s="2">
        <f>BL568</f>
        <v>6.7567567567567563E-3</v>
      </c>
      <c r="BR568" s="2">
        <f>BM568</f>
        <v>0</v>
      </c>
    </row>
    <row r="569" spans="1:70" x14ac:dyDescent="0.3">
      <c r="A569" s="93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>(12-$AF569)/12*INDEX(BV$9:BV$12,MATCH($AB569,$BU$9:$BU$12,0))+$AF569/12*AG569</f>
        <v>0</v>
      </c>
      <c r="AK569" s="85">
        <f>(12-$AF569)/12*INDEX(BW$9:BW$12,MATCH($AB569,$BU$9:$BU$12,0))+$AF569/12*AH569</f>
        <v>0</v>
      </c>
      <c r="AL569" s="85">
        <f>(12-$AF569)/12*INDEX(BX$9:BX$12,MATCH($AB569,$BU$9:$BU$12,0))+$AF569/12*AI569</f>
        <v>0</v>
      </c>
      <c r="AM569" s="85">
        <f>IF($BC569=1,AJ569/SUMIFS(AJ$3:AJ$622,$BC$3:$BC$622,1,$G$3:$G$622,$G569),0)</f>
        <v>0</v>
      </c>
      <c r="AN569" s="85">
        <f>IF($BC569=1,AK569/SUMIFS(AK$3:AK$622,$BC$3:$BC$622,1,$G$3:$G$622,$G569),0)</f>
        <v>0</v>
      </c>
      <c r="AO569" s="85">
        <f>IF($BC569=1,AL569/SUMIFS(AL$3:AL$622,$BC$3:$BC$622,1,$G$3:$G$622,$G569),0)</f>
        <v>0</v>
      </c>
      <c r="AP569" s="2" t="str">
        <f>IFERROR(R569/$V569*90,"")</f>
        <v/>
      </c>
      <c r="AQ569" s="2" t="str">
        <f>IFERROR(S569/$V569*90,"")</f>
        <v/>
      </c>
      <c r="AR569" s="2" t="str">
        <f>IFERROR(W569/$V569*90,"")</f>
        <v/>
      </c>
      <c r="AS569" s="2" t="str">
        <f>IFERROR(X569/$V569*90,"")</f>
        <v/>
      </c>
      <c r="AT569" s="2" t="str">
        <f>IFERROR(Y569/$V569*90,"")</f>
        <v/>
      </c>
      <c r="AU569" s="2">
        <f>IF(AP569="",INDEX(BV$4:BV$7,MATCH(O569,$BU$4:$BU$7,0)),AP569)</f>
        <v>0</v>
      </c>
      <c r="AV569" s="2">
        <f>IF(AQ569="",INDEX(BW$4:BW$7,MATCH($O569,$BU$4:$BU$7,0)),AQ569)</f>
        <v>0</v>
      </c>
      <c r="AW569" s="2">
        <f>IF(AR569="",INDEX(BX$4:BX$7,MATCH($O569,$BU$4:$BU$7,0)),AR569)</f>
        <v>0</v>
      </c>
      <c r="AX569" s="2">
        <f>IF(AS569="",INDEX(BY$4:BY$7,MATCH($O569,$BU$4:$BU$7,0)),AS569)</f>
        <v>1.3513513513513513E-2</v>
      </c>
      <c r="AY569" s="2">
        <f>IF(AT569="",INDEX(BZ$4:BZ$7,MATCH($O569,$BU$4:$BU$7,0)),AT569)</f>
        <v>0</v>
      </c>
      <c r="AZ569" s="2">
        <f>AU569*0.5+AK569*0.5</f>
        <v>0</v>
      </c>
      <c r="BA569" s="2">
        <f>AV569*0.5+AJ569*0.5</f>
        <v>0</v>
      </c>
      <c r="BB569" s="2">
        <f>AX569*0.5+AI569*0.5</f>
        <v>6.7567567567567563E-3</v>
      </c>
      <c r="BC569">
        <f>IF(I569="expected",1,0)</f>
        <v>0</v>
      </c>
      <c r="BD569" s="74">
        <f>IF(BC569=1,AZ569/SUMIFS(AZ$3:AZ$622,$BC$3:$BC$622,1,$G$3:$G$622,$G569),0)</f>
        <v>0</v>
      </c>
      <c r="BE569" s="74">
        <f>IF(BC569=1,BA569/SUMIFS(BA$3:BA$622,$BC$3:$BC$622,1,$G$3:$G$622,$G569),0)</f>
        <v>0</v>
      </c>
      <c r="BF569" s="74">
        <f>IF(BC569=1,AW569/SUMIFS(AW$3:AW$622,$BC$3:$BC$622,1,$G$3:$G$622,$G569),0)</f>
        <v>0</v>
      </c>
      <c r="BG569" s="2">
        <f>BB569</f>
        <v>6.7567567567567563E-3</v>
      </c>
      <c r="BH569" s="2">
        <f>AY569</f>
        <v>0</v>
      </c>
      <c r="BI569" s="2">
        <f>MIN(BI$1,BD569)</f>
        <v>0</v>
      </c>
      <c r="BJ569" s="2">
        <f>MIN(BJ$1,BE569)</f>
        <v>0</v>
      </c>
      <c r="BK569" s="2">
        <f>MIN(BK$1,BF569)</f>
        <v>0</v>
      </c>
      <c r="BL569" s="2">
        <f>BG569</f>
        <v>6.7567567567567563E-3</v>
      </c>
      <c r="BM569" s="2">
        <f>MIN($BM$1,BH569)</f>
        <v>0</v>
      </c>
      <c r="BN569" s="2">
        <f>BI569/SUMIFS(BI$3:BI$622,$BC$3:$BC$622,1,$G$3:$G$622,$G569)</f>
        <v>0</v>
      </c>
      <c r="BO569" s="2">
        <f>BJ569/SUMIFS(BJ$3:BJ$622,$BC$3:$BC$622,1,$G$3:$G$622,$G569)</f>
        <v>0</v>
      </c>
      <c r="BP569" s="2">
        <f>BK569/SUMIFS(BK$3:BK$622,$BC$3:$BC$622,1,$G$3:$G$622,$G569)</f>
        <v>0</v>
      </c>
      <c r="BQ569" s="2">
        <f>BL569</f>
        <v>6.7567567567567563E-3</v>
      </c>
      <c r="BR569" s="2">
        <f>BM569</f>
        <v>0</v>
      </c>
    </row>
    <row r="570" spans="1:70" x14ac:dyDescent="0.3">
      <c r="A570" s="93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>(12-$AF570)/12*INDEX(BV$9:BV$12,MATCH($AB570,$BU$9:$BU$12,0))+$AF570/12*AG570</f>
        <v>9.2999999999999999E-2</v>
      </c>
      <c r="AK570" s="85">
        <f>(12-$AF570)/12*INDEX(BW$9:BW$12,MATCH($AB570,$BU$9:$BU$12,0))+$AF570/12*AH570</f>
        <v>9.1235294117647081E-2</v>
      </c>
      <c r="AL570" s="85">
        <f>(12-$AF570)/12*INDEX(BX$9:BX$12,MATCH($AB570,$BU$9:$BU$12,0))+$AF570/12*AI570</f>
        <v>0.18782352941176461</v>
      </c>
      <c r="AM570" s="85">
        <f>IF($BC570=1,AJ570/SUMIFS(AJ$3:AJ$622,$BC$3:$BC$622,1,$G$3:$G$622,$G570),0)</f>
        <v>0</v>
      </c>
      <c r="AN570" s="85">
        <f>IF($BC570=1,AK570/SUMIFS(AK$3:AK$622,$BC$3:$BC$622,1,$G$3:$G$622,$G570),0)</f>
        <v>0</v>
      </c>
      <c r="AO570" s="85">
        <f>IF($BC570=1,AL570/SUMIFS(AL$3:AL$622,$BC$3:$BC$622,1,$G$3:$G$622,$G570),0)</f>
        <v>0</v>
      </c>
      <c r="AP570" s="2" t="str">
        <f>IFERROR(R570/$V570*90,"")</f>
        <v/>
      </c>
      <c r="AQ570" s="2" t="str">
        <f>IFERROR(S570/$V570*90,"")</f>
        <v/>
      </c>
      <c r="AR570" s="2" t="str">
        <f>IFERROR(W570/$V570*90,"")</f>
        <v/>
      </c>
      <c r="AS570" s="2" t="str">
        <f>IFERROR(X570/$V570*90,"")</f>
        <v/>
      </c>
      <c r="AT570" s="2" t="str">
        <f>IFERROR(Y570/$V570*90,"")</f>
        <v/>
      </c>
      <c r="AU570" s="2">
        <f>IF(AP570="",INDEX(BV$4:BV$7,MATCH(O570,$BU$4:$BU$7,0)),AP570)</f>
        <v>0</v>
      </c>
      <c r="AV570" s="2">
        <f>IF(AQ570="",INDEX(BW$4:BW$7,MATCH($O570,$BU$4:$BU$7,0)),AQ570)</f>
        <v>0</v>
      </c>
      <c r="AW570" s="2">
        <f>IF(AR570="",INDEX(BX$4:BX$7,MATCH($O570,$BU$4:$BU$7,0)),AR570)</f>
        <v>9.024064171122996E-2</v>
      </c>
      <c r="AX570" s="2">
        <f>IF(AS570="",INDEX(BY$4:BY$7,MATCH($O570,$BU$4:$BU$7,0)),AS570)</f>
        <v>0.1265377855887522</v>
      </c>
      <c r="AY570" s="2">
        <f>IF(AT570="",INDEX(BZ$4:BZ$7,MATCH($O570,$BU$4:$BU$7,0)),AT570)</f>
        <v>0</v>
      </c>
      <c r="AZ570" s="2">
        <f>AU570*0.5+AK570*0.5</f>
        <v>4.5617647058823541E-2</v>
      </c>
      <c r="BA570" s="2">
        <f>AV570*0.5+AJ570*0.5</f>
        <v>4.65E-2</v>
      </c>
      <c r="BB570" s="2">
        <f>AX570*0.5+AI570*0.5</f>
        <v>6.32688927943761E-2</v>
      </c>
      <c r="BC570">
        <f>IF(I570="expected",1,0)</f>
        <v>0</v>
      </c>
      <c r="BD570" s="74">
        <f>IF(BC570=1,AZ570/SUMIFS(AZ$3:AZ$622,$BC$3:$BC$622,1,$G$3:$G$622,$G570),0)</f>
        <v>0</v>
      </c>
      <c r="BE570" s="74">
        <f>IF(BC570=1,BA570/SUMIFS(BA$3:BA$622,$BC$3:$BC$622,1,$G$3:$G$622,$G570),0)</f>
        <v>0</v>
      </c>
      <c r="BF570" s="74">
        <f>IF(BC570=1,AW570/SUMIFS(AW$3:AW$622,$BC$3:$BC$622,1,$G$3:$G$622,$G570),0)</f>
        <v>0</v>
      </c>
      <c r="BG570" s="2">
        <f>BB570</f>
        <v>6.32688927943761E-2</v>
      </c>
      <c r="BH570" s="2">
        <f>AY570</f>
        <v>0</v>
      </c>
      <c r="BI570" s="2">
        <f>MIN(BI$1,BD570)</f>
        <v>0</v>
      </c>
      <c r="BJ570" s="2">
        <f>MIN(BJ$1,BE570)</f>
        <v>0</v>
      </c>
      <c r="BK570" s="2">
        <f>MIN(BK$1,BF570)</f>
        <v>0</v>
      </c>
      <c r="BL570" s="2">
        <f>BG570</f>
        <v>6.32688927943761E-2</v>
      </c>
      <c r="BM570" s="2">
        <f>MIN($BM$1,BH570)</f>
        <v>0</v>
      </c>
      <c r="BN570" s="2">
        <f>BI570/SUMIFS(BI$3:BI$622,$BC$3:$BC$622,1,$G$3:$G$622,$G570)</f>
        <v>0</v>
      </c>
      <c r="BO570" s="2">
        <f>BJ570/SUMIFS(BJ$3:BJ$622,$BC$3:$BC$622,1,$G$3:$G$622,$G570)</f>
        <v>0</v>
      </c>
      <c r="BP570" s="2">
        <f>BK570/SUMIFS(BK$3:BK$622,$BC$3:$BC$622,1,$G$3:$G$622,$G570)</f>
        <v>0</v>
      </c>
      <c r="BQ570" s="2">
        <f>BL570</f>
        <v>6.32688927943761E-2</v>
      </c>
      <c r="BR570" s="2">
        <f>BM570</f>
        <v>0</v>
      </c>
    </row>
    <row r="571" spans="1:70" x14ac:dyDescent="0.3">
      <c r="A571" s="93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>(12-$AF571)/12*INDEX(BV$9:BV$12,MATCH($AB571,$BU$9:$BU$12,0))+$AF571/12*AG571</f>
        <v>2.325E-2</v>
      </c>
      <c r="AK571" s="85">
        <f>(12-$AF571)/12*INDEX(BW$9:BW$12,MATCH($AB571,$BU$9:$BU$12,0))+$AF571/12*AH571</f>
        <v>0.27030882352941177</v>
      </c>
      <c r="AL571" s="85">
        <f>(12-$AF571)/12*INDEX(BX$9:BX$12,MATCH($AB571,$BU$9:$BU$12,0))+$AF571/12*AI571</f>
        <v>4.6955882352941153E-2</v>
      </c>
      <c r="AM571" s="85">
        <f>IF($BC571=1,AJ571/SUMIFS(AJ$3:AJ$622,$BC$3:$BC$622,1,$G$3:$G$622,$G571),0)</f>
        <v>2.0044236487125097E-2</v>
      </c>
      <c r="AN571" s="85">
        <f>IF($BC571=1,AK571/SUMIFS(AK$3:AK$622,$BC$3:$BC$622,1,$G$3:$G$622,$G571),0)</f>
        <v>0.12466219794198224</v>
      </c>
      <c r="AO571" s="85">
        <f>IF($BC571=1,AL571/SUMIFS(AL$3:AL$622,$BC$3:$BC$622,1,$G$3:$G$622,$G571),0)</f>
        <v>2.1145968929605508E-2</v>
      </c>
      <c r="AP571" s="2">
        <f>IFERROR(R571/$V571*90,"")</f>
        <v>0.15247776365946633</v>
      </c>
      <c r="AQ571" s="2">
        <f>IFERROR(S571/$V571*90,"")</f>
        <v>3.8119440914866583E-2</v>
      </c>
      <c r="AR571" s="2">
        <f>IFERROR(W571/$V571*90,"")</f>
        <v>0.26683608640406609</v>
      </c>
      <c r="AS571" s="2">
        <f>IFERROR(X571/$V571*90,"")</f>
        <v>0.15247776365946633</v>
      </c>
      <c r="AT571" s="2">
        <f>IFERROR(Y571/$V571*90,"")</f>
        <v>0</v>
      </c>
      <c r="AU571" s="2">
        <f>IF(AP571="",INDEX(BV$4:BV$7,MATCH(O571,$BU$4:$BU$7,0)),AP571)</f>
        <v>0.15247776365946633</v>
      </c>
      <c r="AV571" s="2">
        <f>IF(AQ571="",INDEX(BW$4:BW$7,MATCH($O571,$BU$4:$BU$7,0)),AQ571)</f>
        <v>3.8119440914866583E-2</v>
      </c>
      <c r="AW571" s="2">
        <f>IF(AR571="",INDEX(BX$4:BX$7,MATCH($O571,$BU$4:$BU$7,0)),AR571)</f>
        <v>0.26683608640406609</v>
      </c>
      <c r="AX571" s="2">
        <f>IF(AS571="",INDEX(BY$4:BY$7,MATCH($O571,$BU$4:$BU$7,0)),AS571)</f>
        <v>0.15247776365946633</v>
      </c>
      <c r="AY571" s="2">
        <f>IF(AT571="",INDEX(BZ$4:BZ$7,MATCH($O571,$BU$4:$BU$7,0)),AT571)</f>
        <v>0</v>
      </c>
      <c r="AZ571" s="2">
        <f>AU571*0.5+AK571*0.5</f>
        <v>0.21139329359443904</v>
      </c>
      <c r="BA571" s="2">
        <f>AV571*0.5+AJ571*0.5</f>
        <v>3.0684720457433291E-2</v>
      </c>
      <c r="BB571" s="2">
        <f>AX571*0.5+AI571*0.5</f>
        <v>7.6238881829733166E-2</v>
      </c>
      <c r="BC571">
        <f>IF(I571="expected",1,0)</f>
        <v>1</v>
      </c>
      <c r="BD571" s="74">
        <f>IF(BC571=1,AZ571/SUMIFS(AZ$3:AZ$622,$BC$3:$BC$622,1,$G$3:$G$622,$G571),0)</f>
        <v>0.1301648958618854</v>
      </c>
      <c r="BE571" s="74">
        <f>IF(BC571=1,BA571/SUMIFS(BA$3:BA$622,$BC$3:$BC$622,1,$G$3:$G$622,$G571),0)</f>
        <v>4.2621716359587843E-2</v>
      </c>
      <c r="BF571" s="74">
        <f>IF(BC571=1,AW571/SUMIFS(AW$3:AW$622,$BC$3:$BC$622,1,$G$3:$G$622,$G571),0)</f>
        <v>6.9897586669947942E-2</v>
      </c>
      <c r="BG571" s="2">
        <f>BB571</f>
        <v>7.6238881829733166E-2</v>
      </c>
      <c r="BH571" s="2">
        <f>AY571</f>
        <v>0</v>
      </c>
      <c r="BI571" s="2">
        <f>MIN(BI$1,BD571)</f>
        <v>0.1301648958618854</v>
      </c>
      <c r="BJ571" s="2">
        <f>MIN(BJ$1,BE571)</f>
        <v>4.2621716359587843E-2</v>
      </c>
      <c r="BK571" s="2">
        <f>MIN(BK$1,BF571)</f>
        <v>6.9897586669947942E-2</v>
      </c>
      <c r="BL571" s="2">
        <f>BG571</f>
        <v>7.6238881829733166E-2</v>
      </c>
      <c r="BM571" s="2">
        <f>MIN($BM$1,BH571)</f>
        <v>0</v>
      </c>
      <c r="BN571" s="2">
        <f>BI571/SUMIFS(BI$3:BI$622,$BC$3:$BC$622,1,$G$3:$G$622,$G571)</f>
        <v>0.13016489586188537</v>
      </c>
      <c r="BO571" s="2">
        <f>BJ571/SUMIFS(BJ$3:BJ$622,$BC$3:$BC$622,1,$G$3:$G$622,$G571)</f>
        <v>4.262171635958785E-2</v>
      </c>
      <c r="BP571" s="2">
        <f>BK571/SUMIFS(BK$3:BK$622,$BC$3:$BC$622,1,$G$3:$G$622,$G571)</f>
        <v>6.9897586669947956E-2</v>
      </c>
      <c r="BQ571" s="2">
        <f>BL571</f>
        <v>7.6238881829733166E-2</v>
      </c>
      <c r="BR571" s="2">
        <f>BM571</f>
        <v>0</v>
      </c>
    </row>
    <row r="572" spans="1:70" x14ac:dyDescent="0.3">
      <c r="A572" s="93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>(12-$AF572)/12*INDEX(BV$9:BV$12,MATCH($AB572,$BU$9:$BU$12,0))+$AF572/12*AG572</f>
        <v>4.0315934065934068E-2</v>
      </c>
      <c r="AK572" s="85">
        <f>(12-$AF572)/12*INDEX(BW$9:BW$12,MATCH($AB572,$BU$9:$BU$12,0))+$AF572/12*AH572</f>
        <v>5.6126373626373634E-2</v>
      </c>
      <c r="AL572" s="85">
        <f>(12-$AF572)/12*INDEX(BX$9:BX$12,MATCH($AB572,$BU$9:$BU$12,0))+$AF572/12*AI572</f>
        <v>0.25284340659340659</v>
      </c>
      <c r="AM572" s="85">
        <f>IF($BC572=1,AJ572/SUMIFS(AJ$3:AJ$622,$BC$3:$BC$622,1,$G$3:$G$622,$G572),0)</f>
        <v>3.4757080284598937E-2</v>
      </c>
      <c r="AN572" s="85">
        <f>IF($BC572=1,AK572/SUMIFS(AK$3:AK$622,$BC$3:$BC$622,1,$G$3:$G$622,$G572),0)</f>
        <v>2.5884604902715394E-2</v>
      </c>
      <c r="AO572" s="85">
        <f>IF($BC572=1,AL572/SUMIFS(AL$3:AL$622,$BC$3:$BC$622,1,$G$3:$G$622,$G572),0)</f>
        <v>0.11386472901717062</v>
      </c>
      <c r="AP572" s="2" t="str">
        <f>IFERROR(R572/$V572*90,"")</f>
        <v/>
      </c>
      <c r="AQ572" s="2" t="str">
        <f>IFERROR(S572/$V572*90,"")</f>
        <v/>
      </c>
      <c r="AR572" s="2" t="str">
        <f>IFERROR(W572/$V572*90,"")</f>
        <v/>
      </c>
      <c r="AS572" s="2" t="str">
        <f>IFERROR(X572/$V572*90,"")</f>
        <v/>
      </c>
      <c r="AT572" s="2" t="str">
        <f>IFERROR(Y572/$V572*90,"")</f>
        <v/>
      </c>
      <c r="AU572" s="2">
        <f>IF(AP572="",INDEX(BV$4:BV$7,MATCH(O572,$BU$4:$BU$7,0)),AP572)</f>
        <v>0</v>
      </c>
      <c r="AV572" s="2">
        <f>IF(AQ572="",INDEX(BW$4:BW$7,MATCH($O572,$BU$4:$BU$7,0)),AQ572)</f>
        <v>0</v>
      </c>
      <c r="AW572" s="2">
        <f>IF(AR572="",INDEX(BX$4:BX$7,MATCH($O572,$BU$4:$BU$7,0)),AR572)</f>
        <v>9.024064171122996E-2</v>
      </c>
      <c r="AX572" s="2">
        <f>IF(AS572="",INDEX(BY$4:BY$7,MATCH($O572,$BU$4:$BU$7,0)),AS572)</f>
        <v>0.1265377855887522</v>
      </c>
      <c r="AY572" s="2">
        <f>IF(AT572="",INDEX(BZ$4:BZ$7,MATCH($O572,$BU$4:$BU$7,0)),AT572)</f>
        <v>0</v>
      </c>
      <c r="AZ572" s="2">
        <f>AU572*0.5+AK572*0.5</f>
        <v>2.8063186813186817E-2</v>
      </c>
      <c r="BA572" s="2">
        <f>AV572*0.5+AJ572*0.5</f>
        <v>2.0157967032967034E-2</v>
      </c>
      <c r="BB572" s="2">
        <f>AX572*0.5+AI572*0.5</f>
        <v>0.19326889279437609</v>
      </c>
      <c r="BC572">
        <f>IF(I572="expected",1,0)</f>
        <v>1</v>
      </c>
      <c r="BD572" s="74">
        <f>IF(BC572=1,AZ572/SUMIFS(AZ$3:AZ$622,$BC$3:$BC$622,1,$G$3:$G$622,$G572),0)</f>
        <v>1.7279837628619975E-2</v>
      </c>
      <c r="BE572" s="74">
        <f>IF(BC572=1,BA572/SUMIFS(BA$3:BA$622,$BC$3:$BC$622,1,$G$3:$G$622,$G572),0)</f>
        <v>2.7999836415551E-2</v>
      </c>
      <c r="BF572" s="74">
        <f>IF(BC572=1,AW572/SUMIFS(AW$3:AW$622,$BC$3:$BC$622,1,$G$3:$G$622,$G572),0)</f>
        <v>2.3638493429299145E-2</v>
      </c>
      <c r="BG572" s="2">
        <f>BB572</f>
        <v>0.19326889279437609</v>
      </c>
      <c r="BH572" s="2">
        <f>AY572</f>
        <v>0</v>
      </c>
      <c r="BI572" s="2">
        <f>MIN(BI$1,BD572)</f>
        <v>1.7279837628619975E-2</v>
      </c>
      <c r="BJ572" s="2">
        <f>MIN(BJ$1,BE572)</f>
        <v>2.7999836415551E-2</v>
      </c>
      <c r="BK572" s="2">
        <f>MIN(BK$1,BF572)</f>
        <v>2.3638493429299145E-2</v>
      </c>
      <c r="BL572" s="2">
        <f>BG572</f>
        <v>0.19326889279437609</v>
      </c>
      <c r="BM572" s="2">
        <f>MIN($BM$1,BH572)</f>
        <v>0</v>
      </c>
      <c r="BN572" s="2">
        <f>BI572/SUMIFS(BI$3:BI$622,$BC$3:$BC$622,1,$G$3:$G$622,$G572)</f>
        <v>1.7279837628619971E-2</v>
      </c>
      <c r="BO572" s="2">
        <f>BJ572/SUMIFS(BJ$3:BJ$622,$BC$3:$BC$622,1,$G$3:$G$622,$G572)</f>
        <v>2.7999836415551003E-2</v>
      </c>
      <c r="BP572" s="2">
        <f>BK572/SUMIFS(BK$3:BK$622,$BC$3:$BC$622,1,$G$3:$G$622,$G572)</f>
        <v>2.3638493429299148E-2</v>
      </c>
      <c r="BQ572" s="2">
        <f>BL572</f>
        <v>0.19326889279437609</v>
      </c>
      <c r="BR572" s="2">
        <f>BM572</f>
        <v>0</v>
      </c>
    </row>
    <row r="573" spans="1:70" x14ac:dyDescent="0.3">
      <c r="A573" s="93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>(12-$AF573)/12*INDEX(BV$9:BV$12,MATCH($AB573,$BU$9:$BU$12,0))+$AF573/12*AG573</f>
        <v>9.2999999999999999E-2</v>
      </c>
      <c r="AK573" s="85">
        <f>(12-$AF573)/12*INDEX(BW$9:BW$12,MATCH($AB573,$BU$9:$BU$12,0))+$AF573/12*AH573</f>
        <v>9.1235294117647081E-2</v>
      </c>
      <c r="AL573" s="85">
        <f>(12-$AF573)/12*INDEX(BX$9:BX$12,MATCH($AB573,$BU$9:$BU$12,0))+$AF573/12*AI573</f>
        <v>0.18782352941176461</v>
      </c>
      <c r="AM573" s="85">
        <f>IF($BC573=1,AJ573/SUMIFS(AJ$3:AJ$622,$BC$3:$BC$622,1,$G$3:$G$622,$G573),0)</f>
        <v>8.0176945948500389E-2</v>
      </c>
      <c r="AN573" s="85">
        <f>IF($BC573=1,AK573/SUMIFS(AK$3:AK$622,$BC$3:$BC$622,1,$G$3:$G$622,$G573),0)</f>
        <v>4.2076289431046084E-2</v>
      </c>
      <c r="AO573" s="85">
        <f>IF($BC573=1,AL573/SUMIFS(AL$3:AL$622,$BC$3:$BC$622,1,$G$3:$G$622,$G573),0)</f>
        <v>8.4583875718422033E-2</v>
      </c>
      <c r="AP573" s="2">
        <f>IFERROR(R573/$V573*90,"")</f>
        <v>0.12295081967213115</v>
      </c>
      <c r="AQ573" s="2">
        <f>IFERROR(S573/$V573*90,"")</f>
        <v>0</v>
      </c>
      <c r="AR573" s="2">
        <f>IFERROR(W573/$V573*90,"")</f>
        <v>0.73770491803278693</v>
      </c>
      <c r="AS573" s="2">
        <f>IFERROR(X573/$V573*90,"")</f>
        <v>0.12295081967213115</v>
      </c>
      <c r="AT573" s="2">
        <f>IFERROR(Y573/$V573*90,"")</f>
        <v>0</v>
      </c>
      <c r="AU573" s="2">
        <f>IF(AP573="",INDEX(BV$4:BV$7,MATCH(O573,$BU$4:$BU$7,0)),AP573)</f>
        <v>0.12295081967213115</v>
      </c>
      <c r="AV573" s="2">
        <f>IF(AQ573="",INDEX(BW$4:BW$7,MATCH($O573,$BU$4:$BU$7,0)),AQ573)</f>
        <v>0</v>
      </c>
      <c r="AW573" s="2">
        <f>IF(AR573="",INDEX(BX$4:BX$7,MATCH($O573,$BU$4:$BU$7,0)),AR573)</f>
        <v>0.73770491803278693</v>
      </c>
      <c r="AX573" s="2">
        <f>IF(AS573="",INDEX(BY$4:BY$7,MATCH($O573,$BU$4:$BU$7,0)),AS573)</f>
        <v>0.12295081967213115</v>
      </c>
      <c r="AY573" s="2">
        <f>IF(AT573="",INDEX(BZ$4:BZ$7,MATCH($O573,$BU$4:$BU$7,0)),AT573)</f>
        <v>0</v>
      </c>
      <c r="AZ573" s="2">
        <f>AU573*0.5+AK573*0.5</f>
        <v>0.10709305689488911</v>
      </c>
      <c r="BA573" s="2">
        <f>AV573*0.5+AJ573*0.5</f>
        <v>4.65E-2</v>
      </c>
      <c r="BB573" s="2">
        <f>AX573*0.5+AI573*0.5</f>
        <v>6.1475409836065573E-2</v>
      </c>
      <c r="BC573">
        <f>IF(I573="expected",1,0)</f>
        <v>1</v>
      </c>
      <c r="BD573" s="74">
        <f>IF(BC573=1,AZ573/SUMIFS(AZ$3:AZ$622,$BC$3:$BC$622,1,$G$3:$G$622,$G573),0)</f>
        <v>6.5942283982754091E-2</v>
      </c>
      <c r="BE573" s="74">
        <f>IF(BC573=1,BA573/SUMIFS(BA$3:BA$622,$BC$3:$BC$622,1,$G$3:$G$622,$G573),0)</f>
        <v>6.4589469324649568E-2</v>
      </c>
      <c r="BF573" s="74">
        <f>IF(BC573=1,AW573/SUMIFS(AW$3:AW$622,$BC$3:$BC$622,1,$G$3:$G$622,$G573),0)</f>
        <v>0.19324145448213945</v>
      </c>
      <c r="BG573" s="2">
        <f>BB573</f>
        <v>6.1475409836065573E-2</v>
      </c>
      <c r="BH573" s="2">
        <f>AY573</f>
        <v>0</v>
      </c>
      <c r="BI573" s="2">
        <f>MIN(BI$1,BD573)</f>
        <v>6.5942283982754091E-2</v>
      </c>
      <c r="BJ573" s="2">
        <f>MIN(BJ$1,BE573)</f>
        <v>6.4589469324649568E-2</v>
      </c>
      <c r="BK573" s="2">
        <f>MIN(BK$1,BF573)</f>
        <v>0.19324145448213945</v>
      </c>
      <c r="BL573" s="2">
        <f>BG573</f>
        <v>6.1475409836065573E-2</v>
      </c>
      <c r="BM573" s="2">
        <f>MIN($BM$1,BH573)</f>
        <v>0</v>
      </c>
      <c r="BN573" s="2">
        <f>BI573/SUMIFS(BI$3:BI$622,$BC$3:$BC$622,1,$G$3:$G$622,$G573)</f>
        <v>6.5942283982754077E-2</v>
      </c>
      <c r="BO573" s="2">
        <f>BJ573/SUMIFS(BJ$3:BJ$622,$BC$3:$BC$622,1,$G$3:$G$622,$G573)</f>
        <v>6.4589469324649582E-2</v>
      </c>
      <c r="BP573" s="2">
        <f>BK573/SUMIFS(BK$3:BK$622,$BC$3:$BC$622,1,$G$3:$G$622,$G573)</f>
        <v>0.19324145448213947</v>
      </c>
      <c r="BQ573" s="2">
        <f>BL573</f>
        <v>6.1475409836065573E-2</v>
      </c>
      <c r="BR573" s="2">
        <f>BM573</f>
        <v>0</v>
      </c>
    </row>
    <row r="574" spans="1:70" x14ac:dyDescent="0.3">
      <c r="A574" s="93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>(12-$AF574)/12*INDEX(BV$9:BV$12,MATCH($AB574,$BU$9:$BU$12,0))+$AF574/12*AG574</f>
        <v>7.7499999999999999E-2</v>
      </c>
      <c r="AK574" s="85">
        <f>(12-$AF574)/12*INDEX(BW$9:BW$12,MATCH($AB574,$BU$9:$BU$12,0))+$AF574/12*AH574</f>
        <v>7.6029411764705901E-2</v>
      </c>
      <c r="AL574" s="85">
        <f>(12-$AF574)/12*INDEX(BX$9:BX$12,MATCH($AB574,$BU$9:$BU$12,0))+$AF574/12*AI574</f>
        <v>0.15651960784313718</v>
      </c>
      <c r="AM574" s="85">
        <f>IF($BC574=1,AJ574/SUMIFS(AJ$3:AJ$622,$BC$3:$BC$622,1,$G$3:$G$622,$G574),0)</f>
        <v>6.6814121623750319E-2</v>
      </c>
      <c r="AN574" s="85">
        <f>IF($BC574=1,AK574/SUMIFS(AK$3:AK$622,$BC$3:$BC$622,1,$G$3:$G$622,$G574),0)</f>
        <v>3.5063574525871735E-2</v>
      </c>
      <c r="AO574" s="85">
        <f>IF($BC574=1,AL574/SUMIFS(AL$3:AL$622,$BC$3:$BC$622,1,$G$3:$G$622,$G574),0)</f>
        <v>7.0486563098685021E-2</v>
      </c>
      <c r="AP574" s="2">
        <f>IFERROR(R574/$V574*90,"")</f>
        <v>0.33333333333333337</v>
      </c>
      <c r="AQ574" s="2">
        <f>IFERROR(S574/$V574*90,"")</f>
        <v>0</v>
      </c>
      <c r="AR574" s="2">
        <f>IFERROR(W574/$V574*90,"")</f>
        <v>0.33333333333333337</v>
      </c>
      <c r="AS574" s="2">
        <f>IFERROR(X574/$V574*90,"")</f>
        <v>0</v>
      </c>
      <c r="AT574" s="2">
        <f>IFERROR(Y574/$V574*90,"")</f>
        <v>0</v>
      </c>
      <c r="AU574" s="2">
        <f>IF(AP574="",INDEX(BV$4:BV$7,MATCH(O574,$BU$4:$BU$7,0)),AP574)</f>
        <v>0.33333333333333337</v>
      </c>
      <c r="AV574" s="2">
        <f>IF(AQ574="",INDEX(BW$4:BW$7,MATCH($O574,$BU$4:$BU$7,0)),AQ574)</f>
        <v>0</v>
      </c>
      <c r="AW574" s="2">
        <f>IF(AR574="",INDEX(BX$4:BX$7,MATCH($O574,$BU$4:$BU$7,0)),AR574)</f>
        <v>0.33333333333333337</v>
      </c>
      <c r="AX574" s="2">
        <f>IF(AS574="",INDEX(BY$4:BY$7,MATCH($O574,$BU$4:$BU$7,0)),AS574)</f>
        <v>0</v>
      </c>
      <c r="AY574" s="2">
        <f>IF(AT574="",INDEX(BZ$4:BZ$7,MATCH($O574,$BU$4:$BU$7,0)),AT574)</f>
        <v>0</v>
      </c>
      <c r="AZ574" s="2">
        <f>AU574*0.5+AK574*0.5</f>
        <v>0.20468137254901964</v>
      </c>
      <c r="BA574" s="2">
        <f>AV574*0.5+AJ574*0.5</f>
        <v>3.875E-2</v>
      </c>
      <c r="BB574" s="2">
        <f>AX574*0.5+AI574*0.5</f>
        <v>0</v>
      </c>
      <c r="BC574">
        <f>IF(I574="expected",1,0)</f>
        <v>1</v>
      </c>
      <c r="BD574" s="74">
        <f>IF(BC574=1,AZ574/SUMIFS(AZ$3:AZ$622,$BC$3:$BC$622,1,$G$3:$G$622,$G574),0)</f>
        <v>0.12603204713686231</v>
      </c>
      <c r="BE574" s="74">
        <f>IF(BC574=1,BA574/SUMIFS(BA$3:BA$622,$BC$3:$BC$622,1,$G$3:$G$622,$G574),0)</f>
        <v>5.3824557770541306E-2</v>
      </c>
      <c r="BF574" s="74">
        <f>IF(BC574=1,AW574/SUMIFS(AW$3:AW$622,$BC$3:$BC$622,1,$G$3:$G$622,$G574),0)</f>
        <v>8.7316509062300054E-2</v>
      </c>
      <c r="BG574" s="2">
        <f>BB574</f>
        <v>0</v>
      </c>
      <c r="BH574" s="2">
        <f>AY574</f>
        <v>0</v>
      </c>
      <c r="BI574" s="2">
        <f>MIN(BI$1,BD574)</f>
        <v>0.12603204713686231</v>
      </c>
      <c r="BJ574" s="2">
        <f>MIN(BJ$1,BE574)</f>
        <v>5.3824557770541306E-2</v>
      </c>
      <c r="BK574" s="2">
        <f>MIN(BK$1,BF574)</f>
        <v>8.7316509062300054E-2</v>
      </c>
      <c r="BL574" s="2">
        <f>BG574</f>
        <v>0</v>
      </c>
      <c r="BM574" s="2">
        <f>MIN($BM$1,BH574)</f>
        <v>0</v>
      </c>
      <c r="BN574" s="2">
        <f>BI574/SUMIFS(BI$3:BI$622,$BC$3:$BC$622,1,$G$3:$G$622,$G574)</f>
        <v>0.12603204713686228</v>
      </c>
      <c r="BO574" s="2">
        <f>BJ574/SUMIFS(BJ$3:BJ$622,$BC$3:$BC$622,1,$G$3:$G$622,$G574)</f>
        <v>5.3824557770541313E-2</v>
      </c>
      <c r="BP574" s="2">
        <f>BK574/SUMIFS(BK$3:BK$622,$BC$3:$BC$622,1,$G$3:$G$622,$G574)</f>
        <v>8.7316509062300068E-2</v>
      </c>
      <c r="BQ574" s="2">
        <f>BL574</f>
        <v>0</v>
      </c>
      <c r="BR574" s="2">
        <f>BM574</f>
        <v>0</v>
      </c>
    </row>
    <row r="575" spans="1:70" x14ac:dyDescent="0.3">
      <c r="A575" s="93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>(12-$AF575)/12*INDEX(BV$9:BV$12,MATCH($AB575,$BU$9:$BU$12,0))+$AF575/12*AG575</f>
        <v>9.2999999999999999E-2</v>
      </c>
      <c r="AK575" s="85">
        <f>(12-$AF575)/12*INDEX(BW$9:BW$12,MATCH($AB575,$BU$9:$BU$12,0))+$AF575/12*AH575</f>
        <v>9.1235294117647081E-2</v>
      </c>
      <c r="AL575" s="85">
        <f>(12-$AF575)/12*INDEX(BX$9:BX$12,MATCH($AB575,$BU$9:$BU$12,0))+$AF575/12*AI575</f>
        <v>0.18782352941176461</v>
      </c>
      <c r="AM575" s="85">
        <f>IF($BC575=1,AJ575/SUMIFS(AJ$3:AJ$622,$BC$3:$BC$622,1,$G$3:$G$622,$G575),0)</f>
        <v>0</v>
      </c>
      <c r="AN575" s="85">
        <f>IF($BC575=1,AK575/SUMIFS(AK$3:AK$622,$BC$3:$BC$622,1,$G$3:$G$622,$G575),0)</f>
        <v>0</v>
      </c>
      <c r="AO575" s="85">
        <f>IF($BC575=1,AL575/SUMIFS(AL$3:AL$622,$BC$3:$BC$622,1,$G$3:$G$622,$G575),0)</f>
        <v>0</v>
      </c>
      <c r="AP575" s="2" t="str">
        <f>IFERROR(R575/$V575*90,"")</f>
        <v/>
      </c>
      <c r="AQ575" s="2" t="str">
        <f>IFERROR(S575/$V575*90,"")</f>
        <v/>
      </c>
      <c r="AR575" s="2" t="str">
        <f>IFERROR(W575/$V575*90,"")</f>
        <v/>
      </c>
      <c r="AS575" s="2" t="str">
        <f>IFERROR(X575/$V575*90,"")</f>
        <v/>
      </c>
      <c r="AT575" s="2" t="str">
        <f>IFERROR(Y575/$V575*90,"")</f>
        <v/>
      </c>
      <c r="AU575" s="2">
        <f>IF(AP575="",INDEX(BV$4:BV$7,MATCH(O575,$BU$4:$BU$7,0)),AP575)</f>
        <v>0</v>
      </c>
      <c r="AV575" s="2">
        <f>IF(AQ575="",INDEX(BW$4:BW$7,MATCH($O575,$BU$4:$BU$7,0)),AQ575)</f>
        <v>0</v>
      </c>
      <c r="AW575" s="2">
        <f>IF(AR575="",INDEX(BX$4:BX$7,MATCH($O575,$BU$4:$BU$7,0)),AR575)</f>
        <v>9.024064171122996E-2</v>
      </c>
      <c r="AX575" s="2">
        <f>IF(AS575="",INDEX(BY$4:BY$7,MATCH($O575,$BU$4:$BU$7,0)),AS575)</f>
        <v>0.1265377855887522</v>
      </c>
      <c r="AY575" s="2">
        <f>IF(AT575="",INDEX(BZ$4:BZ$7,MATCH($O575,$BU$4:$BU$7,0)),AT575)</f>
        <v>0</v>
      </c>
      <c r="AZ575" s="2">
        <f>AU575*0.5+AK575*0.5</f>
        <v>4.5617647058823541E-2</v>
      </c>
      <c r="BA575" s="2">
        <f>AV575*0.5+AJ575*0.5</f>
        <v>4.65E-2</v>
      </c>
      <c r="BB575" s="2">
        <f>AX575*0.5+AI575*0.5</f>
        <v>6.32688927943761E-2</v>
      </c>
      <c r="BC575">
        <f>IF(I575="expected",1,0)</f>
        <v>0</v>
      </c>
      <c r="BD575" s="74">
        <f>IF(BC575=1,AZ575/SUMIFS(AZ$3:AZ$622,$BC$3:$BC$622,1,$G$3:$G$622,$G575),0)</f>
        <v>0</v>
      </c>
      <c r="BE575" s="74">
        <f>IF(BC575=1,BA575/SUMIFS(BA$3:BA$622,$BC$3:$BC$622,1,$G$3:$G$622,$G575),0)</f>
        <v>0</v>
      </c>
      <c r="BF575" s="74">
        <f>IF(BC575=1,AW575/SUMIFS(AW$3:AW$622,$BC$3:$BC$622,1,$G$3:$G$622,$G575),0)</f>
        <v>0</v>
      </c>
      <c r="BG575" s="2">
        <f>BB575</f>
        <v>6.32688927943761E-2</v>
      </c>
      <c r="BH575" s="2">
        <f>AY575</f>
        <v>0</v>
      </c>
      <c r="BI575" s="2">
        <f>MIN(BI$1,BD575)</f>
        <v>0</v>
      </c>
      <c r="BJ575" s="2">
        <f>MIN(BJ$1,BE575)</f>
        <v>0</v>
      </c>
      <c r="BK575" s="2">
        <f>MIN(BK$1,BF575)</f>
        <v>0</v>
      </c>
      <c r="BL575" s="2">
        <f>BG575</f>
        <v>6.32688927943761E-2</v>
      </c>
      <c r="BM575" s="2">
        <f>MIN($BM$1,BH575)</f>
        <v>0</v>
      </c>
      <c r="BN575" s="2">
        <f>BI575/SUMIFS(BI$3:BI$622,$BC$3:$BC$622,1,$G$3:$G$622,$G575)</f>
        <v>0</v>
      </c>
      <c r="BO575" s="2">
        <f>BJ575/SUMIFS(BJ$3:BJ$622,$BC$3:$BC$622,1,$G$3:$G$622,$G575)</f>
        <v>0</v>
      </c>
      <c r="BP575" s="2">
        <f>BK575/SUMIFS(BK$3:BK$622,$BC$3:$BC$622,1,$G$3:$G$622,$G575)</f>
        <v>0</v>
      </c>
      <c r="BQ575" s="2">
        <f>BL575</f>
        <v>6.32688927943761E-2</v>
      </c>
      <c r="BR575" s="2">
        <f>BM575</f>
        <v>0</v>
      </c>
    </row>
    <row r="576" spans="1:70" x14ac:dyDescent="0.3">
      <c r="A576" s="93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>(12-$AF576)/12*INDEX(BV$9:BV$12,MATCH($AB576,$BU$9:$BU$12,0))+$AF576/12*AG576</f>
        <v>6.2E-2</v>
      </c>
      <c r="AK576" s="85">
        <f>(12-$AF576)/12*INDEX(BW$9:BW$12,MATCH($AB576,$BU$9:$BU$12,0))+$AF576/12*AH576</f>
        <v>6.0823529411764721E-2</v>
      </c>
      <c r="AL576" s="85">
        <f>(12-$AF576)/12*INDEX(BX$9:BX$12,MATCH($AB576,$BU$9:$BU$12,0))+$AF576/12*AI576</f>
        <v>0.22521568627450972</v>
      </c>
      <c r="AM576" s="85">
        <f>IF($BC576=1,AJ576/SUMIFS(AJ$3:AJ$622,$BC$3:$BC$622,1,$G$3:$G$622,$G576),0)</f>
        <v>0</v>
      </c>
      <c r="AN576" s="85">
        <f>IF($BC576=1,AK576/SUMIFS(AK$3:AK$622,$BC$3:$BC$622,1,$G$3:$G$622,$G576),0)</f>
        <v>0</v>
      </c>
      <c r="AO576" s="85">
        <f>IF($BC576=1,AL576/SUMIFS(AL$3:AL$622,$BC$3:$BC$622,1,$G$3:$G$622,$G576),0)</f>
        <v>0</v>
      </c>
      <c r="AP576" s="2" t="str">
        <f>IFERROR(R576/$V576*90,"")</f>
        <v/>
      </c>
      <c r="AQ576" s="2" t="str">
        <f>IFERROR(S576/$V576*90,"")</f>
        <v/>
      </c>
      <c r="AR576" s="2" t="str">
        <f>IFERROR(W576/$V576*90,"")</f>
        <v/>
      </c>
      <c r="AS576" s="2" t="str">
        <f>IFERROR(X576/$V576*90,"")</f>
        <v/>
      </c>
      <c r="AT576" s="2" t="str">
        <f>IFERROR(Y576/$V576*90,"")</f>
        <v/>
      </c>
      <c r="AU576" s="2">
        <f>IF(AP576="",INDEX(BV$4:BV$7,MATCH(O576,$BU$4:$BU$7,0)),AP576)</f>
        <v>0</v>
      </c>
      <c r="AV576" s="2">
        <f>IF(AQ576="",INDEX(BW$4:BW$7,MATCH($O576,$BU$4:$BU$7,0)),AQ576)</f>
        <v>0</v>
      </c>
      <c r="AW576" s="2">
        <f>IF(AR576="",INDEX(BX$4:BX$7,MATCH($O576,$BU$4:$BU$7,0)),AR576)</f>
        <v>9.024064171122996E-2</v>
      </c>
      <c r="AX576" s="2">
        <f>IF(AS576="",INDEX(BY$4:BY$7,MATCH($O576,$BU$4:$BU$7,0)),AS576)</f>
        <v>0.1265377855887522</v>
      </c>
      <c r="AY576" s="2">
        <f>IF(AT576="",INDEX(BZ$4:BZ$7,MATCH($O576,$BU$4:$BU$7,0)),AT576)</f>
        <v>0</v>
      </c>
      <c r="AZ576" s="2">
        <f>AU576*0.5+AK576*0.5</f>
        <v>3.041176470588236E-2</v>
      </c>
      <c r="BA576" s="2">
        <f>AV576*0.5+AJ576*0.5</f>
        <v>3.1E-2</v>
      </c>
      <c r="BB576" s="2">
        <f>AX576*0.5+AI576*0.5</f>
        <v>0.21326889279437611</v>
      </c>
      <c r="BC576">
        <f>IF(I576="expected",1,0)</f>
        <v>0</v>
      </c>
      <c r="BD576" s="74">
        <f>IF(BC576=1,AZ576/SUMIFS(AZ$3:AZ$622,$BC$3:$BC$622,1,$G$3:$G$622,$G576),0)</f>
        <v>0</v>
      </c>
      <c r="BE576" s="74">
        <f>IF(BC576=1,BA576/SUMIFS(BA$3:BA$622,$BC$3:$BC$622,1,$G$3:$G$622,$G576),0)</f>
        <v>0</v>
      </c>
      <c r="BF576" s="74">
        <f>IF(BC576=1,AW576/SUMIFS(AW$3:AW$622,$BC$3:$BC$622,1,$G$3:$G$622,$G576),0)</f>
        <v>0</v>
      </c>
      <c r="BG576" s="2">
        <f>BB576</f>
        <v>0.21326889279437611</v>
      </c>
      <c r="BH576" s="2">
        <f>AY576</f>
        <v>0</v>
      </c>
      <c r="BI576" s="2">
        <f>MIN(BI$1,BD576)</f>
        <v>0</v>
      </c>
      <c r="BJ576" s="2">
        <f>MIN(BJ$1,BE576)</f>
        <v>0</v>
      </c>
      <c r="BK576" s="2">
        <f>MIN(BK$1,BF576)</f>
        <v>0</v>
      </c>
      <c r="BL576" s="2">
        <f>BG576</f>
        <v>0.21326889279437611</v>
      </c>
      <c r="BM576" s="2">
        <f>MIN($BM$1,BH576)</f>
        <v>0</v>
      </c>
      <c r="BN576" s="2">
        <f>BI576/SUMIFS(BI$3:BI$622,$BC$3:$BC$622,1,$G$3:$G$622,$G576)</f>
        <v>0</v>
      </c>
      <c r="BO576" s="2">
        <f>BJ576/SUMIFS(BJ$3:BJ$622,$BC$3:$BC$622,1,$G$3:$G$622,$G576)</f>
        <v>0</v>
      </c>
      <c r="BP576" s="2">
        <f>BK576/SUMIFS(BK$3:BK$622,$BC$3:$BC$622,1,$G$3:$G$622,$G576)</f>
        <v>0</v>
      </c>
      <c r="BQ576" s="2">
        <f>BL576</f>
        <v>0.21326889279437611</v>
      </c>
      <c r="BR576" s="2">
        <f>BM576</f>
        <v>0</v>
      </c>
    </row>
    <row r="577" spans="1:70" x14ac:dyDescent="0.3">
      <c r="A577" s="93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>(12-$AF577)/12*INDEX(BV$9:BV$12,MATCH($AB577,$BU$9:$BU$12,0))+$AF577/12*AG577</f>
        <v>7.7499999999999999E-2</v>
      </c>
      <c r="AK577" s="85">
        <f>(12-$AF577)/12*INDEX(BW$9:BW$12,MATCH($AB577,$BU$9:$BU$12,0))+$AF577/12*AH577</f>
        <v>7.6029411764705901E-2</v>
      </c>
      <c r="AL577" s="85">
        <f>(12-$AF577)/12*INDEX(BX$9:BX$12,MATCH($AB577,$BU$9:$BU$12,0))+$AF577/12*AI577</f>
        <v>0.15651960784313718</v>
      </c>
      <c r="AM577" s="85">
        <f>IF($BC577=1,AJ577/SUMIFS(AJ$3:AJ$622,$BC$3:$BC$622,1,$G$3:$G$622,$G577),0)</f>
        <v>0</v>
      </c>
      <c r="AN577" s="85">
        <f>IF($BC577=1,AK577/SUMIFS(AK$3:AK$622,$BC$3:$BC$622,1,$G$3:$G$622,$G577),0)</f>
        <v>0</v>
      </c>
      <c r="AO577" s="85">
        <f>IF($BC577=1,AL577/SUMIFS(AL$3:AL$622,$BC$3:$BC$622,1,$G$3:$G$622,$G577),0)</f>
        <v>0</v>
      </c>
      <c r="AP577" s="2">
        <f>IFERROR(R577/$V577*90,"")</f>
        <v>0.43478260869565216</v>
      </c>
      <c r="AQ577" s="2">
        <f>IFERROR(S577/$V577*90,"")</f>
        <v>0.2608695652173913</v>
      </c>
      <c r="AR577" s="2">
        <f>IFERROR(W577/$V577*90,"")</f>
        <v>0.69565217391304346</v>
      </c>
      <c r="AS577" s="2">
        <f>IFERROR(X577/$V577*90,"")</f>
        <v>8.6956521739130432E-2</v>
      </c>
      <c r="AT577" s="2">
        <f>IFERROR(Y577/$V577*90,"")</f>
        <v>0</v>
      </c>
      <c r="AU577" s="2">
        <f>IF(AP577="",INDEX(BV$4:BV$7,MATCH(O577,$BU$4:$BU$7,0)),AP577)</f>
        <v>0.43478260869565216</v>
      </c>
      <c r="AV577" s="2">
        <f>IF(AQ577="",INDEX(BW$4:BW$7,MATCH($O577,$BU$4:$BU$7,0)),AQ577)</f>
        <v>0.2608695652173913</v>
      </c>
      <c r="AW577" s="2">
        <f>IF(AR577="",INDEX(BX$4:BX$7,MATCH($O577,$BU$4:$BU$7,0)),AR577)</f>
        <v>0.69565217391304346</v>
      </c>
      <c r="AX577" s="2">
        <f>IF(AS577="",INDEX(BY$4:BY$7,MATCH($O577,$BU$4:$BU$7,0)),AS577)</f>
        <v>8.6956521739130432E-2</v>
      </c>
      <c r="AY577" s="2">
        <f>IF(AT577="",INDEX(BZ$4:BZ$7,MATCH($O577,$BU$4:$BU$7,0)),AT577)</f>
        <v>0</v>
      </c>
      <c r="AZ577" s="2">
        <f>AU577*0.5+AK577*0.5</f>
        <v>0.25540601023017906</v>
      </c>
      <c r="BA577" s="2">
        <f>AV577*0.5+AJ577*0.5</f>
        <v>0.16918478260869566</v>
      </c>
      <c r="BB577" s="2">
        <f>AX577*0.5+AI577*0.5</f>
        <v>4.3478260869565216E-2</v>
      </c>
      <c r="BC577">
        <f>IF(I577="expected",1,0)</f>
        <v>0</v>
      </c>
      <c r="BD577" s="74">
        <f>IF(BC577=1,AZ577/SUMIFS(AZ$3:AZ$622,$BC$3:$BC$622,1,$G$3:$G$622,$G577),0)</f>
        <v>0</v>
      </c>
      <c r="BE577" s="74">
        <f>IF(BC577=1,BA577/SUMIFS(BA$3:BA$622,$BC$3:$BC$622,1,$G$3:$G$622,$G577),0)</f>
        <v>0</v>
      </c>
      <c r="BF577" s="74">
        <f>IF(BC577=1,AW577/SUMIFS(AW$3:AW$622,$BC$3:$BC$622,1,$G$3:$G$622,$G577),0)</f>
        <v>0</v>
      </c>
      <c r="BG577" s="2">
        <f>BB577</f>
        <v>4.3478260869565216E-2</v>
      </c>
      <c r="BH577" s="2">
        <f>AY577</f>
        <v>0</v>
      </c>
      <c r="BI577" s="2">
        <f>MIN(BI$1,BD577)</f>
        <v>0</v>
      </c>
      <c r="BJ577" s="2">
        <f>MIN(BJ$1,BE577)</f>
        <v>0</v>
      </c>
      <c r="BK577" s="2">
        <f>MIN(BK$1,BF577)</f>
        <v>0</v>
      </c>
      <c r="BL577" s="2">
        <f>BG577</f>
        <v>4.3478260869565216E-2</v>
      </c>
      <c r="BM577" s="2">
        <f>MIN($BM$1,BH577)</f>
        <v>0</v>
      </c>
      <c r="BN577" s="2">
        <f>BI577/SUMIFS(BI$3:BI$622,$BC$3:$BC$622,1,$G$3:$G$622,$G577)</f>
        <v>0</v>
      </c>
      <c r="BO577" s="2">
        <f>BJ577/SUMIFS(BJ$3:BJ$622,$BC$3:$BC$622,1,$G$3:$G$622,$G577)</f>
        <v>0</v>
      </c>
      <c r="BP577" s="2">
        <f>BK577/SUMIFS(BK$3:BK$622,$BC$3:$BC$622,1,$G$3:$G$622,$G577)</f>
        <v>0</v>
      </c>
      <c r="BQ577" s="2">
        <f>BL577</f>
        <v>4.3478260869565216E-2</v>
      </c>
      <c r="BR577" s="2">
        <f>BM577</f>
        <v>0</v>
      </c>
    </row>
    <row r="578" spans="1:70" x14ac:dyDescent="0.3">
      <c r="A578" s="93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>(12-$AF578)/12*INDEX(BV$9:BV$12,MATCH($AB578,$BU$9:$BU$12,0))+$AF578/12*AG578</f>
        <v>0.14782509157509158</v>
      </c>
      <c r="AK578" s="85">
        <f>(12-$AF578)/12*INDEX(BW$9:BW$12,MATCH($AB578,$BU$9:$BU$12,0))+$AF578/12*AH578</f>
        <v>0.20579670329670333</v>
      </c>
      <c r="AL578" s="85">
        <f>(12-$AF578)/12*INDEX(BX$9:BX$12,MATCH($AB578,$BU$9:$BU$12,0))+$AF578/12*AI578</f>
        <v>1.1495924908424908</v>
      </c>
      <c r="AM578" s="85">
        <f>IF($BC578=1,AJ578/SUMIFS(AJ$3:AJ$622,$BC$3:$BC$622,1,$G$3:$G$622,$G578),0)</f>
        <v>0</v>
      </c>
      <c r="AN578" s="85">
        <f>IF($BC578=1,AK578/SUMIFS(AK$3:AK$622,$BC$3:$BC$622,1,$G$3:$G$622,$G578),0)</f>
        <v>0</v>
      </c>
      <c r="AO578" s="85">
        <f>IF($BC578=1,AL578/SUMIFS(AL$3:AL$622,$BC$3:$BC$622,1,$G$3:$G$622,$G578),0)</f>
        <v>0</v>
      </c>
      <c r="AP578" s="2">
        <f>IFERROR(R578/$V578*90,"")</f>
        <v>0</v>
      </c>
      <c r="AQ578" s="2">
        <f>IFERROR(S578/$V578*90,"")</f>
        <v>0</v>
      </c>
      <c r="AR578" s="2">
        <f>IFERROR(W578/$V578*90,"")</f>
        <v>0</v>
      </c>
      <c r="AS578" s="2">
        <f>IFERROR(X578/$V578*90,"")</f>
        <v>0.125</v>
      </c>
      <c r="AT578" s="2">
        <f>IFERROR(Y578/$V578*90,"")</f>
        <v>0</v>
      </c>
      <c r="AU578" s="2">
        <f>IF(AP578="",INDEX(BV$4:BV$7,MATCH(O578,$BU$4:$BU$7,0)),AP578)</f>
        <v>0</v>
      </c>
      <c r="AV578" s="2">
        <f>IF(AQ578="",INDEX(BW$4:BW$7,MATCH($O578,$BU$4:$BU$7,0)),AQ578)</f>
        <v>0</v>
      </c>
      <c r="AW578" s="2">
        <f>IF(AR578="",INDEX(BX$4:BX$7,MATCH($O578,$BU$4:$BU$7,0)),AR578)</f>
        <v>0</v>
      </c>
      <c r="AX578" s="2">
        <f>IF(AS578="",INDEX(BY$4:BY$7,MATCH($O578,$BU$4:$BU$7,0)),AS578)</f>
        <v>0.125</v>
      </c>
      <c r="AY578" s="2">
        <f>IF(AT578="",INDEX(BZ$4:BZ$7,MATCH($O578,$BU$4:$BU$7,0)),AT578)</f>
        <v>0</v>
      </c>
      <c r="AZ578" s="2">
        <f>AU578*0.5+AK578*0.5</f>
        <v>0.10289835164835166</v>
      </c>
      <c r="BA578" s="2">
        <f>AV578*0.5+AJ578*0.5</f>
        <v>7.3912545787545789E-2</v>
      </c>
      <c r="BB578" s="2">
        <f>AX578*0.5+AI578*0.5</f>
        <v>5.6875</v>
      </c>
      <c r="BC578">
        <f>IF(I578="expected",1,0)</f>
        <v>0</v>
      </c>
      <c r="BD578" s="74">
        <f>IF(BC578=1,AZ578/SUMIFS(AZ$3:AZ$622,$BC$3:$BC$622,1,$G$3:$G$622,$G578),0)</f>
        <v>0</v>
      </c>
      <c r="BE578" s="74">
        <f>IF(BC578=1,BA578/SUMIFS(BA$3:BA$622,$BC$3:$BC$622,1,$G$3:$G$622,$G578),0)</f>
        <v>0</v>
      </c>
      <c r="BF578" s="74">
        <f>IF(BC578=1,AW578/SUMIFS(AW$3:AW$622,$BC$3:$BC$622,1,$G$3:$G$622,$G578),0)</f>
        <v>0</v>
      </c>
      <c r="BG578" s="2">
        <f>BB578</f>
        <v>5.6875</v>
      </c>
      <c r="BH578" s="2">
        <f>AY578</f>
        <v>0</v>
      </c>
      <c r="BI578" s="2">
        <f>MIN(BI$1,BD578)</f>
        <v>0</v>
      </c>
      <c r="BJ578" s="2">
        <f>MIN(BJ$1,BE578)</f>
        <v>0</v>
      </c>
      <c r="BK578" s="2">
        <f>MIN(BK$1,BF578)</f>
        <v>0</v>
      </c>
      <c r="BL578" s="2">
        <f>BG578</f>
        <v>5.6875</v>
      </c>
      <c r="BM578" s="2">
        <f>MIN($BM$1,BH578)</f>
        <v>0</v>
      </c>
      <c r="BN578" s="2">
        <f>BI578/SUMIFS(BI$3:BI$622,$BC$3:$BC$622,1,$G$3:$G$622,$G578)</f>
        <v>0</v>
      </c>
      <c r="BO578" s="2">
        <f>BJ578/SUMIFS(BJ$3:BJ$622,$BC$3:$BC$622,1,$G$3:$G$622,$G578)</f>
        <v>0</v>
      </c>
      <c r="BP578" s="2">
        <f>BK578/SUMIFS(BK$3:BK$622,$BC$3:$BC$622,1,$G$3:$G$622,$G578)</f>
        <v>0</v>
      </c>
      <c r="BQ578" s="2">
        <f>BL578</f>
        <v>5.6875</v>
      </c>
      <c r="BR578" s="2">
        <f>BM578</f>
        <v>0</v>
      </c>
    </row>
    <row r="579" spans="1:70" x14ac:dyDescent="0.3">
      <c r="A579" s="93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>(12-$AF579)/12*INDEX(BV$9:BV$12,MATCH($AB579,$BU$9:$BU$12,0))+$AF579/12*AG579</f>
        <v>0.10174528301886794</v>
      </c>
      <c r="AK579" s="85">
        <f>(12-$AF579)/12*INDEX(BW$9:BW$12,MATCH($AB579,$BU$9:$BU$12,0))+$AF579/12*AH579</f>
        <v>0.28301886792452818</v>
      </c>
      <c r="AL579" s="85">
        <f>(12-$AF579)/12*INDEX(BX$9:BX$12,MATCH($AB579,$BU$9:$BU$12,0))+$AF579/12*AI579</f>
        <v>8.8066037735849062E-2</v>
      </c>
      <c r="AM579" s="85">
        <f>IF($BC579=1,AJ579/SUMIFS(AJ$3:AJ$622,$BC$3:$BC$622,1,$G$3:$G$622,$G579),0)</f>
        <v>0</v>
      </c>
      <c r="AN579" s="85">
        <f>IF($BC579=1,AK579/SUMIFS(AK$3:AK$622,$BC$3:$BC$622,1,$G$3:$G$622,$G579),0)</f>
        <v>0</v>
      </c>
      <c r="AO579" s="85">
        <f>IF($BC579=1,AL579/SUMIFS(AL$3:AL$622,$BC$3:$BC$622,1,$G$3:$G$622,$G579),0)</f>
        <v>0</v>
      </c>
      <c r="AP579" s="2">
        <f>IFERROR(R579/$V579*90,"")</f>
        <v>0.43010752688172038</v>
      </c>
      <c r="AQ579" s="2">
        <f>IFERROR(S579/$V579*90,"")</f>
        <v>0.16129032258064516</v>
      </c>
      <c r="AR579" s="2">
        <f>IFERROR(W579/$V579*90,"")</f>
        <v>1.0752688172043012</v>
      </c>
      <c r="AS579" s="2">
        <f>IFERROR(X579/$V579*90,"")</f>
        <v>0.26881720430107531</v>
      </c>
      <c r="AT579" s="2">
        <f>IFERROR(Y579/$V579*90,"")</f>
        <v>0</v>
      </c>
      <c r="AU579" s="2">
        <f>IF(AP579="",INDEX(BV$4:BV$7,MATCH(O579,$BU$4:$BU$7,0)),AP579)</f>
        <v>0.43010752688172038</v>
      </c>
      <c r="AV579" s="2">
        <f>IF(AQ579="",INDEX(BW$4:BW$7,MATCH($O579,$BU$4:$BU$7,0)),AQ579)</f>
        <v>0.16129032258064516</v>
      </c>
      <c r="AW579" s="2">
        <f>IF(AR579="",INDEX(BX$4:BX$7,MATCH($O579,$BU$4:$BU$7,0)),AR579)</f>
        <v>1.0752688172043012</v>
      </c>
      <c r="AX579" s="2">
        <f>IF(AS579="",INDEX(BY$4:BY$7,MATCH($O579,$BU$4:$BU$7,0)),AS579)</f>
        <v>0.26881720430107531</v>
      </c>
      <c r="AY579" s="2">
        <f>IF(AT579="",INDEX(BZ$4:BZ$7,MATCH($O579,$BU$4:$BU$7,0)),AT579)</f>
        <v>0</v>
      </c>
      <c r="AZ579" s="2">
        <f>AU579*0.5+AK579*0.5</f>
        <v>0.35656319740312425</v>
      </c>
      <c r="BA579" s="2">
        <f>AV579*0.5+AJ579*0.5</f>
        <v>0.13151780279975656</v>
      </c>
      <c r="BB579" s="2">
        <f>AX579*0.5+AI579*0.5</f>
        <v>0.13440860215053765</v>
      </c>
      <c r="BC579">
        <f>IF(I579="expected",1,0)</f>
        <v>0</v>
      </c>
      <c r="BD579" s="74">
        <f>IF(BC579=1,AZ579/SUMIFS(AZ$3:AZ$622,$BC$3:$BC$622,1,$G$3:$G$622,$G579),0)</f>
        <v>0</v>
      </c>
      <c r="BE579" s="74">
        <f>IF(BC579=1,BA579/SUMIFS(BA$3:BA$622,$BC$3:$BC$622,1,$G$3:$G$622,$G579),0)</f>
        <v>0</v>
      </c>
      <c r="BF579" s="74">
        <f>IF(BC579=1,AW579/SUMIFS(AW$3:AW$622,$BC$3:$BC$622,1,$G$3:$G$622,$G579),0)</f>
        <v>0</v>
      </c>
      <c r="BG579" s="2">
        <f>BB579</f>
        <v>0.13440860215053765</v>
      </c>
      <c r="BH579" s="2">
        <f>AY579</f>
        <v>0</v>
      </c>
      <c r="BI579" s="2">
        <f>MIN(BI$1,BD579)</f>
        <v>0</v>
      </c>
      <c r="BJ579" s="2">
        <f>MIN(BJ$1,BE579)</f>
        <v>0</v>
      </c>
      <c r="BK579" s="2">
        <f>MIN(BK$1,BF579)</f>
        <v>0</v>
      </c>
      <c r="BL579" s="2">
        <f>BG579</f>
        <v>0.13440860215053765</v>
      </c>
      <c r="BM579" s="2">
        <f>MIN($BM$1,BH579)</f>
        <v>0</v>
      </c>
      <c r="BN579" s="2">
        <f>BI579/SUMIFS(BI$3:BI$622,$BC$3:$BC$622,1,$G$3:$G$622,$G579)</f>
        <v>0</v>
      </c>
      <c r="BO579" s="2">
        <f>BJ579/SUMIFS(BJ$3:BJ$622,$BC$3:$BC$622,1,$G$3:$G$622,$G579)</f>
        <v>0</v>
      </c>
      <c r="BP579" s="2">
        <f>BK579/SUMIFS(BK$3:BK$622,$BC$3:$BC$622,1,$G$3:$G$622,$G579)</f>
        <v>0</v>
      </c>
      <c r="BQ579" s="2">
        <f>BL579</f>
        <v>0.13440860215053765</v>
      </c>
      <c r="BR579" s="2">
        <f>BM579</f>
        <v>0</v>
      </c>
    </row>
    <row r="580" spans="1:70" x14ac:dyDescent="0.3">
      <c r="A580" s="93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>(12-$AF580)/12*INDEX(BV$9:BV$12,MATCH($AB580,$BU$9:$BU$12,0))+$AF580/12*AG580</f>
        <v>0.22323717948717953</v>
      </c>
      <c r="AK580" s="85">
        <f>(12-$AF580)/12*INDEX(BW$9:BW$12,MATCH($AB580,$BU$9:$BU$12,0))+$AF580/12*AH580</f>
        <v>0.13096153846153849</v>
      </c>
      <c r="AL580" s="85">
        <f>(12-$AF580)/12*INDEX(BX$9:BX$12,MATCH($AB580,$BU$9:$BU$12,0))+$AF580/12*AI580</f>
        <v>0.52663461538461542</v>
      </c>
      <c r="AM580" s="85">
        <f>IF($BC580=1,AJ580/SUMIFS(AJ$3:AJ$622,$BC$3:$BC$622,1,$G$3:$G$622,$G580),0)</f>
        <v>0.19245672337031478</v>
      </c>
      <c r="AN580" s="85">
        <f>IF($BC580=1,AK580/SUMIFS(AK$3:AK$622,$BC$3:$BC$622,1,$G$3:$G$622,$G580),0)</f>
        <v>6.0397411439669257E-2</v>
      </c>
      <c r="AO580" s="85">
        <f>IF($BC580=1,AL580/SUMIFS(AL$3:AL$622,$BC$3:$BC$622,1,$G$3:$G$622,$G580),0)</f>
        <v>0.23716302742376838</v>
      </c>
      <c r="AP580" s="2" t="str">
        <f>IFERROR(R580/$V580*90,"")</f>
        <v/>
      </c>
      <c r="AQ580" s="2" t="str">
        <f>IFERROR(S580/$V580*90,"")</f>
        <v/>
      </c>
      <c r="AR580" s="2" t="str">
        <f>IFERROR(W580/$V580*90,"")</f>
        <v/>
      </c>
      <c r="AS580" s="2" t="str">
        <f>IFERROR(X580/$V580*90,"")</f>
        <v/>
      </c>
      <c r="AT580" s="2" t="str">
        <f>IFERROR(Y580/$V580*90,"")</f>
        <v/>
      </c>
      <c r="AU580" s="2">
        <f>IF(AP580="",INDEX(BV$4:BV$7,MATCH(O580,$BU$4:$BU$7,0)),AP580)</f>
        <v>3.6000000000000004E-2</v>
      </c>
      <c r="AV580" s="2">
        <f>IF(AQ580="",INDEX(BW$4:BW$7,MATCH($O580,$BU$4:$BU$7,0)),AQ580)</f>
        <v>2.6323486399532026E-2</v>
      </c>
      <c r="AW580" s="2">
        <f>IF(AR580="",INDEX(BX$4:BX$7,MATCH($O580,$BU$4:$BU$7,0)),AR580)</f>
        <v>0.24423337856173674</v>
      </c>
      <c r="AX580" s="2">
        <f>IF(AS580="",INDEX(BY$4:BY$7,MATCH($O580,$BU$4:$BU$7,0)),AS580)</f>
        <v>0.14245014245014245</v>
      </c>
      <c r="AY580" s="2">
        <f>IF(AT580="",INDEX(BZ$4:BZ$7,MATCH($O580,$BU$4:$BU$7,0)),AT580)</f>
        <v>0</v>
      </c>
      <c r="AZ580" s="2">
        <f>AU580*0.5+AK580*0.5</f>
        <v>8.3480769230769247E-2</v>
      </c>
      <c r="BA580" s="2">
        <f>AV580*0.5+AJ580*0.5</f>
        <v>0.12478033294335578</v>
      </c>
      <c r="BB580" s="2">
        <f>AX580*0.5+AI580*0.5</f>
        <v>0.54122507122507124</v>
      </c>
      <c r="BC580">
        <f>IF(I580="expected",1,0)</f>
        <v>1</v>
      </c>
      <c r="BD580" s="74">
        <f>IF(BC580=1,AZ580/SUMIFS(AZ$3:AZ$622,$BC$3:$BC$622,1,$G$3:$G$622,$G580),0)</f>
        <v>5.1403076458235462E-2</v>
      </c>
      <c r="BE580" s="74">
        <f>IF(BC580=1,BA580/SUMIFS(BA$3:BA$622,$BC$3:$BC$622,1,$G$3:$G$622,$G580),0)</f>
        <v>0.17332248359063307</v>
      </c>
      <c r="BF580" s="74">
        <f>IF(BC580=1,AW580/SUMIFS(AW$3:AW$622,$BC$3:$BC$622,1,$G$3:$G$622,$G580),0)</f>
        <v>6.3976818037506128E-2</v>
      </c>
      <c r="BG580" s="2">
        <f>BB580</f>
        <v>0.54122507122507124</v>
      </c>
      <c r="BH580" s="2">
        <f>AY580</f>
        <v>0</v>
      </c>
      <c r="BI580" s="2">
        <f>MIN(BI$1,BD580)</f>
        <v>5.1403076458235462E-2</v>
      </c>
      <c r="BJ580" s="2">
        <f>MIN(BJ$1,BE580)</f>
        <v>0.17332248359063307</v>
      </c>
      <c r="BK580" s="2">
        <f>MIN(BK$1,BF580)</f>
        <v>6.3976818037506128E-2</v>
      </c>
      <c r="BL580" s="2">
        <f>BG580</f>
        <v>0.54122507122507124</v>
      </c>
      <c r="BM580" s="2">
        <f>MIN($BM$1,BH580)</f>
        <v>0</v>
      </c>
      <c r="BN580" s="2">
        <f>BI580/SUMIFS(BI$3:BI$622,$BC$3:$BC$622,1,$G$3:$G$622,$G580)</f>
        <v>5.1403076458235449E-2</v>
      </c>
      <c r="BO580" s="2">
        <f>BJ580/SUMIFS(BJ$3:BJ$622,$BC$3:$BC$622,1,$G$3:$G$622,$G580)</f>
        <v>0.1733224835906331</v>
      </c>
      <c r="BP580" s="2">
        <f>BK580/SUMIFS(BK$3:BK$622,$BC$3:$BC$622,1,$G$3:$G$622,$G580)</f>
        <v>6.3976818037506142E-2</v>
      </c>
      <c r="BQ580" s="2">
        <f>BL580</f>
        <v>0.54122507122507124</v>
      </c>
      <c r="BR580" s="2">
        <f>BM580</f>
        <v>0</v>
      </c>
    </row>
    <row r="581" spans="1:70" x14ac:dyDescent="0.3">
      <c r="A581" s="93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>(12-$AF581)/12*INDEX(BV$9:BV$12,MATCH($AB581,$BU$9:$BU$12,0))+$AF581/12*AG581</f>
        <v>0.16126373626373627</v>
      </c>
      <c r="AK581" s="85">
        <f>(12-$AF581)/12*INDEX(BW$9:BW$12,MATCH($AB581,$BU$9:$BU$12,0))+$AF581/12*AH581</f>
        <v>0.22450549450549454</v>
      </c>
      <c r="AL581" s="85">
        <f>(12-$AF581)/12*INDEX(BX$9:BX$12,MATCH($AB581,$BU$9:$BU$12,0))+$AF581/12*AI581</f>
        <v>0.23137362637362638</v>
      </c>
      <c r="AM581" s="85">
        <f>IF($BC581=1,AJ581/SUMIFS(AJ$3:AJ$622,$BC$3:$BC$622,1,$G$3:$G$622,$G581),0)</f>
        <v>0</v>
      </c>
      <c r="AN581" s="85">
        <f>IF($BC581=1,AK581/SUMIFS(AK$3:AK$622,$BC$3:$BC$622,1,$G$3:$G$622,$G581),0)</f>
        <v>0</v>
      </c>
      <c r="AO581" s="85">
        <f>IF($BC581=1,AL581/SUMIFS(AL$3:AL$622,$BC$3:$BC$622,1,$G$3:$G$622,$G581),0)</f>
        <v>0</v>
      </c>
      <c r="AP581" s="2" t="str">
        <f>IFERROR(R581/$V581*90,"")</f>
        <v/>
      </c>
      <c r="AQ581" s="2" t="str">
        <f>IFERROR(S581/$V581*90,"")</f>
        <v/>
      </c>
      <c r="AR581" s="2" t="str">
        <f>IFERROR(W581/$V581*90,"")</f>
        <v/>
      </c>
      <c r="AS581" s="2" t="str">
        <f>IFERROR(X581/$V581*90,"")</f>
        <v/>
      </c>
      <c r="AT581" s="2" t="str">
        <f>IFERROR(Y581/$V581*90,"")</f>
        <v/>
      </c>
      <c r="AU581" s="2">
        <f>IF(AP581="",INDEX(BV$4:BV$7,MATCH(O581,$BU$4:$BU$7,0)),AP581)</f>
        <v>3.6000000000000004E-2</v>
      </c>
      <c r="AV581" s="2">
        <f>IF(AQ581="",INDEX(BW$4:BW$7,MATCH($O581,$BU$4:$BU$7,0)),AQ581)</f>
        <v>2.6323486399532026E-2</v>
      </c>
      <c r="AW581" s="2">
        <f>IF(AR581="",INDEX(BX$4:BX$7,MATCH($O581,$BU$4:$BU$7,0)),AR581)</f>
        <v>0.24423337856173674</v>
      </c>
      <c r="AX581" s="2">
        <f>IF(AS581="",INDEX(BY$4:BY$7,MATCH($O581,$BU$4:$BU$7,0)),AS581)</f>
        <v>0.14245014245014245</v>
      </c>
      <c r="AY581" s="2">
        <f>IF(AT581="",INDEX(BZ$4:BZ$7,MATCH($O581,$BU$4:$BU$7,0)),AT581)</f>
        <v>0</v>
      </c>
      <c r="AZ581" s="2">
        <f>AU581*0.5+AK581*0.5</f>
        <v>0.13025274725274727</v>
      </c>
      <c r="BA581" s="2">
        <f>AV581*0.5+AJ581*0.5</f>
        <v>9.379361133163415E-2</v>
      </c>
      <c r="BB581" s="2">
        <f>AX581*0.5+AI581*0.5</f>
        <v>7.1225071225071226E-2</v>
      </c>
      <c r="BC581">
        <f>IF(I581="expected",1,0)</f>
        <v>0</v>
      </c>
      <c r="BD581" s="74">
        <f>IF(BC581=1,AZ581/SUMIFS(AZ$3:AZ$622,$BC$3:$BC$622,1,$G$3:$G$622,$G581),0)</f>
        <v>0</v>
      </c>
      <c r="BE581" s="74">
        <f>IF(BC581=1,BA581/SUMIFS(BA$3:BA$622,$BC$3:$BC$622,1,$G$3:$G$622,$G581),0)</f>
        <v>0</v>
      </c>
      <c r="BF581" s="74">
        <f>IF(BC581=1,AW581/SUMIFS(AW$3:AW$622,$BC$3:$BC$622,1,$G$3:$G$622,$G581),0)</f>
        <v>0</v>
      </c>
      <c r="BG581" s="2">
        <f>BB581</f>
        <v>7.1225071225071226E-2</v>
      </c>
      <c r="BH581" s="2">
        <f>AY581</f>
        <v>0</v>
      </c>
      <c r="BI581" s="2">
        <f>MIN(BI$1,BD581)</f>
        <v>0</v>
      </c>
      <c r="BJ581" s="2">
        <f>MIN(BJ$1,BE581)</f>
        <v>0</v>
      </c>
      <c r="BK581" s="2">
        <f>MIN(BK$1,BF581)</f>
        <v>0</v>
      </c>
      <c r="BL581" s="2">
        <f>BG581</f>
        <v>7.1225071225071226E-2</v>
      </c>
      <c r="BM581" s="2">
        <f>MIN($BM$1,BH581)</f>
        <v>0</v>
      </c>
      <c r="BN581" s="2">
        <f>BI581/SUMIFS(BI$3:BI$622,$BC$3:$BC$622,1,$G$3:$G$622,$G581)</f>
        <v>0</v>
      </c>
      <c r="BO581" s="2">
        <f>BJ581/SUMIFS(BJ$3:BJ$622,$BC$3:$BC$622,1,$G$3:$G$622,$G581)</f>
        <v>0</v>
      </c>
      <c r="BP581" s="2">
        <f>BK581/SUMIFS(BK$3:BK$622,$BC$3:$BC$622,1,$G$3:$G$622,$G581)</f>
        <v>0</v>
      </c>
      <c r="BQ581" s="2">
        <f>BL581</f>
        <v>7.1225071225071226E-2</v>
      </c>
      <c r="BR581" s="2">
        <f>BM581</f>
        <v>0</v>
      </c>
    </row>
    <row r="582" spans="1:70" x14ac:dyDescent="0.3">
      <c r="A582" s="93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>(12-$AF582)/12*INDEX(BV$9:BV$12,MATCH($AB582,$BU$9:$BU$12,0))+$AF582/12*AG582</f>
        <v>0.16126373626373627</v>
      </c>
      <c r="AK582" s="85">
        <f>(12-$AF582)/12*INDEX(BW$9:BW$12,MATCH($AB582,$BU$9:$BU$12,0))+$AF582/12*AH582</f>
        <v>0.22450549450549454</v>
      </c>
      <c r="AL582" s="85">
        <f>(12-$AF582)/12*INDEX(BX$9:BX$12,MATCH($AB582,$BU$9:$BU$12,0))+$AF582/12*AI582</f>
        <v>0.23137362637362638</v>
      </c>
      <c r="AM582" s="85">
        <f>IF($BC582=1,AJ582/SUMIFS(AJ$3:AJ$622,$BC$3:$BC$622,1,$G$3:$G$622,$G582),0)</f>
        <v>0.13902832113839575</v>
      </c>
      <c r="AN582" s="85">
        <f>IF($BC582=1,AK582/SUMIFS(AK$3:AK$622,$BC$3:$BC$622,1,$G$3:$G$622,$G582),0)</f>
        <v>0.10353841961086158</v>
      </c>
      <c r="AO582" s="85">
        <f>IF($BC582=1,AL582/SUMIFS(AL$3:AL$622,$BC$3:$BC$622,1,$G$3:$G$622,$G582),0)</f>
        <v>0.10419609363640039</v>
      </c>
      <c r="AP582" s="2">
        <f>IFERROR(R582/$V582*90,"")</f>
        <v>0</v>
      </c>
      <c r="AQ582" s="2">
        <f>IFERROR(S582/$V582*90,"")</f>
        <v>0.13953488372093023</v>
      </c>
      <c r="AR582" s="2">
        <f>IFERROR(W582/$V582*90,"")</f>
        <v>0.20930232558139533</v>
      </c>
      <c r="AS582" s="2">
        <f>IFERROR(X582/$V582*90,"")</f>
        <v>0.34883720930232559</v>
      </c>
      <c r="AT582" s="2">
        <f>IFERROR(Y582/$V582*90,"")</f>
        <v>0</v>
      </c>
      <c r="AU582" s="2">
        <f>IF(AP582="",INDEX(BV$4:BV$7,MATCH(O582,$BU$4:$BU$7,0)),AP582)</f>
        <v>0</v>
      </c>
      <c r="AV582" s="2">
        <f>IF(AQ582="",INDEX(BW$4:BW$7,MATCH($O582,$BU$4:$BU$7,0)),AQ582)</f>
        <v>0.13953488372093023</v>
      </c>
      <c r="AW582" s="2">
        <f>IF(AR582="",INDEX(BX$4:BX$7,MATCH($O582,$BU$4:$BU$7,0)),AR582)</f>
        <v>0.20930232558139533</v>
      </c>
      <c r="AX582" s="2">
        <f>IF(AS582="",INDEX(BY$4:BY$7,MATCH($O582,$BU$4:$BU$7,0)),AS582)</f>
        <v>0.34883720930232559</v>
      </c>
      <c r="AY582" s="2">
        <f>IF(AT582="",INDEX(BZ$4:BZ$7,MATCH($O582,$BU$4:$BU$7,0)),AT582)</f>
        <v>0</v>
      </c>
      <c r="AZ582" s="2">
        <f>AU582*0.5+AK582*0.5</f>
        <v>0.11225274725274727</v>
      </c>
      <c r="BA582" s="2">
        <f>AV582*0.5+AJ582*0.5</f>
        <v>0.15039930999233325</v>
      </c>
      <c r="BB582" s="2">
        <f>AX582*0.5+AI582*0.5</f>
        <v>0.1744186046511628</v>
      </c>
      <c r="BC582">
        <f>IF(I582="expected",1,0)</f>
        <v>1</v>
      </c>
      <c r="BD582" s="74">
        <f>IF(BC582=1,AZ582/SUMIFS(AZ$3:AZ$622,$BC$3:$BC$622,1,$G$3:$G$622,$G582),0)</f>
        <v>6.9119350514479899E-2</v>
      </c>
      <c r="BE582" s="74">
        <f>IF(BC582=1,BA582/SUMIFS(BA$3:BA$622,$BC$3:$BC$622,1,$G$3:$G$622,$G582),0)</f>
        <v>0.20890777675695205</v>
      </c>
      <c r="BF582" s="74">
        <f>IF(BC582=1,AW582/SUMIFS(AW$3:AW$622,$BC$3:$BC$622,1,$G$3:$G$622,$G582),0)</f>
        <v>5.4826645225165137E-2</v>
      </c>
      <c r="BG582" s="2">
        <f>BB582</f>
        <v>0.1744186046511628</v>
      </c>
      <c r="BH582" s="2">
        <f>AY582</f>
        <v>0</v>
      </c>
      <c r="BI582" s="2">
        <f>MIN(BI$1,BD582)</f>
        <v>6.9119350514479899E-2</v>
      </c>
      <c r="BJ582" s="2">
        <f>MIN(BJ$1,BE582)</f>
        <v>0.20890777675695205</v>
      </c>
      <c r="BK582" s="2">
        <f>MIN(BK$1,BF582)</f>
        <v>5.4826645225165137E-2</v>
      </c>
      <c r="BL582" s="2">
        <f>BG582</f>
        <v>0.1744186046511628</v>
      </c>
      <c r="BM582" s="2">
        <f>MIN($BM$1,BH582)</f>
        <v>0</v>
      </c>
      <c r="BN582" s="2">
        <f>BI582/SUMIFS(BI$3:BI$622,$BC$3:$BC$622,1,$G$3:$G$622,$G582)</f>
        <v>6.9119350514479885E-2</v>
      </c>
      <c r="BO582" s="2">
        <f>BJ582/SUMIFS(BJ$3:BJ$622,$BC$3:$BC$622,1,$G$3:$G$622,$G582)</f>
        <v>0.20890777675695207</v>
      </c>
      <c r="BP582" s="2">
        <f>BK582/SUMIFS(BK$3:BK$622,$BC$3:$BC$622,1,$G$3:$G$622,$G582)</f>
        <v>5.4826645225165144E-2</v>
      </c>
      <c r="BQ582" s="2">
        <f>BL582</f>
        <v>0.1744186046511628</v>
      </c>
      <c r="BR582" s="2">
        <f>BM582</f>
        <v>0</v>
      </c>
    </row>
    <row r="583" spans="1:70" x14ac:dyDescent="0.3">
      <c r="A583" s="93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>(12-$AF583)/12*INDEX(BV$9:BV$12,MATCH($AB583,$BU$9:$BU$12,0))+$AF583/12*AG583</f>
        <v>0.30344780219780221</v>
      </c>
      <c r="AK583" s="85">
        <f>(12-$AF583)/12*INDEX(BW$9:BW$12,MATCH($AB583,$BU$9:$BU$12,0))+$AF583/12*AH583</f>
        <v>0.16837912087912091</v>
      </c>
      <c r="AL583" s="85">
        <f>(12-$AF583)/12*INDEX(BX$9:BX$12,MATCH($AB583,$BU$9:$BU$12,0))+$AF583/12*AI583</f>
        <v>0.17353021978021979</v>
      </c>
      <c r="AM583" s="85">
        <f>IF($BC583=1,AJ583/SUMIFS(AJ$3:AJ$622,$BC$3:$BC$622,1,$G$3:$G$622,$G583),0)</f>
        <v>0</v>
      </c>
      <c r="AN583" s="85">
        <f>IF($BC583=1,AK583/SUMIFS(AK$3:AK$622,$BC$3:$BC$622,1,$G$3:$G$622,$G583),0)</f>
        <v>0</v>
      </c>
      <c r="AO583" s="85">
        <f>IF($BC583=1,AL583/SUMIFS(AL$3:AL$622,$BC$3:$BC$622,1,$G$3:$G$622,$G583),0)</f>
        <v>0</v>
      </c>
      <c r="AP583" s="2">
        <f>IFERROR(R583/$V583*90,"")</f>
        <v>0</v>
      </c>
      <c r="AQ583" s="2">
        <f>IFERROR(S583/$V583*90,"")</f>
        <v>0</v>
      </c>
      <c r="AR583" s="2">
        <f>IFERROR(W583/$V583*90,"")</f>
        <v>0</v>
      </c>
      <c r="AS583" s="2">
        <f>IFERROR(X583/$V583*90,"")</f>
        <v>7.1428571428571425E-2</v>
      </c>
      <c r="AT583" s="2">
        <f>IFERROR(Y583/$V583*90,"")</f>
        <v>0</v>
      </c>
      <c r="AU583" s="2">
        <f>IF(AP583="",INDEX(BV$4:BV$7,MATCH(O583,$BU$4:$BU$7,0)),AP583)</f>
        <v>0</v>
      </c>
      <c r="AV583" s="2">
        <f>IF(AQ583="",INDEX(BW$4:BW$7,MATCH($O583,$BU$4:$BU$7,0)),AQ583)</f>
        <v>0</v>
      </c>
      <c r="AW583" s="2">
        <f>IF(AR583="",INDEX(BX$4:BX$7,MATCH($O583,$BU$4:$BU$7,0)),AR583)</f>
        <v>0</v>
      </c>
      <c r="AX583" s="2">
        <f>IF(AS583="",INDEX(BY$4:BY$7,MATCH($O583,$BU$4:$BU$7,0)),AS583)</f>
        <v>7.1428571428571425E-2</v>
      </c>
      <c r="AY583" s="2">
        <f>IF(AT583="",INDEX(BZ$4:BZ$7,MATCH($O583,$BU$4:$BU$7,0)),AT583)</f>
        <v>0</v>
      </c>
      <c r="AZ583" s="2">
        <f>AU583*0.5+AK583*0.5</f>
        <v>8.4189560439560454E-2</v>
      </c>
      <c r="BA583" s="2">
        <f>AV583*0.5+AJ583*0.5</f>
        <v>0.1517239010989011</v>
      </c>
      <c r="BB583" s="2">
        <f>AX583*0.5+AI583*0.5</f>
        <v>3.5714285714285712E-2</v>
      </c>
      <c r="BC583">
        <f>IF(I583="expected",1,0)</f>
        <v>0</v>
      </c>
      <c r="BD583" s="74">
        <f>IF(BC583=1,AZ583/SUMIFS(AZ$3:AZ$622,$BC$3:$BC$622,1,$G$3:$G$622,$G583),0)</f>
        <v>0</v>
      </c>
      <c r="BE583" s="74">
        <f>IF(BC583=1,BA583/SUMIFS(BA$3:BA$622,$BC$3:$BC$622,1,$G$3:$G$622,$G583),0)</f>
        <v>0</v>
      </c>
      <c r="BF583" s="74">
        <f>IF(BC583=1,AW583/SUMIFS(AW$3:AW$622,$BC$3:$BC$622,1,$G$3:$G$622,$G583),0)</f>
        <v>0</v>
      </c>
      <c r="BG583" s="2">
        <f>BB583</f>
        <v>3.5714285714285712E-2</v>
      </c>
      <c r="BH583" s="2">
        <f>AY583</f>
        <v>0</v>
      </c>
      <c r="BI583" s="2">
        <f>MIN(BI$1,BD583)</f>
        <v>0</v>
      </c>
      <c r="BJ583" s="2">
        <f>MIN(BJ$1,BE583)</f>
        <v>0</v>
      </c>
      <c r="BK583" s="2">
        <f>MIN(BK$1,BF583)</f>
        <v>0</v>
      </c>
      <c r="BL583" s="2">
        <f>BG583</f>
        <v>3.5714285714285712E-2</v>
      </c>
      <c r="BM583" s="2">
        <f>MIN($BM$1,BH583)</f>
        <v>0</v>
      </c>
      <c r="BN583" s="2">
        <f>BI583/SUMIFS(BI$3:BI$622,$BC$3:$BC$622,1,$G$3:$G$622,$G583)</f>
        <v>0</v>
      </c>
      <c r="BO583" s="2">
        <f>BJ583/SUMIFS(BJ$3:BJ$622,$BC$3:$BC$622,1,$G$3:$G$622,$G583)</f>
        <v>0</v>
      </c>
      <c r="BP583" s="2">
        <f>BK583/SUMIFS(BK$3:BK$622,$BC$3:$BC$622,1,$G$3:$G$622,$G583)</f>
        <v>0</v>
      </c>
      <c r="BQ583" s="2">
        <f>BL583</f>
        <v>3.5714285714285712E-2</v>
      </c>
      <c r="BR583" s="2">
        <f>BM583</f>
        <v>0</v>
      </c>
    </row>
    <row r="584" spans="1:70" x14ac:dyDescent="0.3">
      <c r="A584" s="93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>(12-$AF584)/12*INDEX(BV$9:BV$12,MATCH($AB584,$BU$9:$BU$12,0))+$AF584/12*AG584</f>
        <v>5.3754578754578758E-2</v>
      </c>
      <c r="AK584" s="85">
        <f>(12-$AF584)/12*INDEX(BW$9:BW$12,MATCH($AB584,$BU$9:$BU$12,0))+$AF584/12*AH584</f>
        <v>7.4835164835164836E-2</v>
      </c>
      <c r="AL584" s="85">
        <f>(12-$AF584)/12*INDEX(BX$9:BX$12,MATCH($AB584,$BU$9:$BU$12,0))+$AF584/12*AI584</f>
        <v>0.35045787545787543</v>
      </c>
      <c r="AM584" s="85">
        <f>IF($BC584=1,AJ584/SUMIFS(AJ$3:AJ$622,$BC$3:$BC$622,1,$G$3:$G$622,$G584),0)</f>
        <v>4.6342773712798588E-2</v>
      </c>
      <c r="AN584" s="85">
        <f>IF($BC584=1,AK584/SUMIFS(AK$3:AK$622,$BC$3:$BC$622,1,$G$3:$G$622,$G584),0)</f>
        <v>3.4512806536953849E-2</v>
      </c>
      <c r="AO584" s="85">
        <f>IF($BC584=1,AL584/SUMIFS(AL$3:AL$622,$BC$3:$BC$622,1,$G$3:$G$622,$G584),0)</f>
        <v>0.15782413138071094</v>
      </c>
      <c r="AP584" s="2" t="str">
        <f>IFERROR(R584/$V584*90,"")</f>
        <v/>
      </c>
      <c r="AQ584" s="2" t="str">
        <f>IFERROR(S584/$V584*90,"")</f>
        <v/>
      </c>
      <c r="AR584" s="2" t="str">
        <f>IFERROR(W584/$V584*90,"")</f>
        <v/>
      </c>
      <c r="AS584" s="2" t="str">
        <f>IFERROR(X584/$V584*90,"")</f>
        <v/>
      </c>
      <c r="AT584" s="2" t="str">
        <f>IFERROR(Y584/$V584*90,"")</f>
        <v/>
      </c>
      <c r="AU584" s="2">
        <f>IF(AP584="",INDEX(BV$4:BV$7,MATCH(O584,$BU$4:$BU$7,0)),AP584)</f>
        <v>3.6000000000000004E-2</v>
      </c>
      <c r="AV584" s="2">
        <f>IF(AQ584="",INDEX(BW$4:BW$7,MATCH($O584,$BU$4:$BU$7,0)),AQ584)</f>
        <v>2.6323486399532026E-2</v>
      </c>
      <c r="AW584" s="2">
        <f>IF(AR584="",INDEX(BX$4:BX$7,MATCH($O584,$BU$4:$BU$7,0)),AR584)</f>
        <v>0.24423337856173674</v>
      </c>
      <c r="AX584" s="2">
        <f>IF(AS584="",INDEX(BY$4:BY$7,MATCH($O584,$BU$4:$BU$7,0)),AS584)</f>
        <v>0.14245014245014245</v>
      </c>
      <c r="AY584" s="2">
        <f>IF(AT584="",INDEX(BZ$4:BZ$7,MATCH($O584,$BU$4:$BU$7,0)),AT584)</f>
        <v>0</v>
      </c>
      <c r="AZ584" s="2">
        <f>AU584*0.5+AK584*0.5</f>
        <v>5.541758241758242E-2</v>
      </c>
      <c r="BA584" s="2">
        <f>AV584*0.5+AJ584*0.5</f>
        <v>4.0039032577055392E-2</v>
      </c>
      <c r="BB584" s="2">
        <f>AX584*0.5+AI584*0.5</f>
        <v>0.27622507122507123</v>
      </c>
      <c r="BC584">
        <f>IF(I584="expected",1,0)</f>
        <v>1</v>
      </c>
      <c r="BD584" s="74">
        <f>IF(BC584=1,AZ584/SUMIFS(AZ$3:AZ$622,$BC$3:$BC$622,1,$G$3:$G$622,$G584),0)</f>
        <v>3.4123238829615481E-2</v>
      </c>
      <c r="BE584" s="74">
        <f>IF(BC584=1,BA584/SUMIFS(BA$3:BA$622,$BC$3:$BC$622,1,$G$3:$G$622,$G584),0)</f>
        <v>5.5615050890846535E-2</v>
      </c>
      <c r="BF584" s="74">
        <f>IF(BC584=1,AW584/SUMIFS(AW$3:AW$622,$BC$3:$BC$622,1,$G$3:$G$622,$G584),0)</f>
        <v>6.3976818037506128E-2</v>
      </c>
      <c r="BG584" s="2">
        <f>BB584</f>
        <v>0.27622507122507123</v>
      </c>
      <c r="BH584" s="2">
        <f>AY584</f>
        <v>0</v>
      </c>
      <c r="BI584" s="2">
        <f>MIN(BI$1,BD584)</f>
        <v>3.4123238829615481E-2</v>
      </c>
      <c r="BJ584" s="2">
        <f>MIN(BJ$1,BE584)</f>
        <v>5.5615050890846535E-2</v>
      </c>
      <c r="BK584" s="2">
        <f>MIN(BK$1,BF584)</f>
        <v>6.3976818037506128E-2</v>
      </c>
      <c r="BL584" s="2">
        <f>BG584</f>
        <v>0.27622507122507123</v>
      </c>
      <c r="BM584" s="2">
        <f>MIN($BM$1,BH584)</f>
        <v>0</v>
      </c>
      <c r="BN584" s="2">
        <f>BI584/SUMIFS(BI$3:BI$622,$BC$3:$BC$622,1,$G$3:$G$622,$G584)</f>
        <v>3.4123238829615474E-2</v>
      </c>
      <c r="BO584" s="2">
        <f>BJ584/SUMIFS(BJ$3:BJ$622,$BC$3:$BC$622,1,$G$3:$G$622,$G584)</f>
        <v>5.5615050890846542E-2</v>
      </c>
      <c r="BP584" s="2">
        <f>BK584/SUMIFS(BK$3:BK$622,$BC$3:$BC$622,1,$G$3:$G$622,$G584)</f>
        <v>6.3976818037506142E-2</v>
      </c>
      <c r="BQ584" s="2">
        <f>BL584</f>
        <v>0.27622507122507123</v>
      </c>
      <c r="BR584" s="2">
        <f>BM584</f>
        <v>0</v>
      </c>
    </row>
    <row r="585" spans="1:70" x14ac:dyDescent="0.3">
      <c r="A585" s="93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>(12-$AF585)/12*INDEX(BV$9:BV$12,MATCH($AB585,$BU$9:$BU$12,0))+$AF585/12*AG585</f>
        <v>0</v>
      </c>
      <c r="AK585" s="85">
        <f>(12-$AF585)/12*INDEX(BW$9:BW$12,MATCH($AB585,$BU$9:$BU$12,0))+$AF585/12*AH585</f>
        <v>0</v>
      </c>
      <c r="AL585" s="85">
        <f>(12-$AF585)/12*INDEX(BX$9:BX$12,MATCH($AB585,$BU$9:$BU$12,0))+$AF585/12*AI585</f>
        <v>0.9375</v>
      </c>
      <c r="AM585" s="85">
        <f>IF($BC585=1,AJ585/SUMIFS(AJ$3:AJ$622,$BC$3:$BC$622,1,$G$3:$G$622,$G585),0)</f>
        <v>0</v>
      </c>
      <c r="AN585" s="85">
        <f>IF($BC585=1,AK585/SUMIFS(AK$3:AK$622,$BC$3:$BC$622,1,$G$3:$G$622,$G585),0)</f>
        <v>0</v>
      </c>
      <c r="AO585" s="85">
        <f>IF($BC585=1,AL585/SUMIFS(AL$3:AL$622,$BC$3:$BC$622,1,$G$3:$G$622,$G585),0)</f>
        <v>0</v>
      </c>
      <c r="AP585" s="2">
        <f>IFERROR(R585/$V585*90,"")</f>
        <v>0.29637760702524696</v>
      </c>
      <c r="AQ585" s="2">
        <f>IFERROR(S585/$V585*90,"")</f>
        <v>9.8792535675082324E-2</v>
      </c>
      <c r="AR585" s="2">
        <f>IFERROR(W585/$V585*90,"")</f>
        <v>0.59275521405049392</v>
      </c>
      <c r="AS585" s="2">
        <f>IFERROR(X585/$V585*90,"")</f>
        <v>0.29637760702524696</v>
      </c>
      <c r="AT585" s="2">
        <f>IFERROR(Y585/$V585*90,"")</f>
        <v>0</v>
      </c>
      <c r="AU585" s="2">
        <f>IF(AP585="",INDEX(BV$4:BV$7,MATCH(O585,$BU$4:$BU$7,0)),AP585)</f>
        <v>0.29637760702524696</v>
      </c>
      <c r="AV585" s="2">
        <f>IF(AQ585="",INDEX(BW$4:BW$7,MATCH($O585,$BU$4:$BU$7,0)),AQ585)</f>
        <v>9.8792535675082324E-2</v>
      </c>
      <c r="AW585" s="2">
        <f>IF(AR585="",INDEX(BX$4:BX$7,MATCH($O585,$BU$4:$BU$7,0)),AR585)</f>
        <v>0.59275521405049392</v>
      </c>
      <c r="AX585" s="2">
        <f>IF(AS585="",INDEX(BY$4:BY$7,MATCH($O585,$BU$4:$BU$7,0)),AS585)</f>
        <v>0.29637760702524696</v>
      </c>
      <c r="AY585" s="2">
        <f>IF(AT585="",INDEX(BZ$4:BZ$7,MATCH($O585,$BU$4:$BU$7,0)),AT585)</f>
        <v>0</v>
      </c>
      <c r="AZ585" s="2">
        <f>AU585*0.5+AK585*0.5</f>
        <v>0.14818880351262348</v>
      </c>
      <c r="BA585" s="2">
        <f>AV585*0.5+AJ585*0.5</f>
        <v>4.9396267837541162E-2</v>
      </c>
      <c r="BB585" s="2">
        <f>AX585*0.5+AI585*0.5</f>
        <v>5.7731888035126238</v>
      </c>
      <c r="BC585">
        <f>IF(I585="expected",1,0)</f>
        <v>0</v>
      </c>
      <c r="BD585" s="74">
        <f>IF(BC585=1,AZ585/SUMIFS(AZ$3:AZ$622,$BC$3:$BC$622,1,$G$3:$G$622,$G585),0)</f>
        <v>0</v>
      </c>
      <c r="BE585" s="74">
        <f>IF(BC585=1,BA585/SUMIFS(BA$3:BA$622,$BC$3:$BC$622,1,$G$3:$G$622,$G585),0)</f>
        <v>0</v>
      </c>
      <c r="BF585" s="74">
        <f>IF(BC585=1,AW585/SUMIFS(AW$3:AW$622,$BC$3:$BC$622,1,$G$3:$G$622,$G585),0)</f>
        <v>0</v>
      </c>
      <c r="BG585" s="2">
        <f>BB585</f>
        <v>5.7731888035126238</v>
      </c>
      <c r="BH585" s="2">
        <f>AY585</f>
        <v>0</v>
      </c>
      <c r="BI585" s="2">
        <f>MIN(BI$1,BD585)</f>
        <v>0</v>
      </c>
      <c r="BJ585" s="2">
        <f>MIN(BJ$1,BE585)</f>
        <v>0</v>
      </c>
      <c r="BK585" s="2">
        <f>MIN(BK$1,BF585)</f>
        <v>0</v>
      </c>
      <c r="BL585" s="2">
        <f>BG585</f>
        <v>5.7731888035126238</v>
      </c>
      <c r="BM585" s="2">
        <f>MIN($BM$1,BH585)</f>
        <v>0</v>
      </c>
      <c r="BN585" s="2">
        <f>BI585/SUMIFS(BI$3:BI$622,$BC$3:$BC$622,1,$G$3:$G$622,$G585)</f>
        <v>0</v>
      </c>
      <c r="BO585" s="2">
        <f>BJ585/SUMIFS(BJ$3:BJ$622,$BC$3:$BC$622,1,$G$3:$G$622,$G585)</f>
        <v>0</v>
      </c>
      <c r="BP585" s="2">
        <f>BK585/SUMIFS(BK$3:BK$622,$BC$3:$BC$622,1,$G$3:$G$622,$G585)</f>
        <v>0</v>
      </c>
      <c r="BQ585" s="2">
        <f>BL585</f>
        <v>5.7731888035126238</v>
      </c>
      <c r="BR585" s="2">
        <f>BM585</f>
        <v>0</v>
      </c>
    </row>
    <row r="586" spans="1:70" x14ac:dyDescent="0.3">
      <c r="A586" s="93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>(12-$AF586)/12*INDEX(BV$9:BV$12,MATCH($AB586,$BU$9:$BU$12,0))+$AF586/12*AG586</f>
        <v>0</v>
      </c>
      <c r="AK586" s="85">
        <f>(12-$AF586)/12*INDEX(BW$9:BW$12,MATCH($AB586,$BU$9:$BU$12,0))+$AF586/12*AH586</f>
        <v>0</v>
      </c>
      <c r="AL586" s="85">
        <f>(12-$AF586)/12*INDEX(BX$9:BX$12,MATCH($AB586,$BU$9:$BU$12,0))+$AF586/12*AI586</f>
        <v>0</v>
      </c>
      <c r="AM586" s="85">
        <f>IF($BC586=1,AJ586/SUMIFS(AJ$3:AJ$622,$BC$3:$BC$622,1,$G$3:$G$622,$G586),0)</f>
        <v>0</v>
      </c>
      <c r="AN586" s="85">
        <f>IF($BC586=1,AK586/SUMIFS(AK$3:AK$622,$BC$3:$BC$622,1,$G$3:$G$622,$G586),0)</f>
        <v>0</v>
      </c>
      <c r="AO586" s="85">
        <f>IF($BC586=1,AL586/SUMIFS(AL$3:AL$622,$BC$3:$BC$622,1,$G$3:$G$622,$G586),0)</f>
        <v>0</v>
      </c>
      <c r="AP586" s="2">
        <f>IFERROR(R586/$V586*90,"")</f>
        <v>0.26888604353393086</v>
      </c>
      <c r="AQ586" s="2">
        <f>IFERROR(S586/$V586*90,"")</f>
        <v>7.6824583866837395E-2</v>
      </c>
      <c r="AR586" s="2">
        <f>IFERROR(W586/$V586*90,"")</f>
        <v>0.76824583866837393</v>
      </c>
      <c r="AS586" s="2">
        <f>IFERROR(X586/$V586*90,"")</f>
        <v>0.30729833546734958</v>
      </c>
      <c r="AT586" s="2">
        <f>IFERROR(Y586/$V586*90,"")</f>
        <v>0</v>
      </c>
      <c r="AU586" s="2">
        <f>IF(AP586="",INDEX(BV$4:BV$7,MATCH(O586,$BU$4:$BU$7,0)),AP586)</f>
        <v>0.26888604353393086</v>
      </c>
      <c r="AV586" s="2">
        <f>IF(AQ586="",INDEX(BW$4:BW$7,MATCH($O586,$BU$4:$BU$7,0)),AQ586)</f>
        <v>7.6824583866837395E-2</v>
      </c>
      <c r="AW586" s="2">
        <f>IF(AR586="",INDEX(BX$4:BX$7,MATCH($O586,$BU$4:$BU$7,0)),AR586)</f>
        <v>0.76824583866837393</v>
      </c>
      <c r="AX586" s="2">
        <f>IF(AS586="",INDEX(BY$4:BY$7,MATCH($O586,$BU$4:$BU$7,0)),AS586)</f>
        <v>0.30729833546734958</v>
      </c>
      <c r="AY586" s="2">
        <f>IF(AT586="",INDEX(BZ$4:BZ$7,MATCH($O586,$BU$4:$BU$7,0)),AT586)</f>
        <v>0</v>
      </c>
      <c r="AZ586" s="2">
        <f>AU586*0.5+AK586*0.5</f>
        <v>0.13444302176696543</v>
      </c>
      <c r="BA586" s="2">
        <f>AV586*0.5+AJ586*0.5</f>
        <v>3.8412291933418698E-2</v>
      </c>
      <c r="BB586" s="2">
        <f>AX586*0.5+AI586*0.5</f>
        <v>0.15364916773367479</v>
      </c>
      <c r="BC586">
        <f>IF(I586="expected",1,0)</f>
        <v>0</v>
      </c>
      <c r="BD586" s="74">
        <f>IF(BC586=1,AZ586/SUMIFS(AZ$3:AZ$622,$BC$3:$BC$622,1,$G$3:$G$622,$G586),0)</f>
        <v>0</v>
      </c>
      <c r="BE586" s="74">
        <f>IF(BC586=1,BA586/SUMIFS(BA$3:BA$622,$BC$3:$BC$622,1,$G$3:$G$622,$G586),0)</f>
        <v>0</v>
      </c>
      <c r="BF586" s="74">
        <f>IF(BC586=1,AW586/SUMIFS(AW$3:AW$622,$BC$3:$BC$622,1,$G$3:$G$622,$G586),0)</f>
        <v>0</v>
      </c>
      <c r="BG586" s="2">
        <f>BB586</f>
        <v>0.15364916773367479</v>
      </c>
      <c r="BH586" s="2">
        <f>AY586</f>
        <v>0</v>
      </c>
      <c r="BI586" s="2">
        <f>MIN(BI$1,BD586)</f>
        <v>0</v>
      </c>
      <c r="BJ586" s="2">
        <f>MIN(BJ$1,BE586)</f>
        <v>0</v>
      </c>
      <c r="BK586" s="2">
        <f>MIN(BK$1,BF586)</f>
        <v>0</v>
      </c>
      <c r="BL586" s="2">
        <f>BG586</f>
        <v>0.15364916773367479</v>
      </c>
      <c r="BM586" s="2">
        <f>MIN($BM$1,BH586)</f>
        <v>0</v>
      </c>
      <c r="BN586" s="2">
        <f>BI586/SUMIFS(BI$3:BI$622,$BC$3:$BC$622,1,$G$3:$G$622,$G586)</f>
        <v>0</v>
      </c>
      <c r="BO586" s="2">
        <f>BJ586/SUMIFS(BJ$3:BJ$622,$BC$3:$BC$622,1,$G$3:$G$622,$G586)</f>
        <v>0</v>
      </c>
      <c r="BP586" s="2">
        <f>BK586/SUMIFS(BK$3:BK$622,$BC$3:$BC$622,1,$G$3:$G$622,$G586)</f>
        <v>0</v>
      </c>
      <c r="BQ586" s="2">
        <f>BL586</f>
        <v>0.15364916773367479</v>
      </c>
      <c r="BR586" s="2">
        <f>BM586</f>
        <v>0</v>
      </c>
    </row>
    <row r="587" spans="1:70" x14ac:dyDescent="0.3">
      <c r="A587" s="93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>(12-$AF587)/12*INDEX(BV$9:BV$12,MATCH($AB587,$BU$9:$BU$12,0))+$AF587/12*AG587</f>
        <v>0</v>
      </c>
      <c r="AK587" s="85">
        <f>(12-$AF587)/12*INDEX(BW$9:BW$12,MATCH($AB587,$BU$9:$BU$12,0))+$AF587/12*AH587</f>
        <v>0</v>
      </c>
      <c r="AL587" s="85">
        <f>(12-$AF587)/12*INDEX(BX$9:BX$12,MATCH($AB587,$BU$9:$BU$12,0))+$AF587/12*AI587</f>
        <v>8.666666666666667E-2</v>
      </c>
      <c r="AM587" s="85">
        <f>IF($BC587=1,AJ587/SUMIFS(AJ$3:AJ$622,$BC$3:$BC$622,1,$G$3:$G$622,$G587),0)</f>
        <v>0</v>
      </c>
      <c r="AN587" s="85">
        <f>IF($BC587=1,AK587/SUMIFS(AK$3:AK$622,$BC$3:$BC$622,1,$G$3:$G$622,$G587),0)</f>
        <v>0</v>
      </c>
      <c r="AO587" s="85">
        <f>IF($BC587=1,AL587/SUMIFS(AL$3:AL$622,$BC$3:$BC$622,1,$G$3:$G$622,$G587),0)</f>
        <v>3.9415900291631834E-2</v>
      </c>
      <c r="AP587" s="2">
        <f>IFERROR(R587/$V587*90,"")</f>
        <v>0</v>
      </c>
      <c r="AQ587" s="2">
        <f>IFERROR(S587/$V587*90,"")</f>
        <v>0</v>
      </c>
      <c r="AR587" s="2">
        <f>IFERROR(W587/$V587*90,"")</f>
        <v>0</v>
      </c>
      <c r="AS587" s="2">
        <f>IFERROR(X587/$V587*90,"")</f>
        <v>0</v>
      </c>
      <c r="AT587" s="2">
        <f>IFERROR(Y587/$V587*90,"")</f>
        <v>0</v>
      </c>
      <c r="AU587" s="2">
        <f>IF(AP587="",INDEX(BV$4:BV$7,MATCH(O587,$BU$4:$BU$7,0)),AP587)</f>
        <v>0</v>
      </c>
      <c r="AV587" s="2">
        <f>IF(AQ587="",INDEX(BW$4:BW$7,MATCH($O587,$BU$4:$BU$7,0)),AQ587)</f>
        <v>0</v>
      </c>
      <c r="AW587" s="2">
        <f>IF(AR587="",INDEX(BX$4:BX$7,MATCH($O587,$BU$4:$BU$7,0)),AR587)</f>
        <v>0</v>
      </c>
      <c r="AX587" s="2">
        <f>IF(AS587="",INDEX(BY$4:BY$7,MATCH($O587,$BU$4:$BU$7,0)),AS587)</f>
        <v>0</v>
      </c>
      <c r="AY587" s="2">
        <f>IF(AT587="",INDEX(BZ$4:BZ$7,MATCH($O587,$BU$4:$BU$7,0)),AT587)</f>
        <v>0</v>
      </c>
      <c r="AZ587" s="2">
        <f>AU587*0.5+AK587*0.5</f>
        <v>0</v>
      </c>
      <c r="BA587" s="2">
        <f>AV587*0.5+AJ587*0.5</f>
        <v>0</v>
      </c>
      <c r="BB587" s="2">
        <f>AX587*0.5+AI587*0.5</f>
        <v>6.5000000000000002E-2</v>
      </c>
      <c r="BC587">
        <f>IF(I587="expected",1,0)</f>
        <v>1</v>
      </c>
      <c r="BD587" s="74">
        <f>IF(BC587=1,AZ587/SUMIFS(AZ$3:AZ$622,$BC$3:$BC$622,1,$G$3:$G$622,$G587),0)</f>
        <v>0</v>
      </c>
      <c r="BE587" s="74">
        <f>IF(BC587=1,BA587/SUMIFS(BA$3:BA$622,$BC$3:$BC$622,1,$G$3:$G$622,$G587),0)</f>
        <v>0</v>
      </c>
      <c r="BF587" s="74">
        <f>IF(BC587=1,AW587/SUMIFS(AW$3:AW$622,$BC$3:$BC$622,1,$G$3:$G$622,$G587),0)</f>
        <v>0</v>
      </c>
      <c r="BG587" s="2">
        <f>BB587</f>
        <v>6.5000000000000002E-2</v>
      </c>
      <c r="BH587" s="2">
        <f>AY587</f>
        <v>0</v>
      </c>
      <c r="BI587" s="2">
        <f>MIN(BI$1,BD587)</f>
        <v>0</v>
      </c>
      <c r="BJ587" s="2">
        <f>MIN(BJ$1,BE587)</f>
        <v>0</v>
      </c>
      <c r="BK587" s="2">
        <f>MIN(BK$1,BF587)</f>
        <v>0</v>
      </c>
      <c r="BL587" s="2">
        <f>BG587</f>
        <v>6.5000000000000002E-2</v>
      </c>
      <c r="BM587" s="2">
        <f>MIN($BM$1,BH587)</f>
        <v>0</v>
      </c>
      <c r="BN587" s="2">
        <f>BI587/SUMIFS(BI$3:BI$622,$BC$3:$BC$622,1,$G$3:$G$622,$G587)</f>
        <v>0</v>
      </c>
      <c r="BO587" s="2">
        <f>BJ587/SUMIFS(BJ$3:BJ$622,$BC$3:$BC$622,1,$G$3:$G$622,$G587)</f>
        <v>0</v>
      </c>
      <c r="BP587" s="2">
        <f>BK587/SUMIFS(BK$3:BK$622,$BC$3:$BC$622,1,$G$3:$G$622,$G587)</f>
        <v>0</v>
      </c>
      <c r="BQ587" s="2">
        <f>BL587</f>
        <v>6.5000000000000002E-2</v>
      </c>
      <c r="BR587" s="2">
        <f>BM587</f>
        <v>0</v>
      </c>
    </row>
    <row r="588" spans="1:70" x14ac:dyDescent="0.3">
      <c r="A588" s="93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>(12-$AF588)/12*INDEX(BV$9:BV$12,MATCH($AB588,$BU$9:$BU$12,0))+$AF588/12*AG588</f>
        <v>0</v>
      </c>
      <c r="AK588" s="85">
        <f>(12-$AF588)/12*INDEX(BW$9:BW$12,MATCH($AB588,$BU$9:$BU$12,0))+$AF588/12*AH588</f>
        <v>0</v>
      </c>
      <c r="AL588" s="85">
        <f>(12-$AF588)/12*INDEX(BX$9:BX$12,MATCH($AB588,$BU$9:$BU$12,0))+$AF588/12*AI588</f>
        <v>8.3333333333333329E-2</v>
      </c>
      <c r="AM588" s="85">
        <f>IF($BC588=1,AJ588/SUMIFS(AJ$3:AJ$622,$BC$3:$BC$622,1,$G$3:$G$622,$G588),0)</f>
        <v>0</v>
      </c>
      <c r="AN588" s="85">
        <f>IF($BC588=1,AK588/SUMIFS(AK$3:AK$622,$BC$3:$BC$622,1,$G$3:$G$622,$G588),0)</f>
        <v>0</v>
      </c>
      <c r="AO588" s="85">
        <f>IF($BC588=1,AL588/SUMIFS(AL$3:AL$622,$BC$3:$BC$622,1,$G$3:$G$622,$G588),0)</f>
        <v>0</v>
      </c>
      <c r="AP588" s="2">
        <f>IFERROR(R588/$V588*90,"")</f>
        <v>0</v>
      </c>
      <c r="AQ588" s="2">
        <f>IFERROR(S588/$V588*90,"")</f>
        <v>0</v>
      </c>
      <c r="AR588" s="2">
        <f>IFERROR(W588/$V588*90,"")</f>
        <v>0</v>
      </c>
      <c r="AS588" s="2">
        <f>IFERROR(X588/$V588*90,"")</f>
        <v>0</v>
      </c>
      <c r="AT588" s="2">
        <f>IFERROR(Y588/$V588*90,"")</f>
        <v>0</v>
      </c>
      <c r="AU588" s="2">
        <f>IF(AP588="",INDEX(BV$4:BV$7,MATCH(O588,$BU$4:$BU$7,0)),AP588)</f>
        <v>0</v>
      </c>
      <c r="AV588" s="2">
        <f>IF(AQ588="",INDEX(BW$4:BW$7,MATCH($O588,$BU$4:$BU$7,0)),AQ588)</f>
        <v>0</v>
      </c>
      <c r="AW588" s="2">
        <f>IF(AR588="",INDEX(BX$4:BX$7,MATCH($O588,$BU$4:$BU$7,0)),AR588)</f>
        <v>0</v>
      </c>
      <c r="AX588" s="2">
        <f>IF(AS588="",INDEX(BY$4:BY$7,MATCH($O588,$BU$4:$BU$7,0)),AS588)</f>
        <v>0</v>
      </c>
      <c r="AY588" s="2">
        <f>IF(AT588="",INDEX(BZ$4:BZ$7,MATCH($O588,$BU$4:$BU$7,0)),AT588)</f>
        <v>0</v>
      </c>
      <c r="AZ588" s="2">
        <f>AU588*0.5+AK588*0.5</f>
        <v>0</v>
      </c>
      <c r="BA588" s="2">
        <f>AV588*0.5+AJ588*0.5</f>
        <v>0</v>
      </c>
      <c r="BB588" s="2">
        <f>AX588*0.5+AI588*0.5</f>
        <v>0.25</v>
      </c>
      <c r="BC588">
        <f>IF(I588="expected",1,0)</f>
        <v>0</v>
      </c>
      <c r="BD588" s="74">
        <f>IF(BC588=1,AZ588/SUMIFS(AZ$3:AZ$622,$BC$3:$BC$622,1,$G$3:$G$622,$G588),0)</f>
        <v>0</v>
      </c>
      <c r="BE588" s="74">
        <f>IF(BC588=1,BA588/SUMIFS(BA$3:BA$622,$BC$3:$BC$622,1,$G$3:$G$622,$G588),0)</f>
        <v>0</v>
      </c>
      <c r="BF588" s="74">
        <f>IF(BC588=1,AW588/SUMIFS(AW$3:AW$622,$BC$3:$BC$622,1,$G$3:$G$622,$G588),0)</f>
        <v>0</v>
      </c>
      <c r="BG588" s="2">
        <f>BB588</f>
        <v>0.25</v>
      </c>
      <c r="BH588" s="2">
        <f>AY588</f>
        <v>0</v>
      </c>
      <c r="BI588" s="2">
        <f>MIN(BI$1,BD588)</f>
        <v>0</v>
      </c>
      <c r="BJ588" s="2">
        <f>MIN(BJ$1,BE588)</f>
        <v>0</v>
      </c>
      <c r="BK588" s="2">
        <f>MIN(BK$1,BF588)</f>
        <v>0</v>
      </c>
      <c r="BL588" s="2">
        <f>BG588</f>
        <v>0.25</v>
      </c>
      <c r="BM588" s="2">
        <f>MIN($BM$1,BH588)</f>
        <v>0</v>
      </c>
      <c r="BN588" s="2">
        <f>BI588/SUMIFS(BI$3:BI$622,$BC$3:$BC$622,1,$G$3:$G$622,$G588)</f>
        <v>0</v>
      </c>
      <c r="BO588" s="2">
        <f>BJ588/SUMIFS(BJ$3:BJ$622,$BC$3:$BC$622,1,$G$3:$G$622,$G588)</f>
        <v>0</v>
      </c>
      <c r="BP588" s="2">
        <f>BK588/SUMIFS(BK$3:BK$622,$BC$3:$BC$622,1,$G$3:$G$622,$G588)</f>
        <v>0</v>
      </c>
      <c r="BQ588" s="2">
        <f>BL588</f>
        <v>0.25</v>
      </c>
      <c r="BR588" s="2">
        <f>BM588</f>
        <v>0</v>
      </c>
    </row>
    <row r="589" spans="1:70" x14ac:dyDescent="0.3">
      <c r="A589" s="93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>(12-$AF589)/12*INDEX(BV$9:BV$12,MATCH($AB589,$BU$9:$BU$12,0))+$AF589/12*AG589</f>
        <v>9.2999999999999999E-2</v>
      </c>
      <c r="AK589" s="85">
        <f>(12-$AF589)/12*INDEX(BW$9:BW$12,MATCH($AB589,$BU$9:$BU$12,0))+$AF589/12*AH589</f>
        <v>9.1235294117647081E-2</v>
      </c>
      <c r="AL589" s="85">
        <f>(12-$AF589)/12*INDEX(BX$9:BX$12,MATCH($AB589,$BU$9:$BU$12,0))+$AF589/12*AI589</f>
        <v>0.18782352941176461</v>
      </c>
      <c r="AM589" s="85">
        <f>IF($BC589=1,AJ589/SUMIFS(AJ$3:AJ$622,$BC$3:$BC$622,1,$G$3:$G$622,$G589),0)</f>
        <v>0</v>
      </c>
      <c r="AN589" s="85">
        <f>IF($BC589=1,AK589/SUMIFS(AK$3:AK$622,$BC$3:$BC$622,1,$G$3:$G$622,$G589),0)</f>
        <v>0</v>
      </c>
      <c r="AO589" s="85">
        <f>IF($BC589=1,AL589/SUMIFS(AL$3:AL$622,$BC$3:$BC$622,1,$G$3:$G$622,$G589),0)</f>
        <v>0</v>
      </c>
      <c r="AP589" s="2">
        <f>IFERROR(R589/$V589*90,"")</f>
        <v>0</v>
      </c>
      <c r="AQ589" s="2">
        <f>IFERROR(S589/$V589*90,"")</f>
        <v>0</v>
      </c>
      <c r="AR589" s="2">
        <f>IFERROR(W589/$V589*90,"")</f>
        <v>0</v>
      </c>
      <c r="AS589" s="2">
        <f>IFERROR(X589/$V589*90,"")</f>
        <v>0</v>
      </c>
      <c r="AT589" s="2">
        <f>IFERROR(Y589/$V589*90,"")</f>
        <v>0</v>
      </c>
      <c r="AU589" s="2">
        <f>IF(AP589="",INDEX(BV$4:BV$7,MATCH(O589,$BU$4:$BU$7,0)),AP589)</f>
        <v>0</v>
      </c>
      <c r="AV589" s="2">
        <f>IF(AQ589="",INDEX(BW$4:BW$7,MATCH($O589,$BU$4:$BU$7,0)),AQ589)</f>
        <v>0</v>
      </c>
      <c r="AW589" s="2">
        <f>IF(AR589="",INDEX(BX$4:BX$7,MATCH($O589,$BU$4:$BU$7,0)),AR589)</f>
        <v>0</v>
      </c>
      <c r="AX589" s="2">
        <f>IF(AS589="",INDEX(BY$4:BY$7,MATCH($O589,$BU$4:$BU$7,0)),AS589)</f>
        <v>0</v>
      </c>
      <c r="AY589" s="2">
        <f>IF(AT589="",INDEX(BZ$4:BZ$7,MATCH($O589,$BU$4:$BU$7,0)),AT589)</f>
        <v>0</v>
      </c>
      <c r="AZ589" s="2">
        <f>AU589*0.5+AK589*0.5</f>
        <v>4.5617647058823541E-2</v>
      </c>
      <c r="BA589" s="2">
        <f>AV589*0.5+AJ589*0.5</f>
        <v>4.65E-2</v>
      </c>
      <c r="BB589" s="2">
        <f>AX589*0.5+AI589*0.5</f>
        <v>0</v>
      </c>
      <c r="BC589">
        <f>IF(I589="expected",1,0)</f>
        <v>0</v>
      </c>
      <c r="BD589" s="74">
        <f>IF(BC589=1,AZ589/SUMIFS(AZ$3:AZ$622,$BC$3:$BC$622,1,$G$3:$G$622,$G589),0)</f>
        <v>0</v>
      </c>
      <c r="BE589" s="74">
        <f>IF(BC589=1,BA589/SUMIFS(BA$3:BA$622,$BC$3:$BC$622,1,$G$3:$G$622,$G589),0)</f>
        <v>0</v>
      </c>
      <c r="BF589" s="74">
        <f>IF(BC589=1,AW589/SUMIFS(AW$3:AW$622,$BC$3:$BC$622,1,$G$3:$G$622,$G589),0)</f>
        <v>0</v>
      </c>
      <c r="BG589" s="2">
        <f>BB589</f>
        <v>0</v>
      </c>
      <c r="BH589" s="2">
        <f>AY589</f>
        <v>0</v>
      </c>
      <c r="BI589" s="2">
        <f>MIN(BI$1,BD589)</f>
        <v>0</v>
      </c>
      <c r="BJ589" s="2">
        <f>MIN(BJ$1,BE589)</f>
        <v>0</v>
      </c>
      <c r="BK589" s="2">
        <f>MIN(BK$1,BF589)</f>
        <v>0</v>
      </c>
      <c r="BL589" s="2">
        <f>BG589</f>
        <v>0</v>
      </c>
      <c r="BM589" s="2">
        <f>MIN($BM$1,BH589)</f>
        <v>0</v>
      </c>
      <c r="BN589" s="2">
        <f>BI589/SUMIFS(BI$3:BI$622,$BC$3:$BC$622,1,$G$3:$G$622,$G589)</f>
        <v>0</v>
      </c>
      <c r="BO589" s="2">
        <f>BJ589/SUMIFS(BJ$3:BJ$622,$BC$3:$BC$622,1,$G$3:$G$622,$G589)</f>
        <v>0</v>
      </c>
      <c r="BP589" s="2">
        <f>BK589/SUMIFS(BK$3:BK$622,$BC$3:$BC$622,1,$G$3:$G$622,$G589)</f>
        <v>0</v>
      </c>
      <c r="BQ589" s="2">
        <f>BL589</f>
        <v>0</v>
      </c>
      <c r="BR589" s="2">
        <f>BM589</f>
        <v>0</v>
      </c>
    </row>
    <row r="590" spans="1:70" x14ac:dyDescent="0.3">
      <c r="A590" s="93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>(12-$AF590)/12*INDEX(BV$9:BV$12,MATCH($AB590,$BU$9:$BU$12,0))+$AF590/12*AG590</f>
        <v>0.12041666666666667</v>
      </c>
      <c r="AK590" s="85">
        <f>(12-$AF590)/12*INDEX(BW$9:BW$12,MATCH($AB590,$BU$9:$BU$12,0))+$AF590/12*AH590</f>
        <v>3.801470588235295E-2</v>
      </c>
      <c r="AL590" s="85">
        <f>(12-$AF590)/12*INDEX(BX$9:BX$12,MATCH($AB590,$BU$9:$BU$12,0))+$AF590/12*AI590</f>
        <v>0.31742647058823525</v>
      </c>
      <c r="AM590" s="85">
        <f>IF($BC590=1,AJ590/SUMIFS(AJ$3:AJ$622,$BC$3:$BC$622,1,$G$3:$G$622,$G590),0)</f>
        <v>0</v>
      </c>
      <c r="AN590" s="85">
        <f>IF($BC590=1,AK590/SUMIFS(AK$3:AK$622,$BC$3:$BC$622,1,$G$3:$G$622,$G590),0)</f>
        <v>0</v>
      </c>
      <c r="AO590" s="85">
        <f>IF($BC590=1,AL590/SUMIFS(AL$3:AL$622,$BC$3:$BC$622,1,$G$3:$G$622,$G590),0)</f>
        <v>0</v>
      </c>
      <c r="AP590" s="2">
        <f>IFERROR(R590/$V590*90,"")</f>
        <v>0</v>
      </c>
      <c r="AQ590" s="2">
        <f>IFERROR(S590/$V590*90,"")</f>
        <v>0</v>
      </c>
      <c r="AR590" s="2">
        <f>IFERROR(W590/$V590*90,"")</f>
        <v>0.27906976744186046</v>
      </c>
      <c r="AS590" s="2">
        <f>IFERROR(X590/$V590*90,"")</f>
        <v>0.13953488372093023</v>
      </c>
      <c r="AT590" s="2">
        <f>IFERROR(Y590/$V590*90,"")</f>
        <v>0</v>
      </c>
      <c r="AU590" s="2">
        <f>IF(AP590="",INDEX(BV$4:BV$7,MATCH(O590,$BU$4:$BU$7,0)),AP590)</f>
        <v>0</v>
      </c>
      <c r="AV590" s="2">
        <f>IF(AQ590="",INDEX(BW$4:BW$7,MATCH($O590,$BU$4:$BU$7,0)),AQ590)</f>
        <v>0</v>
      </c>
      <c r="AW590" s="2">
        <f>IF(AR590="",INDEX(BX$4:BX$7,MATCH($O590,$BU$4:$BU$7,0)),AR590)</f>
        <v>0.27906976744186046</v>
      </c>
      <c r="AX590" s="2">
        <f>IF(AS590="",INDEX(BY$4:BY$7,MATCH($O590,$BU$4:$BU$7,0)),AS590)</f>
        <v>0.13953488372093023</v>
      </c>
      <c r="AY590" s="2">
        <f>IF(AT590="",INDEX(BZ$4:BZ$7,MATCH($O590,$BU$4:$BU$7,0)),AT590)</f>
        <v>0</v>
      </c>
      <c r="AZ590" s="2">
        <f>AU590*0.5+AK590*0.5</f>
        <v>1.9007352941176475E-2</v>
      </c>
      <c r="BA590" s="2">
        <f>AV590*0.5+AJ590*0.5</f>
        <v>6.0208333333333336E-2</v>
      </c>
      <c r="BB590" s="2">
        <f>AX590*0.5+AI590*0.5</f>
        <v>0.27476744186046509</v>
      </c>
      <c r="BC590">
        <f>IF(I590="expected",1,0)</f>
        <v>0</v>
      </c>
      <c r="BD590" s="74">
        <f>IF(BC590=1,AZ590/SUMIFS(AZ$3:AZ$622,$BC$3:$BC$622,1,$G$3:$G$622,$G590),0)</f>
        <v>0</v>
      </c>
      <c r="BE590" s="74">
        <f>IF(BC590=1,BA590/SUMIFS(BA$3:BA$622,$BC$3:$BC$622,1,$G$3:$G$622,$G590),0)</f>
        <v>0</v>
      </c>
      <c r="BF590" s="74">
        <f>IF(BC590=1,AW590/SUMIFS(AW$3:AW$622,$BC$3:$BC$622,1,$G$3:$G$622,$G590),0)</f>
        <v>0</v>
      </c>
      <c r="BG590" s="2">
        <f>BB590</f>
        <v>0.27476744186046509</v>
      </c>
      <c r="BH590" s="2">
        <f>AY590</f>
        <v>0</v>
      </c>
      <c r="BI590" s="2">
        <f>MIN(BI$1,BD590)</f>
        <v>0</v>
      </c>
      <c r="BJ590" s="2">
        <f>MIN(BJ$1,BE590)</f>
        <v>0</v>
      </c>
      <c r="BK590" s="2">
        <f>MIN(BK$1,BF590)</f>
        <v>0</v>
      </c>
      <c r="BL590" s="2">
        <f>BG590</f>
        <v>0.27476744186046509</v>
      </c>
      <c r="BM590" s="2">
        <f>MIN($BM$1,BH590)</f>
        <v>0</v>
      </c>
      <c r="BN590" s="2">
        <f>BI590/SUMIFS(BI$3:BI$622,$BC$3:$BC$622,1,$G$3:$G$622,$G590)</f>
        <v>0</v>
      </c>
      <c r="BO590" s="2">
        <f>BJ590/SUMIFS(BJ$3:BJ$622,$BC$3:$BC$622,1,$G$3:$G$622,$G590)</f>
        <v>0</v>
      </c>
      <c r="BP590" s="2">
        <f>BK590/SUMIFS(BK$3:BK$622,$BC$3:$BC$622,1,$G$3:$G$622,$G590)</f>
        <v>0</v>
      </c>
      <c r="BQ590" s="2">
        <f>BL590</f>
        <v>0.27476744186046509</v>
      </c>
      <c r="BR590" s="2">
        <f>BM590</f>
        <v>0</v>
      </c>
    </row>
    <row r="591" spans="1:70" x14ac:dyDescent="0.3">
      <c r="A591" s="93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>(12-$AF591)/12*INDEX(BV$9:BV$12,MATCH($AB591,$BU$9:$BU$12,0))+$AF591/12*AG591</f>
        <v>3.1E-2</v>
      </c>
      <c r="AK591" s="85">
        <f>(12-$AF591)/12*INDEX(BW$9:BW$12,MATCH($AB591,$BU$9:$BU$12,0))+$AF591/12*AH591</f>
        <v>0.11707843137254903</v>
      </c>
      <c r="AL591" s="85">
        <f>(12-$AF591)/12*INDEX(BX$9:BX$12,MATCH($AB591,$BU$9:$BU$12,0))+$AF591/12*AI591</f>
        <v>6.260784313725487E-2</v>
      </c>
      <c r="AM591" s="85">
        <f>IF($BC591=1,AJ591/SUMIFS(AJ$3:AJ$622,$BC$3:$BC$622,1,$G$3:$G$622,$G591),0)</f>
        <v>0</v>
      </c>
      <c r="AN591" s="85">
        <f>IF($BC591=1,AK591/SUMIFS(AK$3:AK$622,$BC$3:$BC$622,1,$G$3:$G$622,$G591),0)</f>
        <v>0</v>
      </c>
      <c r="AO591" s="85">
        <f>IF($BC591=1,AL591/SUMIFS(AL$3:AL$622,$BC$3:$BC$622,1,$G$3:$G$622,$G591),0)</f>
        <v>0</v>
      </c>
      <c r="AP591" s="2">
        <f>IFERROR(R591/$V591*90,"")</f>
        <v>0</v>
      </c>
      <c r="AQ591" s="2">
        <f>IFERROR(S591/$V591*90,"")</f>
        <v>0.15332197614991483</v>
      </c>
      <c r="AR591" s="2">
        <f>IFERROR(W591/$V591*90,"")</f>
        <v>0</v>
      </c>
      <c r="AS591" s="2">
        <f>IFERROR(X591/$V591*90,"")</f>
        <v>0.45996592844974443</v>
      </c>
      <c r="AT591" s="2">
        <f>IFERROR(Y591/$V591*90,"")</f>
        <v>0</v>
      </c>
      <c r="AU591" s="2">
        <f>IF(AP591="",INDEX(BV$4:BV$7,MATCH(O591,$BU$4:$BU$7,0)),AP591)</f>
        <v>0</v>
      </c>
      <c r="AV591" s="2">
        <f>IF(AQ591="",INDEX(BW$4:BW$7,MATCH($O591,$BU$4:$BU$7,0)),AQ591)</f>
        <v>0.15332197614991483</v>
      </c>
      <c r="AW591" s="2">
        <f>IF(AR591="",INDEX(BX$4:BX$7,MATCH($O591,$BU$4:$BU$7,0)),AR591)</f>
        <v>0</v>
      </c>
      <c r="AX591" s="2">
        <f>IF(AS591="",INDEX(BY$4:BY$7,MATCH($O591,$BU$4:$BU$7,0)),AS591)</f>
        <v>0.45996592844974443</v>
      </c>
      <c r="AY591" s="2">
        <f>IF(AT591="",INDEX(BZ$4:BZ$7,MATCH($O591,$BU$4:$BU$7,0)),AT591)</f>
        <v>0</v>
      </c>
      <c r="AZ591" s="2">
        <f>AU591*0.5+AK591*0.5</f>
        <v>5.8539215686274515E-2</v>
      </c>
      <c r="BA591" s="2">
        <f>AV591*0.5+AJ591*0.5</f>
        <v>9.2160988074957415E-2</v>
      </c>
      <c r="BB591" s="2">
        <f>AX591*0.5+AI591*0.5</f>
        <v>0.22998296422487222</v>
      </c>
      <c r="BC591">
        <f>IF(I591="expected",1,0)</f>
        <v>0</v>
      </c>
      <c r="BD591" s="74">
        <f>IF(BC591=1,AZ591/SUMIFS(AZ$3:AZ$622,$BC$3:$BC$622,1,$G$3:$G$622,$G591),0)</f>
        <v>0</v>
      </c>
      <c r="BE591" s="74">
        <f>IF(BC591=1,BA591/SUMIFS(BA$3:BA$622,$BC$3:$BC$622,1,$G$3:$G$622,$G591),0)</f>
        <v>0</v>
      </c>
      <c r="BF591" s="74">
        <f>IF(BC591=1,AW591/SUMIFS(AW$3:AW$622,$BC$3:$BC$622,1,$G$3:$G$622,$G591),0)</f>
        <v>0</v>
      </c>
      <c r="BG591" s="2">
        <f>BB591</f>
        <v>0.22998296422487222</v>
      </c>
      <c r="BH591" s="2">
        <f>AY591</f>
        <v>0</v>
      </c>
      <c r="BI591" s="2">
        <f>MIN(BI$1,BD591)</f>
        <v>0</v>
      </c>
      <c r="BJ591" s="2">
        <f>MIN(BJ$1,BE591)</f>
        <v>0</v>
      </c>
      <c r="BK591" s="2">
        <f>MIN(BK$1,BF591)</f>
        <v>0</v>
      </c>
      <c r="BL591" s="2">
        <f>BG591</f>
        <v>0.22998296422487222</v>
      </c>
      <c r="BM591" s="2">
        <f>MIN($BM$1,BH591)</f>
        <v>0</v>
      </c>
      <c r="BN591" s="2">
        <f>BI591/SUMIFS(BI$3:BI$622,$BC$3:$BC$622,1,$G$3:$G$622,$G591)</f>
        <v>0</v>
      </c>
      <c r="BO591" s="2">
        <f>BJ591/SUMIFS(BJ$3:BJ$622,$BC$3:$BC$622,1,$G$3:$G$622,$G591)</f>
        <v>0</v>
      </c>
      <c r="BP591" s="2">
        <f>BK591/SUMIFS(BK$3:BK$622,$BC$3:$BC$622,1,$G$3:$G$622,$G591)</f>
        <v>0</v>
      </c>
      <c r="BQ591" s="2">
        <f>BL591</f>
        <v>0.22998296422487222</v>
      </c>
      <c r="BR591" s="2">
        <f>BM591</f>
        <v>0</v>
      </c>
    </row>
    <row r="592" spans="1:70" x14ac:dyDescent="0.3">
      <c r="A592" s="93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>(12-$AF592)/12*INDEX(BV$9:BV$12,MATCH($AB592,$BU$9:$BU$12,0))+$AF592/12*AG592</f>
        <v>8.5249999999999992E-2</v>
      </c>
      <c r="AK592" s="85">
        <f>(12-$AF592)/12*INDEX(BW$9:BW$12,MATCH($AB592,$BU$9:$BU$12,0))+$AF592/12*AH592</f>
        <v>8.3632352941176491E-2</v>
      </c>
      <c r="AL592" s="85">
        <f>(12-$AF592)/12*INDEX(BX$9:BX$12,MATCH($AB592,$BU$9:$BU$12,0))+$AF592/12*AI592</f>
        <v>0.17217156862745089</v>
      </c>
      <c r="AM592" s="85">
        <f>IF($BC592=1,AJ592/SUMIFS(AJ$3:AJ$622,$BC$3:$BC$622,1,$G$3:$G$622,$G592),0)</f>
        <v>7.1608434799668941E-2</v>
      </c>
      <c r="AN592" s="85">
        <f>IF($BC592=1,AK592/SUMIFS(AK$3:AK$622,$BC$3:$BC$622,1,$G$3:$G$622,$G592),0)</f>
        <v>4.9394412935230135E-2</v>
      </c>
      <c r="AO592" s="85">
        <f>IF($BC592=1,AL592/SUMIFS(AL$3:AL$622,$BC$3:$BC$622,1,$G$3:$G$622,$G592),0)</f>
        <v>7.8303431331616755E-2</v>
      </c>
      <c r="AP592" s="2">
        <f>IFERROR(R592/$V592*90,"")</f>
        <v>0</v>
      </c>
      <c r="AQ592" s="2">
        <f>IFERROR(S592/$V592*90,"")</f>
        <v>0</v>
      </c>
      <c r="AR592" s="2">
        <f>IFERROR(W592/$V592*90,"")</f>
        <v>1.8367346938775508</v>
      </c>
      <c r="AS592" s="2">
        <f>IFERROR(X592/$V592*90,"")</f>
        <v>0</v>
      </c>
      <c r="AT592" s="2">
        <f>IFERROR(Y592/$V592*90,"")</f>
        <v>0</v>
      </c>
      <c r="AU592" s="2">
        <f>IF(AP592="",INDEX(BV$4:BV$7,MATCH(O592,$BU$4:$BU$7,0)),AP592)</f>
        <v>0</v>
      </c>
      <c r="AV592" s="2">
        <f>IF(AQ592="",INDEX(BW$4:BW$7,MATCH($O592,$BU$4:$BU$7,0)),AQ592)</f>
        <v>0</v>
      </c>
      <c r="AW592" s="2">
        <f>IF(AR592="",INDEX(BX$4:BX$7,MATCH($O592,$BU$4:$BU$7,0)),AR592)</f>
        <v>1.8367346938775508</v>
      </c>
      <c r="AX592" s="2">
        <f>IF(AS592="",INDEX(BY$4:BY$7,MATCH($O592,$BU$4:$BU$7,0)),AS592)</f>
        <v>0</v>
      </c>
      <c r="AY592" s="2">
        <f>IF(AT592="",INDEX(BZ$4:BZ$7,MATCH($O592,$BU$4:$BU$7,0)),AT592)</f>
        <v>0</v>
      </c>
      <c r="AZ592" s="2">
        <f>AU592*0.5+AK592*0.5</f>
        <v>4.1816176470588245E-2</v>
      </c>
      <c r="BA592" s="2">
        <f>AV592*0.5+AJ592*0.5</f>
        <v>4.2624999999999996E-2</v>
      </c>
      <c r="BB592" s="2">
        <f>AX592*0.5+AI592*0.5</f>
        <v>0</v>
      </c>
      <c r="BC592">
        <f>IF(I592="expected",1,0)</f>
        <v>1</v>
      </c>
      <c r="BD592" s="74">
        <f>IF(BC592=1,AZ592/SUMIFS(AZ$3:AZ$622,$BC$3:$BC$622,1,$G$3:$G$622,$G592),0)</f>
        <v>2.6965458699532586E-2</v>
      </c>
      <c r="BE592" s="74">
        <f>IF(BC592=1,BA592/SUMIFS(BA$3:BA$622,$BC$3:$BC$622,1,$G$3:$G$622,$G592),0)</f>
        <v>5.65328447549754E-2</v>
      </c>
      <c r="BF592" s="74">
        <f>IF(BC592=1,AW592/SUMIFS(AW$3:AW$622,$BC$3:$BC$622,1,$G$3:$G$622,$G592),0)</f>
        <v>0.32736863468147609</v>
      </c>
      <c r="BG592" s="2">
        <f>BB592</f>
        <v>0</v>
      </c>
      <c r="BH592" s="2">
        <f>AY592</f>
        <v>0</v>
      </c>
      <c r="BI592" s="2">
        <f>MIN(BI$1,BD592)</f>
        <v>2.6965458699532586E-2</v>
      </c>
      <c r="BJ592" s="2">
        <f>MIN(BJ$1,BE592)</f>
        <v>5.65328447549754E-2</v>
      </c>
      <c r="BK592" s="2">
        <f>MIN(BK$1,BF592)</f>
        <v>0.3</v>
      </c>
      <c r="BL592" s="2">
        <f>BG592</f>
        <v>0</v>
      </c>
      <c r="BM592" s="2">
        <f>MIN($BM$1,BH592)</f>
        <v>0</v>
      </c>
      <c r="BN592" s="2">
        <f>BI592/SUMIFS(BI$3:BI$622,$BC$3:$BC$622,1,$G$3:$G$622,$G592)</f>
        <v>2.7869023895640534E-2</v>
      </c>
      <c r="BO592" s="2">
        <f>BJ592/SUMIFS(BJ$3:BJ$622,$BC$3:$BC$622,1,$G$3:$G$622,$G592)</f>
        <v>5.65328447549754E-2</v>
      </c>
      <c r="BP592" s="2">
        <f>BK592/SUMIFS(BK$3:BK$622,$BC$3:$BC$622,1,$G$3:$G$622,$G592)</f>
        <v>0.30844162618769128</v>
      </c>
      <c r="BQ592" s="2">
        <f>BL592</f>
        <v>0</v>
      </c>
      <c r="BR592" s="2">
        <f>BM592</f>
        <v>0</v>
      </c>
    </row>
    <row r="593" spans="1:70" x14ac:dyDescent="0.3">
      <c r="A593" s="93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>(12-$AF593)/12*INDEX(BV$9:BV$12,MATCH($AB593,$BU$9:$BU$12,0))+$AF593/12*AG593</f>
        <v>8.5249999999999992E-2</v>
      </c>
      <c r="AK593" s="85">
        <f>(12-$AF593)/12*INDEX(BW$9:BW$12,MATCH($AB593,$BU$9:$BU$12,0))+$AF593/12*AH593</f>
        <v>8.3632352941176491E-2</v>
      </c>
      <c r="AL593" s="85">
        <f>(12-$AF593)/12*INDEX(BX$9:BX$12,MATCH($AB593,$BU$9:$BU$12,0))+$AF593/12*AI593</f>
        <v>0.17217156862745089</v>
      </c>
      <c r="AM593" s="85">
        <f>IF($BC593=1,AJ593/SUMIFS(AJ$3:AJ$622,$BC$3:$BC$622,1,$G$3:$G$622,$G593),0)</f>
        <v>7.1608434799668941E-2</v>
      </c>
      <c r="AN593" s="85">
        <f>IF($BC593=1,AK593/SUMIFS(AK$3:AK$622,$BC$3:$BC$622,1,$G$3:$G$622,$G593),0)</f>
        <v>4.9394412935230135E-2</v>
      </c>
      <c r="AO593" s="85">
        <f>IF($BC593=1,AL593/SUMIFS(AL$3:AL$622,$BC$3:$BC$622,1,$G$3:$G$622,$G593),0)</f>
        <v>7.8303431331616755E-2</v>
      </c>
      <c r="AP593" s="2" t="str">
        <f>IFERROR(R593/$V593*90,"")</f>
        <v/>
      </c>
      <c r="AQ593" s="2" t="str">
        <f>IFERROR(S593/$V593*90,"")</f>
        <v/>
      </c>
      <c r="AR593" s="2" t="str">
        <f>IFERROR(W593/$V593*90,"")</f>
        <v/>
      </c>
      <c r="AS593" s="2" t="str">
        <f>IFERROR(X593/$V593*90,"")</f>
        <v/>
      </c>
      <c r="AT593" s="2" t="str">
        <f>IFERROR(Y593/$V593*90,"")</f>
        <v/>
      </c>
      <c r="AU593" s="2">
        <f>IF(AP593="",INDEX(BV$4:BV$7,MATCH(O593,$BU$4:$BU$7,0)),AP593)</f>
        <v>0</v>
      </c>
      <c r="AV593" s="2">
        <f>IF(AQ593="",INDEX(BW$4:BW$7,MATCH($O593,$BU$4:$BU$7,0)),AQ593)</f>
        <v>0</v>
      </c>
      <c r="AW593" s="2">
        <f>IF(AR593="",INDEX(BX$4:BX$7,MATCH($O593,$BU$4:$BU$7,0)),AR593)</f>
        <v>9.024064171122996E-2</v>
      </c>
      <c r="AX593" s="2">
        <f>IF(AS593="",INDEX(BY$4:BY$7,MATCH($O593,$BU$4:$BU$7,0)),AS593)</f>
        <v>0.1265377855887522</v>
      </c>
      <c r="AY593" s="2">
        <f>IF(AT593="",INDEX(BZ$4:BZ$7,MATCH($O593,$BU$4:$BU$7,0)),AT593)</f>
        <v>0</v>
      </c>
      <c r="AZ593" s="2">
        <f>AU593*0.5+AK593*0.5</f>
        <v>4.1816176470588245E-2</v>
      </c>
      <c r="BA593" s="2">
        <f>AV593*0.5+AJ593*0.5</f>
        <v>4.2624999999999996E-2</v>
      </c>
      <c r="BB593" s="2">
        <f>AX593*0.5+AI593*0.5</f>
        <v>6.32688927943761E-2</v>
      </c>
      <c r="BC593">
        <f>IF(I593="expected",1,0)</f>
        <v>1</v>
      </c>
      <c r="BD593" s="74">
        <f>IF(BC593=1,AZ593/SUMIFS(AZ$3:AZ$622,$BC$3:$BC$622,1,$G$3:$G$622,$G593),0)</f>
        <v>2.6965458699532586E-2</v>
      </c>
      <c r="BE593" s="74">
        <f>IF(BC593=1,BA593/SUMIFS(BA$3:BA$622,$BC$3:$BC$622,1,$G$3:$G$622,$G593),0)</f>
        <v>5.65328447549754E-2</v>
      </c>
      <c r="BF593" s="74">
        <f>IF(BC593=1,AW593/SUMIFS(AW$3:AW$622,$BC$3:$BC$622,1,$G$3:$G$622,$G593),0)</f>
        <v>1.6083953642438836E-2</v>
      </c>
      <c r="BG593" s="2">
        <f>BB593</f>
        <v>6.32688927943761E-2</v>
      </c>
      <c r="BH593" s="2">
        <f>AY593</f>
        <v>0</v>
      </c>
      <c r="BI593" s="2">
        <f>MIN(BI$1,BD593)</f>
        <v>2.6965458699532586E-2</v>
      </c>
      <c r="BJ593" s="2">
        <f>MIN(BJ$1,BE593)</f>
        <v>5.65328447549754E-2</v>
      </c>
      <c r="BK593" s="2">
        <f>MIN(BK$1,BF593)</f>
        <v>1.6083953642438836E-2</v>
      </c>
      <c r="BL593" s="2">
        <f>BG593</f>
        <v>6.32688927943761E-2</v>
      </c>
      <c r="BM593" s="2">
        <f>MIN($BM$1,BH593)</f>
        <v>0</v>
      </c>
      <c r="BN593" s="2">
        <f>BI593/SUMIFS(BI$3:BI$622,$BC$3:$BC$622,1,$G$3:$G$622,$G593)</f>
        <v>2.7869023895640534E-2</v>
      </c>
      <c r="BO593" s="2">
        <f>BJ593/SUMIFS(BJ$3:BJ$622,$BC$3:$BC$622,1,$G$3:$G$622,$G593)</f>
        <v>5.65328447549754E-2</v>
      </c>
      <c r="BP593" s="2">
        <f>BK593/SUMIFS(BK$3:BK$622,$BC$3:$BC$622,1,$G$3:$G$622,$G593)</f>
        <v>1.6536536056670915E-2</v>
      </c>
      <c r="BQ593" s="2">
        <f>BL593</f>
        <v>6.32688927943761E-2</v>
      </c>
      <c r="BR593" s="2">
        <f>BM593</f>
        <v>0</v>
      </c>
    </row>
    <row r="594" spans="1:70" x14ac:dyDescent="0.3">
      <c r="A594" s="93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>(12-$AF594)/12*INDEX(BV$9:BV$12,MATCH($AB594,$BU$9:$BU$12,0))+$AF594/12*AG594</f>
        <v>7.7499999999999999E-2</v>
      </c>
      <c r="AK594" s="85">
        <f>(12-$AF594)/12*INDEX(BW$9:BW$12,MATCH($AB594,$BU$9:$BU$12,0))+$AF594/12*AH594</f>
        <v>7.6029411764705901E-2</v>
      </c>
      <c r="AL594" s="85">
        <f>(12-$AF594)/12*INDEX(BX$9:BX$12,MATCH($AB594,$BU$9:$BU$12,0))+$AF594/12*AI594</f>
        <v>0.15651960784313718</v>
      </c>
      <c r="AM594" s="85">
        <f>IF($BC594=1,AJ594/SUMIFS(AJ$3:AJ$622,$BC$3:$BC$622,1,$G$3:$G$622,$G594),0)</f>
        <v>0</v>
      </c>
      <c r="AN594" s="85">
        <f>IF($BC594=1,AK594/SUMIFS(AK$3:AK$622,$BC$3:$BC$622,1,$G$3:$G$622,$G594),0)</f>
        <v>0</v>
      </c>
      <c r="AO594" s="85">
        <f>IF($BC594=1,AL594/SUMIFS(AL$3:AL$622,$BC$3:$BC$622,1,$G$3:$G$622,$G594),0)</f>
        <v>0</v>
      </c>
      <c r="AP594" s="2">
        <f>IFERROR(R594/$V594*90,"")</f>
        <v>0</v>
      </c>
      <c r="AQ594" s="2">
        <f>IFERROR(S594/$V594*90,"")</f>
        <v>0.11104256631708823</v>
      </c>
      <c r="AR594" s="2">
        <f>IFERROR(W594/$V594*90,"")</f>
        <v>0</v>
      </c>
      <c r="AS594" s="2">
        <f>IFERROR(X594/$V594*90,"")</f>
        <v>0</v>
      </c>
      <c r="AT594" s="2">
        <f>IFERROR(Y594/$V594*90,"")</f>
        <v>0</v>
      </c>
      <c r="AU594" s="2">
        <f>IF(AP594="",INDEX(BV$4:BV$7,MATCH(O594,$BU$4:$BU$7,0)),AP594)</f>
        <v>0</v>
      </c>
      <c r="AV594" s="2">
        <f>IF(AQ594="",INDEX(BW$4:BW$7,MATCH($O594,$BU$4:$BU$7,0)),AQ594)</f>
        <v>0.11104256631708823</v>
      </c>
      <c r="AW594" s="2">
        <f>IF(AR594="",INDEX(BX$4:BX$7,MATCH($O594,$BU$4:$BU$7,0)),AR594)</f>
        <v>0</v>
      </c>
      <c r="AX594" s="2">
        <f>IF(AS594="",INDEX(BY$4:BY$7,MATCH($O594,$BU$4:$BU$7,0)),AS594)</f>
        <v>0</v>
      </c>
      <c r="AY594" s="2">
        <f>IF(AT594="",INDEX(BZ$4:BZ$7,MATCH($O594,$BU$4:$BU$7,0)),AT594)</f>
        <v>0</v>
      </c>
      <c r="AZ594" s="2">
        <f>AU594*0.5+AK594*0.5</f>
        <v>3.801470588235295E-2</v>
      </c>
      <c r="BA594" s="2">
        <f>AV594*0.5+AJ594*0.5</f>
        <v>9.4271283158544106E-2</v>
      </c>
      <c r="BB594" s="2">
        <f>AX594*0.5+AI594*0.5</f>
        <v>0</v>
      </c>
      <c r="BC594">
        <f>IF(I594="expected",1,0)</f>
        <v>0</v>
      </c>
      <c r="BD594" s="74">
        <f>IF(BC594=1,AZ594/SUMIFS(AZ$3:AZ$622,$BC$3:$BC$622,1,$G$3:$G$622,$G594),0)</f>
        <v>0</v>
      </c>
      <c r="BE594" s="74">
        <f>IF(BC594=1,BA594/SUMIFS(BA$3:BA$622,$BC$3:$BC$622,1,$G$3:$G$622,$G594),0)</f>
        <v>0</v>
      </c>
      <c r="BF594" s="74">
        <f>IF(BC594=1,AW594/SUMIFS(AW$3:AW$622,$BC$3:$BC$622,1,$G$3:$G$622,$G594),0)</f>
        <v>0</v>
      </c>
      <c r="BG594" s="2">
        <f>BB594</f>
        <v>0</v>
      </c>
      <c r="BH594" s="2">
        <f>AY594</f>
        <v>0</v>
      </c>
      <c r="BI594" s="2">
        <f>MIN(BI$1,BD594)</f>
        <v>0</v>
      </c>
      <c r="BJ594" s="2">
        <f>MIN(BJ$1,BE594)</f>
        <v>0</v>
      </c>
      <c r="BK594" s="2">
        <f>MIN(BK$1,BF594)</f>
        <v>0</v>
      </c>
      <c r="BL594" s="2">
        <f>BG594</f>
        <v>0</v>
      </c>
      <c r="BM594" s="2">
        <f>MIN($BM$1,BH594)</f>
        <v>0</v>
      </c>
      <c r="BN594" s="2">
        <f>BI594/SUMIFS(BI$3:BI$622,$BC$3:$BC$622,1,$G$3:$G$622,$G594)</f>
        <v>0</v>
      </c>
      <c r="BO594" s="2">
        <f>BJ594/SUMIFS(BJ$3:BJ$622,$BC$3:$BC$622,1,$G$3:$G$622,$G594)</f>
        <v>0</v>
      </c>
      <c r="BP594" s="2">
        <f>BK594/SUMIFS(BK$3:BK$622,$BC$3:$BC$622,1,$G$3:$G$622,$G594)</f>
        <v>0</v>
      </c>
      <c r="BQ594" s="2">
        <f>BL594</f>
        <v>0</v>
      </c>
      <c r="BR594" s="2">
        <f>BM594</f>
        <v>0</v>
      </c>
    </row>
    <row r="595" spans="1:70" x14ac:dyDescent="0.3">
      <c r="A595" s="93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>(12-$AF595)/12*INDEX(BV$9:BV$12,MATCH($AB595,$BU$9:$BU$12,0))+$AF595/12*AG595</f>
        <v>0.12094780219780221</v>
      </c>
      <c r="AK595" s="85">
        <f>(12-$AF595)/12*INDEX(BW$9:BW$12,MATCH($AB595,$BU$9:$BU$12,0))+$AF595/12*AH595</f>
        <v>0.26837912087912091</v>
      </c>
      <c r="AL595" s="85">
        <f>(12-$AF595)/12*INDEX(BX$9:BX$12,MATCH($AB595,$BU$9:$BU$12,0))+$AF595/12*AI595</f>
        <v>0.17353021978021979</v>
      </c>
      <c r="AM595" s="85">
        <f>IF($BC595=1,AJ595/SUMIFS(AJ$3:AJ$622,$BC$3:$BC$622,1,$G$3:$G$622,$G595),0)</f>
        <v>0</v>
      </c>
      <c r="AN595" s="85">
        <f>IF($BC595=1,AK595/SUMIFS(AK$3:AK$622,$BC$3:$BC$622,1,$G$3:$G$622,$G595),0)</f>
        <v>0</v>
      </c>
      <c r="AO595" s="85">
        <f>IF($BC595=1,AL595/SUMIFS(AL$3:AL$622,$BC$3:$BC$622,1,$G$3:$G$622,$G595),0)</f>
        <v>0</v>
      </c>
      <c r="AP595" s="2">
        <f>IFERROR(R595/$V595*90,"")</f>
        <v>0</v>
      </c>
      <c r="AQ595" s="2">
        <f>IFERROR(S595/$V595*90,"")</f>
        <v>0</v>
      </c>
      <c r="AR595" s="2">
        <f>IFERROR(W595/$V595*90,"")</f>
        <v>0.41666666666666663</v>
      </c>
      <c r="AS595" s="2">
        <f>IFERROR(X595/$V595*90,"")</f>
        <v>0</v>
      </c>
      <c r="AT595" s="2">
        <f>IFERROR(Y595/$V595*90,"")</f>
        <v>0</v>
      </c>
      <c r="AU595" s="2">
        <f>IF(AP595="",INDEX(BV$4:BV$7,MATCH(O595,$BU$4:$BU$7,0)),AP595)</f>
        <v>0</v>
      </c>
      <c r="AV595" s="2">
        <f>IF(AQ595="",INDEX(BW$4:BW$7,MATCH($O595,$BU$4:$BU$7,0)),AQ595)</f>
        <v>0</v>
      </c>
      <c r="AW595" s="2">
        <f>IF(AR595="",INDEX(BX$4:BX$7,MATCH($O595,$BU$4:$BU$7,0)),AR595)</f>
        <v>0.41666666666666663</v>
      </c>
      <c r="AX595" s="2">
        <f>IF(AS595="",INDEX(BY$4:BY$7,MATCH($O595,$BU$4:$BU$7,0)),AS595)</f>
        <v>0</v>
      </c>
      <c r="AY595" s="2">
        <f>IF(AT595="",INDEX(BZ$4:BZ$7,MATCH($O595,$BU$4:$BU$7,0)),AT595)</f>
        <v>0</v>
      </c>
      <c r="AZ595" s="2">
        <f>AU595*0.5+AK595*0.5</f>
        <v>0.13418956043956046</v>
      </c>
      <c r="BA595" s="2">
        <f>AV595*0.5+AJ595*0.5</f>
        <v>6.0473901098901106E-2</v>
      </c>
      <c r="BB595" s="2">
        <f>AX595*0.5+AI595*0.5</f>
        <v>0</v>
      </c>
      <c r="BC595">
        <f>IF(I595="expected",1,0)</f>
        <v>0</v>
      </c>
      <c r="BD595" s="74">
        <f>IF(BC595=1,AZ595/SUMIFS(AZ$3:AZ$622,$BC$3:$BC$622,1,$G$3:$G$622,$G595),0)</f>
        <v>0</v>
      </c>
      <c r="BE595" s="74">
        <f>IF(BC595=1,BA595/SUMIFS(BA$3:BA$622,$BC$3:$BC$622,1,$G$3:$G$622,$G595),0)</f>
        <v>0</v>
      </c>
      <c r="BF595" s="74">
        <f>IF(BC595=1,AW595/SUMIFS(AW$3:AW$622,$BC$3:$BC$622,1,$G$3:$G$622,$G595),0)</f>
        <v>0</v>
      </c>
      <c r="BG595" s="2">
        <f>BB595</f>
        <v>0</v>
      </c>
      <c r="BH595" s="2">
        <f>AY595</f>
        <v>0</v>
      </c>
      <c r="BI595" s="2">
        <f>MIN(BI$1,BD595)</f>
        <v>0</v>
      </c>
      <c r="BJ595" s="2">
        <f>MIN(BJ$1,BE595)</f>
        <v>0</v>
      </c>
      <c r="BK595" s="2">
        <f>MIN(BK$1,BF595)</f>
        <v>0</v>
      </c>
      <c r="BL595" s="2">
        <f>BG595</f>
        <v>0</v>
      </c>
      <c r="BM595" s="2">
        <f>MIN($BM$1,BH595)</f>
        <v>0</v>
      </c>
      <c r="BN595" s="2">
        <f>BI595/SUMIFS(BI$3:BI$622,$BC$3:$BC$622,1,$G$3:$G$622,$G595)</f>
        <v>0</v>
      </c>
      <c r="BO595" s="2">
        <f>BJ595/SUMIFS(BJ$3:BJ$622,$BC$3:$BC$622,1,$G$3:$G$622,$G595)</f>
        <v>0</v>
      </c>
      <c r="BP595" s="2">
        <f>BK595/SUMIFS(BK$3:BK$622,$BC$3:$BC$622,1,$G$3:$G$622,$G595)</f>
        <v>0</v>
      </c>
      <c r="BQ595" s="2">
        <f>BL595</f>
        <v>0</v>
      </c>
      <c r="BR595" s="2">
        <f>BM595</f>
        <v>0</v>
      </c>
    </row>
    <row r="596" spans="1:70" x14ac:dyDescent="0.3">
      <c r="A596" s="93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>(12-$AF596)/12*INDEX(BV$9:BV$12,MATCH($AB596,$BU$9:$BU$12,0))+$AF596/12*AG596</f>
        <v>0.16126373626373627</v>
      </c>
      <c r="AK596" s="85">
        <f>(12-$AF596)/12*INDEX(BW$9:BW$12,MATCH($AB596,$BU$9:$BU$12,0))+$AF596/12*AH596</f>
        <v>0.22450549450549454</v>
      </c>
      <c r="AL596" s="85">
        <f>(12-$AF596)/12*INDEX(BX$9:BX$12,MATCH($AB596,$BU$9:$BU$12,0))+$AF596/12*AI596</f>
        <v>0.23137362637362638</v>
      </c>
      <c r="AM596" s="85">
        <f>IF($BC596=1,AJ596/SUMIFS(AJ$3:AJ$622,$BC$3:$BC$622,1,$G$3:$G$622,$G596),0)</f>
        <v>0</v>
      </c>
      <c r="AN596" s="85">
        <f>IF($BC596=1,AK596/SUMIFS(AK$3:AK$622,$BC$3:$BC$622,1,$G$3:$G$622,$G596),0)</f>
        <v>0</v>
      </c>
      <c r="AO596" s="85">
        <f>IF($BC596=1,AL596/SUMIFS(AL$3:AL$622,$BC$3:$BC$622,1,$G$3:$G$622,$G596),0)</f>
        <v>0</v>
      </c>
      <c r="AP596" s="2">
        <f>IFERROR(R596/$V596*90,"")</f>
        <v>0.11138613861386139</v>
      </c>
      <c r="AQ596" s="2">
        <f>IFERROR(S596/$V596*90,"")</f>
        <v>0.22277227722772278</v>
      </c>
      <c r="AR596" s="2">
        <f>IFERROR(W596/$V596*90,"")</f>
        <v>0.33415841584158412</v>
      </c>
      <c r="AS596" s="2">
        <f>IFERROR(X596/$V596*90,"")</f>
        <v>0.33415841584158412</v>
      </c>
      <c r="AT596" s="2">
        <f>IFERROR(Y596/$V596*90,"")</f>
        <v>0</v>
      </c>
      <c r="AU596" s="2">
        <f>IF(AP596="",INDEX(BV$4:BV$7,MATCH(O596,$BU$4:$BU$7,0)),AP596)</f>
        <v>0.11138613861386139</v>
      </c>
      <c r="AV596" s="2">
        <f>IF(AQ596="",INDEX(BW$4:BW$7,MATCH($O596,$BU$4:$BU$7,0)),AQ596)</f>
        <v>0.22277227722772278</v>
      </c>
      <c r="AW596" s="2">
        <f>IF(AR596="",INDEX(BX$4:BX$7,MATCH($O596,$BU$4:$BU$7,0)),AR596)</f>
        <v>0.33415841584158412</v>
      </c>
      <c r="AX596" s="2">
        <f>IF(AS596="",INDEX(BY$4:BY$7,MATCH($O596,$BU$4:$BU$7,0)),AS596)</f>
        <v>0.33415841584158412</v>
      </c>
      <c r="AY596" s="2">
        <f>IF(AT596="",INDEX(BZ$4:BZ$7,MATCH($O596,$BU$4:$BU$7,0)),AT596)</f>
        <v>0</v>
      </c>
      <c r="AZ596" s="2">
        <f>AU596*0.5+AK596*0.5</f>
        <v>0.16794581655967797</v>
      </c>
      <c r="BA596" s="2">
        <f>AV596*0.5+AJ596*0.5</f>
        <v>0.19201800674572952</v>
      </c>
      <c r="BB596" s="2">
        <f>AX596*0.5+AI596*0.5</f>
        <v>0.16707920792079206</v>
      </c>
      <c r="BC596">
        <f>IF(I596="expected",1,0)</f>
        <v>0</v>
      </c>
      <c r="BD596" s="74">
        <f>IF(BC596=1,AZ596/SUMIFS(AZ$3:AZ$622,$BC$3:$BC$622,1,$G$3:$G$622,$G596),0)</f>
        <v>0</v>
      </c>
      <c r="BE596" s="74">
        <f>IF(BC596=1,BA596/SUMIFS(BA$3:BA$622,$BC$3:$BC$622,1,$G$3:$G$622,$G596),0)</f>
        <v>0</v>
      </c>
      <c r="BF596" s="74">
        <f>IF(BC596=1,AW596/SUMIFS(AW$3:AW$622,$BC$3:$BC$622,1,$G$3:$G$622,$G596),0)</f>
        <v>0</v>
      </c>
      <c r="BG596" s="2">
        <f>BB596</f>
        <v>0.16707920792079206</v>
      </c>
      <c r="BH596" s="2">
        <f>AY596</f>
        <v>0</v>
      </c>
      <c r="BI596" s="2">
        <f>MIN(BI$1,BD596)</f>
        <v>0</v>
      </c>
      <c r="BJ596" s="2">
        <f>MIN(BJ$1,BE596)</f>
        <v>0</v>
      </c>
      <c r="BK596" s="2">
        <f>MIN(BK$1,BF596)</f>
        <v>0</v>
      </c>
      <c r="BL596" s="2">
        <f>BG596</f>
        <v>0.16707920792079206</v>
      </c>
      <c r="BM596" s="2">
        <f>MIN($BM$1,BH596)</f>
        <v>0</v>
      </c>
      <c r="BN596" s="2">
        <f>BI596/SUMIFS(BI$3:BI$622,$BC$3:$BC$622,1,$G$3:$G$622,$G596)</f>
        <v>0</v>
      </c>
      <c r="BO596" s="2">
        <f>BJ596/SUMIFS(BJ$3:BJ$622,$BC$3:$BC$622,1,$G$3:$G$622,$G596)</f>
        <v>0</v>
      </c>
      <c r="BP596" s="2">
        <f>BK596/SUMIFS(BK$3:BK$622,$BC$3:$BC$622,1,$G$3:$G$622,$G596)</f>
        <v>0</v>
      </c>
      <c r="BQ596" s="2">
        <f>BL596</f>
        <v>0.16707920792079206</v>
      </c>
      <c r="BR596" s="2">
        <f>BM596</f>
        <v>0</v>
      </c>
    </row>
    <row r="597" spans="1:70" x14ac:dyDescent="0.3">
      <c r="A597" s="93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>(12-$AF597)/12*INDEX(BV$9:BV$12,MATCH($AB597,$BU$9:$BU$12,0))+$AF597/12*AG597</f>
        <v>6.7193223443223454E-2</v>
      </c>
      <c r="AK597" s="85">
        <f>(12-$AF597)/12*INDEX(BW$9:BW$12,MATCH($AB597,$BU$9:$BU$12,0))+$AF597/12*AH597</f>
        <v>0.19271062271062273</v>
      </c>
      <c r="AL597" s="85">
        <f>(12-$AF597)/12*INDEX(BX$9:BX$12,MATCH($AB597,$BU$9:$BU$12,0))+$AF597/12*AI597</f>
        <v>0.28890567765567771</v>
      </c>
      <c r="AM597" s="85">
        <f>IF($BC597=1,AJ597/SUMIFS(AJ$3:AJ$622,$BC$3:$BC$622,1,$G$3:$G$622,$G597),0)</f>
        <v>0</v>
      </c>
      <c r="AN597" s="85">
        <f>IF($BC597=1,AK597/SUMIFS(AK$3:AK$622,$BC$3:$BC$622,1,$G$3:$G$622,$G597),0)</f>
        <v>0</v>
      </c>
      <c r="AO597" s="85">
        <f>IF($BC597=1,AL597/SUMIFS(AL$3:AL$622,$BC$3:$BC$622,1,$G$3:$G$622,$G597),0)</f>
        <v>0</v>
      </c>
      <c r="AP597" s="2">
        <f>IFERROR(R597/$V597*90,"")</f>
        <v>7.6988879384088965E-2</v>
      </c>
      <c r="AQ597" s="2">
        <f>IFERROR(S597/$V597*90,"")</f>
        <v>0</v>
      </c>
      <c r="AR597" s="2">
        <f>IFERROR(W597/$V597*90,"")</f>
        <v>0.11548331907613345</v>
      </c>
      <c r="AS597" s="2">
        <f>IFERROR(X597/$V597*90,"")</f>
        <v>0.15397775876817793</v>
      </c>
      <c r="AT597" s="2">
        <f>IFERROR(Y597/$V597*90,"")</f>
        <v>3.8494439692044483E-2</v>
      </c>
      <c r="AU597" s="2">
        <f>IF(AP597="",INDEX(BV$4:BV$7,MATCH(O597,$BU$4:$BU$7,0)),AP597)</f>
        <v>7.6988879384088965E-2</v>
      </c>
      <c r="AV597" s="2">
        <f>IF(AQ597="",INDEX(BW$4:BW$7,MATCH($O597,$BU$4:$BU$7,0)),AQ597)</f>
        <v>0</v>
      </c>
      <c r="AW597" s="2">
        <f>IF(AR597="",INDEX(BX$4:BX$7,MATCH($O597,$BU$4:$BU$7,0)),AR597)</f>
        <v>0.11548331907613345</v>
      </c>
      <c r="AX597" s="2">
        <f>IF(AS597="",INDEX(BY$4:BY$7,MATCH($O597,$BU$4:$BU$7,0)),AS597)</f>
        <v>0.15397775876817793</v>
      </c>
      <c r="AY597" s="2">
        <f>IF(AT597="",INDEX(BZ$4:BZ$7,MATCH($O597,$BU$4:$BU$7,0)),AT597)</f>
        <v>3.8494439692044483E-2</v>
      </c>
      <c r="AZ597" s="2">
        <f>AU597*0.5+AK597*0.5</f>
        <v>0.13484975104735586</v>
      </c>
      <c r="BA597" s="2">
        <f>AV597*0.5+AJ597*0.5</f>
        <v>3.3596611721611727E-2</v>
      </c>
      <c r="BB597" s="2">
        <f>AX597*0.5+AI597*0.5</f>
        <v>0.24198887938408897</v>
      </c>
      <c r="BC597">
        <f>IF(I597="expected",1,0)</f>
        <v>0</v>
      </c>
      <c r="BD597" s="74">
        <f>IF(BC597=1,AZ597/SUMIFS(AZ$3:AZ$622,$BC$3:$BC$622,1,$G$3:$G$622,$G597),0)</f>
        <v>0</v>
      </c>
      <c r="BE597" s="74">
        <f>IF(BC597=1,BA597/SUMIFS(BA$3:BA$622,$BC$3:$BC$622,1,$G$3:$G$622,$G597),0)</f>
        <v>0</v>
      </c>
      <c r="BF597" s="74">
        <f>IF(BC597=1,AW597/SUMIFS(AW$3:AW$622,$BC$3:$BC$622,1,$G$3:$G$622,$G597),0)</f>
        <v>0</v>
      </c>
      <c r="BG597" s="2">
        <f>BB597</f>
        <v>0.24198887938408897</v>
      </c>
      <c r="BH597" s="2">
        <f>AY597</f>
        <v>3.8494439692044483E-2</v>
      </c>
      <c r="BI597" s="2">
        <f>MIN(BI$1,BD597)</f>
        <v>0</v>
      </c>
      <c r="BJ597" s="2">
        <f>MIN(BJ$1,BE597)</f>
        <v>0</v>
      </c>
      <c r="BK597" s="2">
        <f>MIN(BK$1,BF597)</f>
        <v>0</v>
      </c>
      <c r="BL597" s="2">
        <f>BG597</f>
        <v>0.24198887938408897</v>
      </c>
      <c r="BM597" s="2">
        <f>MIN($BM$1,BH597)</f>
        <v>3.8494439692044483E-2</v>
      </c>
      <c r="BN597" s="2">
        <f>BI597/SUMIFS(BI$3:BI$622,$BC$3:$BC$622,1,$G$3:$G$622,$G597)</f>
        <v>0</v>
      </c>
      <c r="BO597" s="2">
        <f>BJ597/SUMIFS(BJ$3:BJ$622,$BC$3:$BC$622,1,$G$3:$G$622,$G597)</f>
        <v>0</v>
      </c>
      <c r="BP597" s="2">
        <f>BK597/SUMIFS(BK$3:BK$622,$BC$3:$BC$622,1,$G$3:$G$622,$G597)</f>
        <v>0</v>
      </c>
      <c r="BQ597" s="2">
        <f>BL597</f>
        <v>0.24198887938408897</v>
      </c>
      <c r="BR597" s="2">
        <f>BM597</f>
        <v>3.8494439692044483E-2</v>
      </c>
    </row>
    <row r="598" spans="1:70" x14ac:dyDescent="0.3">
      <c r="A598" s="93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>(12-$AF598)/12*INDEX(BV$9:BV$12,MATCH($AB598,$BU$9:$BU$12,0))+$AF598/12*AG598</f>
        <v>6.7193223443223454E-2</v>
      </c>
      <c r="AK598" s="85">
        <f>(12-$AF598)/12*INDEX(BW$9:BW$12,MATCH($AB598,$BU$9:$BU$12,0))+$AF598/12*AH598</f>
        <v>9.3543956043956059E-2</v>
      </c>
      <c r="AL598" s="85">
        <f>(12-$AF598)/12*INDEX(BX$9:BX$12,MATCH($AB598,$BU$9:$BU$12,0))+$AF598/12*AI598</f>
        <v>0.42307234432234436</v>
      </c>
      <c r="AM598" s="85">
        <f>IF($BC598=1,AJ598/SUMIFS(AJ$3:AJ$622,$BC$3:$BC$622,1,$G$3:$G$622,$G598),0)</f>
        <v>0</v>
      </c>
      <c r="AN598" s="85">
        <f>IF($BC598=1,AK598/SUMIFS(AK$3:AK$622,$BC$3:$BC$622,1,$G$3:$G$622,$G598),0)</f>
        <v>0</v>
      </c>
      <c r="AO598" s="85">
        <f>IF($BC598=1,AL598/SUMIFS(AL$3:AL$622,$BC$3:$BC$622,1,$G$3:$G$622,$G598),0)</f>
        <v>0</v>
      </c>
      <c r="AP598" s="2">
        <f>IFERROR(R598/$V598*90,"")</f>
        <v>0</v>
      </c>
      <c r="AQ598" s="2">
        <f>IFERROR(S598/$V598*90,"")</f>
        <v>0</v>
      </c>
      <c r="AR598" s="2">
        <f>IFERROR(W598/$V598*90,"")</f>
        <v>1.3846153846153846</v>
      </c>
      <c r="AS598" s="2">
        <f>IFERROR(X598/$V598*90,"")</f>
        <v>0.27692307692307694</v>
      </c>
      <c r="AT598" s="2">
        <f>IFERROR(Y598/$V598*90,"")</f>
        <v>0.27692307692307694</v>
      </c>
      <c r="AU598" s="2">
        <f>IF(AP598="",INDEX(BV$4:BV$7,MATCH(O598,$BU$4:$BU$7,0)),AP598)</f>
        <v>0</v>
      </c>
      <c r="AV598" s="2">
        <f>IF(AQ598="",INDEX(BW$4:BW$7,MATCH($O598,$BU$4:$BU$7,0)),AQ598)</f>
        <v>0</v>
      </c>
      <c r="AW598" s="2">
        <f>IF(AR598="",INDEX(BX$4:BX$7,MATCH($O598,$BU$4:$BU$7,0)),AR598)</f>
        <v>1.3846153846153846</v>
      </c>
      <c r="AX598" s="2">
        <f>IF(AS598="",INDEX(BY$4:BY$7,MATCH($O598,$BU$4:$BU$7,0)),AS598)</f>
        <v>0.27692307692307694</v>
      </c>
      <c r="AY598" s="2">
        <f>IF(AT598="",INDEX(BZ$4:BZ$7,MATCH($O598,$BU$4:$BU$7,0)),AT598)</f>
        <v>0.27692307692307694</v>
      </c>
      <c r="AZ598" s="2">
        <f>AU598*0.5+AK598*0.5</f>
        <v>4.6771978021978029E-2</v>
      </c>
      <c r="BA598" s="2">
        <f>AV598*0.5+AJ598*0.5</f>
        <v>3.3596611721611727E-2</v>
      </c>
      <c r="BB598" s="2">
        <f>AX598*0.5+AI598*0.5</f>
        <v>0.4184615384615385</v>
      </c>
      <c r="BC598">
        <f>IF(I598="expected",1,0)</f>
        <v>0</v>
      </c>
      <c r="BD598" s="74">
        <f>IF(BC598=1,AZ598/SUMIFS(AZ$3:AZ$622,$BC$3:$BC$622,1,$G$3:$G$622,$G598),0)</f>
        <v>0</v>
      </c>
      <c r="BE598" s="74">
        <f>IF(BC598=1,BA598/SUMIFS(BA$3:BA$622,$BC$3:$BC$622,1,$G$3:$G$622,$G598),0)</f>
        <v>0</v>
      </c>
      <c r="BF598" s="74">
        <f>IF(BC598=1,AW598/SUMIFS(AW$3:AW$622,$BC$3:$BC$622,1,$G$3:$G$622,$G598),0)</f>
        <v>0</v>
      </c>
      <c r="BG598" s="2">
        <f>BB598</f>
        <v>0.4184615384615385</v>
      </c>
      <c r="BH598" s="2">
        <f>AY598</f>
        <v>0.27692307692307694</v>
      </c>
      <c r="BI598" s="2">
        <f>MIN(BI$1,BD598)</f>
        <v>0</v>
      </c>
      <c r="BJ598" s="2">
        <f>MIN(BJ$1,BE598)</f>
        <v>0</v>
      </c>
      <c r="BK598" s="2">
        <f>MIN(BK$1,BF598)</f>
        <v>0</v>
      </c>
      <c r="BL598" s="2">
        <f>BG598</f>
        <v>0.4184615384615385</v>
      </c>
      <c r="BM598" s="2">
        <f>MIN($BM$1,BH598)</f>
        <v>0.06</v>
      </c>
      <c r="BN598" s="2">
        <f>BI598/SUMIFS(BI$3:BI$622,$BC$3:$BC$622,1,$G$3:$G$622,$G598)</f>
        <v>0</v>
      </c>
      <c r="BO598" s="2">
        <f>BJ598/SUMIFS(BJ$3:BJ$622,$BC$3:$BC$622,1,$G$3:$G$622,$G598)</f>
        <v>0</v>
      </c>
      <c r="BP598" s="2">
        <f>BK598/SUMIFS(BK$3:BK$622,$BC$3:$BC$622,1,$G$3:$G$622,$G598)</f>
        <v>0</v>
      </c>
      <c r="BQ598" s="2">
        <f>BL598</f>
        <v>0.4184615384615385</v>
      </c>
      <c r="BR598" s="2">
        <f>BM598</f>
        <v>0.06</v>
      </c>
    </row>
    <row r="599" spans="1:70" x14ac:dyDescent="0.3">
      <c r="A599" s="93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>(12-$AF599)/12*INDEX(BV$9:BV$12,MATCH($AB599,$BU$9:$BU$12,0))+$AF599/12*AG599</f>
        <v>0.12094780219780221</v>
      </c>
      <c r="AK599" s="85">
        <f>(12-$AF599)/12*INDEX(BW$9:BW$12,MATCH($AB599,$BU$9:$BU$12,0))+$AF599/12*AH599</f>
        <v>0.16837912087912091</v>
      </c>
      <c r="AL599" s="85">
        <f>(12-$AF599)/12*INDEX(BX$9:BX$12,MATCH($AB599,$BU$9:$BU$12,0))+$AF599/12*AI599</f>
        <v>0.17353021978021979</v>
      </c>
      <c r="AM599" s="85">
        <f>IF($BC599=1,AJ599/SUMIFS(AJ$3:AJ$622,$BC$3:$BC$622,1,$G$3:$G$622,$G599),0)</f>
        <v>0.1015939332298484</v>
      </c>
      <c r="AN599" s="85">
        <f>IF($BC599=1,AK599/SUMIFS(AK$3:AK$622,$BC$3:$BC$622,1,$G$3:$G$622,$G599),0)</f>
        <v>9.9447014628706545E-2</v>
      </c>
      <c r="AO599" s="85">
        <f>IF($BC599=1,AL599/SUMIFS(AL$3:AL$622,$BC$3:$BC$622,1,$G$3:$G$622,$G599),0)</f>
        <v>7.8921344312793476E-2</v>
      </c>
      <c r="AP599" s="2">
        <f>IFERROR(R599/$V599*90,"")</f>
        <v>0</v>
      </c>
      <c r="AQ599" s="2">
        <f>IFERROR(S599/$V599*90,"")</f>
        <v>0</v>
      </c>
      <c r="AR599" s="2">
        <f>IFERROR(W599/$V599*90,"")</f>
        <v>0</v>
      </c>
      <c r="AS599" s="2">
        <f>IFERROR(X599/$V599*90,"")</f>
        <v>0</v>
      </c>
      <c r="AT599" s="2">
        <f>IFERROR(Y599/$V599*90,"")</f>
        <v>0</v>
      </c>
      <c r="AU599" s="2">
        <f>IF(AP599="",INDEX(BV$4:BV$7,MATCH(O599,$BU$4:$BU$7,0)),AP599)</f>
        <v>0</v>
      </c>
      <c r="AV599" s="2">
        <f>IF(AQ599="",INDEX(BW$4:BW$7,MATCH($O599,$BU$4:$BU$7,0)),AQ599)</f>
        <v>0</v>
      </c>
      <c r="AW599" s="2">
        <f>IF(AR599="",INDEX(BX$4:BX$7,MATCH($O599,$BU$4:$BU$7,0)),AR599)</f>
        <v>0</v>
      </c>
      <c r="AX599" s="2">
        <f>IF(AS599="",INDEX(BY$4:BY$7,MATCH($O599,$BU$4:$BU$7,0)),AS599)</f>
        <v>0</v>
      </c>
      <c r="AY599" s="2">
        <f>IF(AT599="",INDEX(BZ$4:BZ$7,MATCH($O599,$BU$4:$BU$7,0)),AT599)</f>
        <v>0</v>
      </c>
      <c r="AZ599" s="2">
        <f>AU599*0.5+AK599*0.5</f>
        <v>8.4189560439560454E-2</v>
      </c>
      <c r="BA599" s="2">
        <f>AV599*0.5+AJ599*0.5</f>
        <v>6.0473901098901106E-2</v>
      </c>
      <c r="BB599" s="2">
        <f>AX599*0.5+AI599*0.5</f>
        <v>0</v>
      </c>
      <c r="BC599">
        <f>IF(I599="expected",1,0)</f>
        <v>1</v>
      </c>
      <c r="BD599" s="74">
        <f>IF(BC599=1,AZ599/SUMIFS(AZ$3:AZ$622,$BC$3:$BC$622,1,$G$3:$G$622,$G599),0)</f>
        <v>5.4290236616002921E-2</v>
      </c>
      <c r="BE599" s="74">
        <f>IF(BC599=1,BA599/SUMIFS(BA$3:BA$622,$BC$3:$BC$622,1,$G$3:$G$622,$G599),0)</f>
        <v>8.0205552200631386E-2</v>
      </c>
      <c r="BF599" s="74">
        <f>IF(BC599=1,AW599/SUMIFS(AW$3:AW$622,$BC$3:$BC$622,1,$G$3:$G$622,$G599),0)</f>
        <v>0</v>
      </c>
      <c r="BG599" s="2">
        <f>BB599</f>
        <v>0</v>
      </c>
      <c r="BH599" s="2">
        <f>AY599</f>
        <v>0</v>
      </c>
      <c r="BI599" s="2">
        <f>MIN(BI$1,BD599)</f>
        <v>5.4290236616002921E-2</v>
      </c>
      <c r="BJ599" s="2">
        <f>MIN(BJ$1,BE599)</f>
        <v>8.0205552200631386E-2</v>
      </c>
      <c r="BK599" s="2">
        <f>MIN(BK$1,BF599)</f>
        <v>0</v>
      </c>
      <c r="BL599" s="2">
        <f>BG599</f>
        <v>0</v>
      </c>
      <c r="BM599" s="2">
        <f>MIN($BM$1,BH599)</f>
        <v>0</v>
      </c>
      <c r="BN599" s="2">
        <f>BI599/SUMIFS(BI$3:BI$622,$BC$3:$BC$622,1,$G$3:$G$622,$G599)</f>
        <v>5.6109407164566069E-2</v>
      </c>
      <c r="BO599" s="2">
        <f>BJ599/SUMIFS(BJ$3:BJ$622,$BC$3:$BC$622,1,$G$3:$G$622,$G599)</f>
        <v>8.0205552200631386E-2</v>
      </c>
      <c r="BP599" s="2">
        <f>BK599/SUMIFS(BK$3:BK$622,$BC$3:$BC$622,1,$G$3:$G$622,$G599)</f>
        <v>0</v>
      </c>
      <c r="BQ599" s="2">
        <f>BL599</f>
        <v>0</v>
      </c>
      <c r="BR599" s="2">
        <f>BM599</f>
        <v>0</v>
      </c>
    </row>
    <row r="600" spans="1:70" x14ac:dyDescent="0.3">
      <c r="A600" s="93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>(12-$AF600)/12*INDEX(BV$9:BV$12,MATCH($AB600,$BU$9:$BU$12,0))+$AF600/12*AG600</f>
        <v>0.10750915750915752</v>
      </c>
      <c r="AK600" s="85">
        <f>(12-$AF600)/12*INDEX(BW$9:BW$12,MATCH($AB600,$BU$9:$BU$12,0))+$AF600/12*AH600</f>
        <v>0.14967032967032967</v>
      </c>
      <c r="AL600" s="85">
        <f>(12-$AF600)/12*INDEX(BX$9:BX$12,MATCH($AB600,$BU$9:$BU$12,0))+$AF600/12*AI600</f>
        <v>0.15424908424908423</v>
      </c>
      <c r="AM600" s="85">
        <f>IF($BC600=1,AJ600/SUMIFS(AJ$3:AJ$622,$BC$3:$BC$622,1,$G$3:$G$622,$G600),0)</f>
        <v>0</v>
      </c>
      <c r="AN600" s="85">
        <f>IF($BC600=1,AK600/SUMIFS(AK$3:AK$622,$BC$3:$BC$622,1,$G$3:$G$622,$G600),0)</f>
        <v>0</v>
      </c>
      <c r="AO600" s="85">
        <f>IF($BC600=1,AL600/SUMIFS(AL$3:AL$622,$BC$3:$BC$622,1,$G$3:$G$622,$G600),0)</f>
        <v>0</v>
      </c>
      <c r="AP600" s="2">
        <f>IFERROR(R600/$V600*90,"")</f>
        <v>4.2075736325385693E-2</v>
      </c>
      <c r="AQ600" s="2">
        <f>IFERROR(S600/$V600*90,"")</f>
        <v>0.25245441795231416</v>
      </c>
      <c r="AR600" s="2">
        <f>IFERROR(W600/$V600*90,"")</f>
        <v>0.54698457223001407</v>
      </c>
      <c r="AS600" s="2">
        <f>IFERROR(X600/$V600*90,"")</f>
        <v>8.4151472650771386E-2</v>
      </c>
      <c r="AT600" s="2">
        <f>IFERROR(Y600/$V600*90,"")</f>
        <v>4.2075736325385693E-2</v>
      </c>
      <c r="AU600" s="2">
        <f>IF(AP600="",INDEX(BV$4:BV$7,MATCH(O600,$BU$4:$BU$7,0)),AP600)</f>
        <v>4.2075736325385693E-2</v>
      </c>
      <c r="AV600" s="2">
        <f>IF(AQ600="",INDEX(BW$4:BW$7,MATCH($O600,$BU$4:$BU$7,0)),AQ600)</f>
        <v>0.25245441795231416</v>
      </c>
      <c r="AW600" s="2">
        <f>IF(AR600="",INDEX(BX$4:BX$7,MATCH($O600,$BU$4:$BU$7,0)),AR600)</f>
        <v>0.54698457223001407</v>
      </c>
      <c r="AX600" s="2">
        <f>IF(AS600="",INDEX(BY$4:BY$7,MATCH($O600,$BU$4:$BU$7,0)),AS600)</f>
        <v>8.4151472650771386E-2</v>
      </c>
      <c r="AY600" s="2">
        <f>IF(AT600="",INDEX(BZ$4:BZ$7,MATCH($O600,$BU$4:$BU$7,0)),AT600)</f>
        <v>4.2075736325385693E-2</v>
      </c>
      <c r="AZ600" s="2">
        <f>AU600*0.5+AK600*0.5</f>
        <v>9.5873032997857682E-2</v>
      </c>
      <c r="BA600" s="2">
        <f>AV600*0.5+AJ600*0.5</f>
        <v>0.17998178773073584</v>
      </c>
      <c r="BB600" s="2">
        <f>AX600*0.5+AI600*0.5</f>
        <v>4.2075736325385693E-2</v>
      </c>
      <c r="BC600">
        <f>IF(I600="expected",1,0)</f>
        <v>0</v>
      </c>
      <c r="BD600" s="74">
        <f>IF(BC600=1,AZ600/SUMIFS(AZ$3:AZ$622,$BC$3:$BC$622,1,$G$3:$G$622,$G600),0)</f>
        <v>0</v>
      </c>
      <c r="BE600" s="74">
        <f>IF(BC600=1,BA600/SUMIFS(BA$3:BA$622,$BC$3:$BC$622,1,$G$3:$G$622,$G600),0)</f>
        <v>0</v>
      </c>
      <c r="BF600" s="74">
        <f>IF(BC600=1,AW600/SUMIFS(AW$3:AW$622,$BC$3:$BC$622,1,$G$3:$G$622,$G600),0)</f>
        <v>0</v>
      </c>
      <c r="BG600" s="2">
        <f>BB600</f>
        <v>4.2075736325385693E-2</v>
      </c>
      <c r="BH600" s="2">
        <f>AY600</f>
        <v>4.2075736325385693E-2</v>
      </c>
      <c r="BI600" s="2">
        <f>MIN(BI$1,BD600)</f>
        <v>0</v>
      </c>
      <c r="BJ600" s="2">
        <f>MIN(BJ$1,BE600)</f>
        <v>0</v>
      </c>
      <c r="BK600" s="2">
        <f>MIN(BK$1,BF600)</f>
        <v>0</v>
      </c>
      <c r="BL600" s="2">
        <f>BG600</f>
        <v>4.2075736325385693E-2</v>
      </c>
      <c r="BM600" s="2">
        <f>MIN($BM$1,BH600)</f>
        <v>4.2075736325385693E-2</v>
      </c>
      <c r="BN600" s="2">
        <f>BI600/SUMIFS(BI$3:BI$622,$BC$3:$BC$622,1,$G$3:$G$622,$G600)</f>
        <v>0</v>
      </c>
      <c r="BO600" s="2">
        <f>BJ600/SUMIFS(BJ$3:BJ$622,$BC$3:$BC$622,1,$G$3:$G$622,$G600)</f>
        <v>0</v>
      </c>
      <c r="BP600" s="2">
        <f>BK600/SUMIFS(BK$3:BK$622,$BC$3:$BC$622,1,$G$3:$G$622,$G600)</f>
        <v>0</v>
      </c>
      <c r="BQ600" s="2">
        <f>BL600</f>
        <v>4.2075736325385693E-2</v>
      </c>
      <c r="BR600" s="2">
        <f>BM600</f>
        <v>4.2075736325385693E-2</v>
      </c>
    </row>
    <row r="601" spans="1:70" x14ac:dyDescent="0.3">
      <c r="A601" s="93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>(12-$AF601)/12*INDEX(BV$9:BV$12,MATCH($AB601,$BU$9:$BU$12,0))+$AF601/12*AG601</f>
        <v>0.30281593406593404</v>
      </c>
      <c r="AK601" s="85">
        <f>(12-$AF601)/12*INDEX(BW$9:BW$12,MATCH($AB601,$BU$9:$BU$12,0))+$AF601/12*AH601</f>
        <v>0.14612637362637362</v>
      </c>
      <c r="AL601" s="85">
        <f>(12-$AF601)/12*INDEX(BX$9:BX$12,MATCH($AB601,$BU$9:$BU$12,0))+$AF601/12*AI601</f>
        <v>0.14784340659340658</v>
      </c>
      <c r="AM601" s="85">
        <f>IF($BC601=1,AJ601/SUMIFS(AJ$3:AJ$622,$BC$3:$BC$622,1,$G$3:$G$622,$G601),0)</f>
        <v>0</v>
      </c>
      <c r="AN601" s="85">
        <f>IF($BC601=1,AK601/SUMIFS(AK$3:AK$622,$BC$3:$BC$622,1,$G$3:$G$622,$G601),0)</f>
        <v>0</v>
      </c>
      <c r="AO601" s="85">
        <f>IF($BC601=1,AL601/SUMIFS(AL$3:AL$622,$BC$3:$BC$622,1,$G$3:$G$622,$G601),0)</f>
        <v>0</v>
      </c>
      <c r="AP601" s="2">
        <f>IFERROR(R601/$V601*90,"")</f>
        <v>0</v>
      </c>
      <c r="AQ601" s="2">
        <f>IFERROR(S601/$V601*90,"")</f>
        <v>0</v>
      </c>
      <c r="AR601" s="2">
        <f>IFERROR(W601/$V601*90,"")</f>
        <v>0</v>
      </c>
      <c r="AS601" s="2">
        <f>IFERROR(X601/$V601*90,"")</f>
        <v>1.2857142857142856</v>
      </c>
      <c r="AT601" s="2">
        <f>IFERROR(Y601/$V601*90,"")</f>
        <v>0</v>
      </c>
      <c r="AU601" s="2">
        <f>IF(AP601="",INDEX(BV$4:BV$7,MATCH(O601,$BU$4:$BU$7,0)),AP601)</f>
        <v>0</v>
      </c>
      <c r="AV601" s="2">
        <f>IF(AQ601="",INDEX(BW$4:BW$7,MATCH($O601,$BU$4:$BU$7,0)),AQ601)</f>
        <v>0</v>
      </c>
      <c r="AW601" s="2">
        <f>IF(AR601="",INDEX(BX$4:BX$7,MATCH($O601,$BU$4:$BU$7,0)),AR601)</f>
        <v>0</v>
      </c>
      <c r="AX601" s="2">
        <f>IF(AS601="",INDEX(BY$4:BY$7,MATCH($O601,$BU$4:$BU$7,0)),AS601)</f>
        <v>1.2857142857142856</v>
      </c>
      <c r="AY601" s="2">
        <f>IF(AT601="",INDEX(BZ$4:BZ$7,MATCH($O601,$BU$4:$BU$7,0)),AT601)</f>
        <v>0</v>
      </c>
      <c r="AZ601" s="2">
        <f>AU601*0.5+AK601*0.5</f>
        <v>7.3063186813186812E-2</v>
      </c>
      <c r="BA601" s="2">
        <f>AV601*0.5+AJ601*0.5</f>
        <v>0.15140796703296702</v>
      </c>
      <c r="BB601" s="2">
        <f>AX601*0.5+AI601*0.5</f>
        <v>0.70285714285714285</v>
      </c>
      <c r="BC601">
        <f>IF(I601="expected",1,0)</f>
        <v>0</v>
      </c>
      <c r="BD601" s="74">
        <f>IF(BC601=1,AZ601/SUMIFS(AZ$3:AZ$622,$BC$3:$BC$622,1,$G$3:$G$622,$G601),0)</f>
        <v>0</v>
      </c>
      <c r="BE601" s="74">
        <f>IF(BC601=1,BA601/SUMIFS(BA$3:BA$622,$BC$3:$BC$622,1,$G$3:$G$622,$G601),0)</f>
        <v>0</v>
      </c>
      <c r="BF601" s="74">
        <f>IF(BC601=1,AW601/SUMIFS(AW$3:AW$622,$BC$3:$BC$622,1,$G$3:$G$622,$G601),0)</f>
        <v>0</v>
      </c>
      <c r="BG601" s="2">
        <f>BB601</f>
        <v>0.70285714285714285</v>
      </c>
      <c r="BH601" s="2">
        <f>AY601</f>
        <v>0</v>
      </c>
      <c r="BI601" s="2">
        <f>MIN(BI$1,BD601)</f>
        <v>0</v>
      </c>
      <c r="BJ601" s="2">
        <f>MIN(BJ$1,BE601)</f>
        <v>0</v>
      </c>
      <c r="BK601" s="2">
        <f>MIN(BK$1,BF601)</f>
        <v>0</v>
      </c>
      <c r="BL601" s="2">
        <f>BG601</f>
        <v>0.70285714285714285</v>
      </c>
      <c r="BM601" s="2">
        <f>MIN($BM$1,BH601)</f>
        <v>0</v>
      </c>
      <c r="BN601" s="2">
        <f>BI601/SUMIFS(BI$3:BI$622,$BC$3:$BC$622,1,$G$3:$G$622,$G601)</f>
        <v>0</v>
      </c>
      <c r="BO601" s="2">
        <f>BJ601/SUMIFS(BJ$3:BJ$622,$BC$3:$BC$622,1,$G$3:$G$622,$G601)</f>
        <v>0</v>
      </c>
      <c r="BP601" s="2">
        <f>BK601/SUMIFS(BK$3:BK$622,$BC$3:$BC$622,1,$G$3:$G$622,$G601)</f>
        <v>0</v>
      </c>
      <c r="BQ601" s="2">
        <f>BL601</f>
        <v>0.70285714285714285</v>
      </c>
      <c r="BR601" s="2">
        <f>BM601</f>
        <v>0</v>
      </c>
    </row>
    <row r="602" spans="1:70" x14ac:dyDescent="0.3">
      <c r="A602" s="93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>(12-$AF602)/12*INDEX(BV$9:BV$12,MATCH($AB602,$BU$9:$BU$12,0))+$AF602/12*AG602</f>
        <v>0.16126373626373627</v>
      </c>
      <c r="AK602" s="85">
        <f>(12-$AF602)/12*INDEX(BW$9:BW$12,MATCH($AB602,$BU$9:$BU$12,0))+$AF602/12*AH602</f>
        <v>0.22450549450549454</v>
      </c>
      <c r="AL602" s="85">
        <f>(12-$AF602)/12*INDEX(BX$9:BX$12,MATCH($AB602,$BU$9:$BU$12,0))+$AF602/12*AI602</f>
        <v>0.23137362637362638</v>
      </c>
      <c r="AM602" s="85">
        <f>IF($BC602=1,AJ602/SUMIFS(AJ$3:AJ$622,$BC$3:$BC$622,1,$G$3:$G$622,$G602),0)</f>
        <v>0</v>
      </c>
      <c r="AN602" s="85">
        <f>IF($BC602=1,AK602/SUMIFS(AK$3:AK$622,$BC$3:$BC$622,1,$G$3:$G$622,$G602),0)</f>
        <v>0</v>
      </c>
      <c r="AO602" s="85">
        <f>IF($BC602=1,AL602/SUMIFS(AL$3:AL$622,$BC$3:$BC$622,1,$G$3:$G$622,$G602),0)</f>
        <v>0</v>
      </c>
      <c r="AP602" s="2" t="str">
        <f>IFERROR(R602/$V602*90,"")</f>
        <v/>
      </c>
      <c r="AQ602" s="2" t="str">
        <f>IFERROR(S602/$V602*90,"")</f>
        <v/>
      </c>
      <c r="AR602" s="2" t="str">
        <f>IFERROR(W602/$V602*90,"")</f>
        <v/>
      </c>
      <c r="AS602" s="2" t="str">
        <f>IFERROR(X602/$V602*90,"")</f>
        <v/>
      </c>
      <c r="AT602" s="2" t="str">
        <f>IFERROR(Y602/$V602*90,"")</f>
        <v/>
      </c>
      <c r="AU602" s="2">
        <f>IF(AP602="",INDEX(BV$4:BV$7,MATCH(O602,$BU$4:$BU$7,0)),AP602)</f>
        <v>3.6000000000000004E-2</v>
      </c>
      <c r="AV602" s="2">
        <f>IF(AQ602="",INDEX(BW$4:BW$7,MATCH($O602,$BU$4:$BU$7,0)),AQ602)</f>
        <v>2.6323486399532026E-2</v>
      </c>
      <c r="AW602" s="2">
        <f>IF(AR602="",INDEX(BX$4:BX$7,MATCH($O602,$BU$4:$BU$7,0)),AR602)</f>
        <v>0.24423337856173674</v>
      </c>
      <c r="AX602" s="2">
        <f>IF(AS602="",INDEX(BY$4:BY$7,MATCH($O602,$BU$4:$BU$7,0)),AS602)</f>
        <v>0.14245014245014245</v>
      </c>
      <c r="AY602" s="2">
        <f>IF(AT602="",INDEX(BZ$4:BZ$7,MATCH($O602,$BU$4:$BU$7,0)),AT602)</f>
        <v>0</v>
      </c>
      <c r="AZ602" s="2">
        <f>AU602*0.5+AK602*0.5</f>
        <v>0.13025274725274727</v>
      </c>
      <c r="BA602" s="2">
        <f>AV602*0.5+AJ602*0.5</f>
        <v>9.379361133163415E-2</v>
      </c>
      <c r="BB602" s="2">
        <f>AX602*0.5+AI602*0.5</f>
        <v>7.1225071225071226E-2</v>
      </c>
      <c r="BC602">
        <f>IF(I602="expected",1,0)</f>
        <v>0</v>
      </c>
      <c r="BD602" s="74">
        <f>IF(BC602=1,AZ602/SUMIFS(AZ$3:AZ$622,$BC$3:$BC$622,1,$G$3:$G$622,$G602),0)</f>
        <v>0</v>
      </c>
      <c r="BE602" s="74">
        <f>IF(BC602=1,BA602/SUMIFS(BA$3:BA$622,$BC$3:$BC$622,1,$G$3:$G$622,$G602),0)</f>
        <v>0</v>
      </c>
      <c r="BF602" s="74">
        <f>IF(BC602=1,AW602/SUMIFS(AW$3:AW$622,$BC$3:$BC$622,1,$G$3:$G$622,$G602),0)</f>
        <v>0</v>
      </c>
      <c r="BG602" s="2">
        <f>BB602</f>
        <v>7.1225071225071226E-2</v>
      </c>
      <c r="BH602" s="2">
        <f>AY602</f>
        <v>0</v>
      </c>
      <c r="BI602" s="2">
        <f>MIN(BI$1,BD602)</f>
        <v>0</v>
      </c>
      <c r="BJ602" s="2">
        <f>MIN(BJ$1,BE602)</f>
        <v>0</v>
      </c>
      <c r="BK602" s="2">
        <f>MIN(BK$1,BF602)</f>
        <v>0</v>
      </c>
      <c r="BL602" s="2">
        <f>BG602</f>
        <v>7.1225071225071226E-2</v>
      </c>
      <c r="BM602" s="2">
        <f>MIN($BM$1,BH602)</f>
        <v>0</v>
      </c>
      <c r="BN602" s="2">
        <f>BI602/SUMIFS(BI$3:BI$622,$BC$3:$BC$622,1,$G$3:$G$622,$G602)</f>
        <v>0</v>
      </c>
      <c r="BO602" s="2">
        <f>BJ602/SUMIFS(BJ$3:BJ$622,$BC$3:$BC$622,1,$G$3:$G$622,$G602)</f>
        <v>0</v>
      </c>
      <c r="BP602" s="2">
        <f>BK602/SUMIFS(BK$3:BK$622,$BC$3:$BC$622,1,$G$3:$G$622,$G602)</f>
        <v>0</v>
      </c>
      <c r="BQ602" s="2">
        <f>BL602</f>
        <v>7.1225071225071226E-2</v>
      </c>
      <c r="BR602" s="2">
        <f>BM602</f>
        <v>0</v>
      </c>
    </row>
    <row r="603" spans="1:70" x14ac:dyDescent="0.3">
      <c r="A603" s="93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>(12-$AF603)/12*INDEX(BV$9:BV$12,MATCH($AB603,$BU$9:$BU$12,0))+$AF603/12*AG603</f>
        <v>0.16957547169811324</v>
      </c>
      <c r="AK603" s="85">
        <f>(12-$AF603)/12*INDEX(BW$9:BW$12,MATCH($AB603,$BU$9:$BU$12,0))+$AF603/12*AH603</f>
        <v>0.47169811320754701</v>
      </c>
      <c r="AL603" s="85">
        <f>(12-$AF603)/12*INDEX(BX$9:BX$12,MATCH($AB603,$BU$9:$BU$12,0))+$AF603/12*AI603</f>
        <v>0.14677672955974844</v>
      </c>
      <c r="AM603" s="85">
        <f>IF($BC603=1,AJ603/SUMIFS(AJ$3:AJ$622,$BC$3:$BC$622,1,$G$3:$G$622,$G603),0)</f>
        <v>0.14244028280020468</v>
      </c>
      <c r="AN603" s="85">
        <f>IF($BC603=1,AK603/SUMIFS(AK$3:AK$622,$BC$3:$BC$622,1,$G$3:$G$622,$G603),0)</f>
        <v>0.27859136524510114</v>
      </c>
      <c r="AO603" s="85">
        <f>IF($BC603=1,AL603/SUMIFS(AL$3:AL$622,$BC$3:$BC$622,1,$G$3:$G$622,$G603),0)</f>
        <v>6.6753887739909867E-2</v>
      </c>
      <c r="AP603" s="2">
        <f>IFERROR(R603/$V603*90,"")</f>
        <v>0.55929570170895904</v>
      </c>
      <c r="AQ603" s="2">
        <f>IFERROR(S603/$V603*90,"")</f>
        <v>4.6607975142413251E-2</v>
      </c>
      <c r="AR603" s="2">
        <f>IFERROR(W603/$V603*90,"")</f>
        <v>1.3516312791299845</v>
      </c>
      <c r="AS603" s="2">
        <f>IFERROR(X603/$V603*90,"")</f>
        <v>4.6607975142413251E-2</v>
      </c>
      <c r="AT603" s="2">
        <f>IFERROR(Y603/$V603*90,"")</f>
        <v>0</v>
      </c>
      <c r="AU603" s="2">
        <f>IF(AP603="",INDEX(BV$4:BV$7,MATCH(O603,$BU$4:$BU$7,0)),AP603)</f>
        <v>0.55929570170895904</v>
      </c>
      <c r="AV603" s="2">
        <f>IF(AQ603="",INDEX(BW$4:BW$7,MATCH($O603,$BU$4:$BU$7,0)),AQ603)</f>
        <v>4.6607975142413251E-2</v>
      </c>
      <c r="AW603" s="2">
        <f>IF(AR603="",INDEX(BX$4:BX$7,MATCH($O603,$BU$4:$BU$7,0)),AR603)</f>
        <v>1.3516312791299845</v>
      </c>
      <c r="AX603" s="2">
        <f>IF(AS603="",INDEX(BY$4:BY$7,MATCH($O603,$BU$4:$BU$7,0)),AS603)</f>
        <v>4.6607975142413251E-2</v>
      </c>
      <c r="AY603" s="2">
        <f>IF(AT603="",INDEX(BZ$4:BZ$7,MATCH($O603,$BU$4:$BU$7,0)),AT603)</f>
        <v>0</v>
      </c>
      <c r="AZ603" s="2">
        <f>AU603*0.5+AK603*0.5</f>
        <v>0.51549690745825305</v>
      </c>
      <c r="BA603" s="2">
        <f>AV603*0.5+AJ603*0.5</f>
        <v>0.10809172342026324</v>
      </c>
      <c r="BB603" s="2">
        <f>AX603*0.5+AI603*0.5</f>
        <v>2.3303987571206625E-2</v>
      </c>
      <c r="BC603">
        <f>IF(I603="expected",1,0)</f>
        <v>1</v>
      </c>
      <c r="BD603" s="74">
        <f>IF(BC603=1,AZ603/SUMIFS(AZ$3:AZ$622,$BC$3:$BC$622,1,$G$3:$G$622,$G603),0)</f>
        <v>0.33242184582752093</v>
      </c>
      <c r="BE603" s="74">
        <f>IF(BC603=1,BA603/SUMIFS(BA$3:BA$622,$BC$3:$BC$622,1,$G$3:$G$622,$G603),0)</f>
        <v>0.14336029605666817</v>
      </c>
      <c r="BF603" s="74">
        <f>IF(BC603=1,AW603/SUMIFS(AW$3:AW$622,$BC$3:$BC$622,1,$G$3:$G$622,$G603),0)</f>
        <v>0.24090669595151609</v>
      </c>
      <c r="BG603" s="2">
        <f>BB603</f>
        <v>2.3303987571206625E-2</v>
      </c>
      <c r="BH603" s="2">
        <f>AY603</f>
        <v>0</v>
      </c>
      <c r="BI603" s="2">
        <f>MIN(BI$1,BD603)</f>
        <v>0.3</v>
      </c>
      <c r="BJ603" s="2">
        <f>MIN(BJ$1,BE603)</f>
        <v>0.14336029605666817</v>
      </c>
      <c r="BK603" s="2">
        <f>MIN(BK$1,BF603)</f>
        <v>0.24090669595151609</v>
      </c>
      <c r="BL603" s="2">
        <f>BG603</f>
        <v>2.3303987571206625E-2</v>
      </c>
      <c r="BM603" s="2">
        <f>MIN($BM$1,BH603)</f>
        <v>0</v>
      </c>
      <c r="BN603" s="2">
        <f>BI603/SUMIFS(BI$3:BI$622,$BC$3:$BC$622,1,$G$3:$G$622,$G603)</f>
        <v>0.31005247349406606</v>
      </c>
      <c r="BO603" s="2">
        <f>BJ603/SUMIFS(BJ$3:BJ$622,$BC$3:$BC$622,1,$G$3:$G$622,$G603)</f>
        <v>0.14336029605666817</v>
      </c>
      <c r="BP603" s="2">
        <f>BK603/SUMIFS(BK$3:BK$622,$BC$3:$BC$622,1,$G$3:$G$622,$G603)</f>
        <v>0.24768551019596441</v>
      </c>
      <c r="BQ603" s="2">
        <f>BL603</f>
        <v>2.3303987571206625E-2</v>
      </c>
      <c r="BR603" s="2">
        <f>BM603</f>
        <v>0</v>
      </c>
    </row>
    <row r="604" spans="1:70" x14ac:dyDescent="0.3">
      <c r="A604" s="93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>(12-$AF604)/12*INDEX(BV$9:BV$12,MATCH($AB604,$BU$9:$BU$12,0))+$AF604/12*AG604</f>
        <v>0</v>
      </c>
      <c r="AK604" s="85">
        <f>(12-$AF604)/12*INDEX(BW$9:BW$12,MATCH($AB604,$BU$9:$BU$12,0))+$AF604/12*AH604</f>
        <v>0</v>
      </c>
      <c r="AL604" s="85">
        <f>(12-$AF604)/12*INDEX(BX$9:BX$12,MATCH($AB604,$BU$9:$BU$12,0))+$AF604/12*AI604</f>
        <v>0</v>
      </c>
      <c r="AM604" s="85">
        <f>IF($BC604=1,AJ604/SUMIFS(AJ$3:AJ$622,$BC$3:$BC$622,1,$G$3:$G$622,$G604),0)</f>
        <v>0</v>
      </c>
      <c r="AN604" s="85">
        <f>IF($BC604=1,AK604/SUMIFS(AK$3:AK$622,$BC$3:$BC$622,1,$G$3:$G$622,$G604),0)</f>
        <v>0</v>
      </c>
      <c r="AO604" s="85">
        <f>IF($BC604=1,AL604/SUMIFS(AL$3:AL$622,$BC$3:$BC$622,1,$G$3:$G$622,$G604),0)</f>
        <v>0</v>
      </c>
      <c r="AP604" s="2">
        <f>IFERROR(R604/$V604*90,"")</f>
        <v>0</v>
      </c>
      <c r="AQ604" s="2">
        <f>IFERROR(S604/$V604*90,"")</f>
        <v>0</v>
      </c>
      <c r="AR604" s="2">
        <f>IFERROR(W604/$V604*90,"")</f>
        <v>0</v>
      </c>
      <c r="AS604" s="2">
        <f>IFERROR(X604/$V604*90,"")</f>
        <v>0</v>
      </c>
      <c r="AT604" s="2">
        <f>IFERROR(Y604/$V604*90,"")</f>
        <v>0</v>
      </c>
      <c r="AU604" s="2">
        <f>IF(AP604="",INDEX(BV$4:BV$7,MATCH(O604,$BU$4:$BU$7,0)),AP604)</f>
        <v>0</v>
      </c>
      <c r="AV604" s="2">
        <f>IF(AQ604="",INDEX(BW$4:BW$7,MATCH($O604,$BU$4:$BU$7,0)),AQ604)</f>
        <v>0</v>
      </c>
      <c r="AW604" s="2">
        <f>IF(AR604="",INDEX(BX$4:BX$7,MATCH($O604,$BU$4:$BU$7,0)),AR604)</f>
        <v>0</v>
      </c>
      <c r="AX604" s="2">
        <f>IF(AS604="",INDEX(BY$4:BY$7,MATCH($O604,$BU$4:$BU$7,0)),AS604)</f>
        <v>0</v>
      </c>
      <c r="AY604" s="2">
        <f>IF(AT604="",INDEX(BZ$4:BZ$7,MATCH($O604,$BU$4:$BU$7,0)),AT604)</f>
        <v>0</v>
      </c>
      <c r="AZ604" s="2">
        <f>AU604*0.5+AK604*0.5</f>
        <v>0</v>
      </c>
      <c r="BA604" s="2">
        <f>AV604*0.5+AJ604*0.5</f>
        <v>0</v>
      </c>
      <c r="BB604" s="2">
        <f>AX604*0.5+AI604*0.5</f>
        <v>0</v>
      </c>
      <c r="BC604">
        <f>IF(I604="expected",1,0)</f>
        <v>0</v>
      </c>
      <c r="BD604" s="74">
        <f>IF(BC604=1,AZ604/SUMIFS(AZ$3:AZ$622,$BC$3:$BC$622,1,$G$3:$G$622,$G604),0)</f>
        <v>0</v>
      </c>
      <c r="BE604" s="74">
        <f>IF(BC604=1,BA604/SUMIFS(BA$3:BA$622,$BC$3:$BC$622,1,$G$3:$G$622,$G604),0)</f>
        <v>0</v>
      </c>
      <c r="BF604" s="74">
        <f>IF(BC604=1,AW604/SUMIFS(AW$3:AW$622,$BC$3:$BC$622,1,$G$3:$G$622,$G604),0)</f>
        <v>0</v>
      </c>
      <c r="BG604" s="2">
        <f>BB604</f>
        <v>0</v>
      </c>
      <c r="BH604" s="2">
        <f>AY604</f>
        <v>0</v>
      </c>
      <c r="BI604" s="2">
        <f>MIN(BI$1,BD604)</f>
        <v>0</v>
      </c>
      <c r="BJ604" s="2">
        <f>MIN(BJ$1,BE604)</f>
        <v>0</v>
      </c>
      <c r="BK604" s="2">
        <f>MIN(BK$1,BF604)</f>
        <v>0</v>
      </c>
      <c r="BL604" s="2">
        <f>BG604</f>
        <v>0</v>
      </c>
      <c r="BM604" s="2">
        <f>MIN($BM$1,BH604)</f>
        <v>0</v>
      </c>
      <c r="BN604" s="2">
        <f>BI604/SUMIFS(BI$3:BI$622,$BC$3:$BC$622,1,$G$3:$G$622,$G604)</f>
        <v>0</v>
      </c>
      <c r="BO604" s="2">
        <f>BJ604/SUMIFS(BJ$3:BJ$622,$BC$3:$BC$622,1,$G$3:$G$622,$G604)</f>
        <v>0</v>
      </c>
      <c r="BP604" s="2">
        <f>BK604/SUMIFS(BK$3:BK$622,$BC$3:$BC$622,1,$G$3:$G$622,$G604)</f>
        <v>0</v>
      </c>
      <c r="BQ604" s="2">
        <f>BL604</f>
        <v>0</v>
      </c>
      <c r="BR604" s="2">
        <f>BM604</f>
        <v>0</v>
      </c>
    </row>
    <row r="605" spans="1:70" x14ac:dyDescent="0.3">
      <c r="A605" s="93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>(12-$AF605)/12*INDEX(BV$9:BV$12,MATCH($AB605,$BU$9:$BU$12,0))+$AF605/12*AG605</f>
        <v>0</v>
      </c>
      <c r="AK605" s="85">
        <f>(12-$AF605)/12*INDEX(BW$9:BW$12,MATCH($AB605,$BU$9:$BU$12,0))+$AF605/12*AH605</f>
        <v>0</v>
      </c>
      <c r="AL605" s="85">
        <f>(12-$AF605)/12*INDEX(BX$9:BX$12,MATCH($AB605,$BU$9:$BU$12,0))+$AF605/12*AI605</f>
        <v>0</v>
      </c>
      <c r="AM605" s="85">
        <f>IF($BC605=1,AJ605/SUMIFS(AJ$3:AJ$622,$BC$3:$BC$622,1,$G$3:$G$622,$G605),0)</f>
        <v>0</v>
      </c>
      <c r="AN605" s="85">
        <f>IF($BC605=1,AK605/SUMIFS(AK$3:AK$622,$BC$3:$BC$622,1,$G$3:$G$622,$G605),0)</f>
        <v>0</v>
      </c>
      <c r="AO605" s="85">
        <f>IF($BC605=1,AL605/SUMIFS(AL$3:AL$622,$BC$3:$BC$622,1,$G$3:$G$622,$G605),0)</f>
        <v>0</v>
      </c>
      <c r="AP605" s="2" t="str">
        <f>IFERROR(R605/$V605*90,"")</f>
        <v/>
      </c>
      <c r="AQ605" s="2" t="str">
        <f>IFERROR(S605/$V605*90,"")</f>
        <v/>
      </c>
      <c r="AR605" s="2" t="str">
        <f>IFERROR(W605/$V605*90,"")</f>
        <v/>
      </c>
      <c r="AS605" s="2" t="str">
        <f>IFERROR(X605/$V605*90,"")</f>
        <v/>
      </c>
      <c r="AT605" s="2" t="str">
        <f>IFERROR(Y605/$V605*90,"")</f>
        <v/>
      </c>
      <c r="AU605" s="2">
        <f>IF(AP605="",INDEX(BV$4:BV$7,MATCH(O605,$BU$4:$BU$7,0)),AP605)</f>
        <v>0</v>
      </c>
      <c r="AV605" s="2">
        <f>IF(AQ605="",INDEX(BW$4:BW$7,MATCH($O605,$BU$4:$BU$7,0)),AQ605)</f>
        <v>0</v>
      </c>
      <c r="AW605" s="2">
        <f>IF(AR605="",INDEX(BX$4:BX$7,MATCH($O605,$BU$4:$BU$7,0)),AR605)</f>
        <v>0</v>
      </c>
      <c r="AX605" s="2">
        <f>IF(AS605="",INDEX(BY$4:BY$7,MATCH($O605,$BU$4:$BU$7,0)),AS605)</f>
        <v>1.3513513513513513E-2</v>
      </c>
      <c r="AY605" s="2">
        <f>IF(AT605="",INDEX(BZ$4:BZ$7,MATCH($O605,$BU$4:$BU$7,0)),AT605)</f>
        <v>0</v>
      </c>
      <c r="AZ605" s="2">
        <f>AU605*0.5+AK605*0.5</f>
        <v>0</v>
      </c>
      <c r="BA605" s="2">
        <f>AV605*0.5+AJ605*0.5</f>
        <v>0</v>
      </c>
      <c r="BB605" s="2">
        <f>AX605*0.5+AI605*0.5</f>
        <v>6.7567567567567563E-3</v>
      </c>
      <c r="BC605">
        <f>IF(I605="expected",1,0)</f>
        <v>0</v>
      </c>
      <c r="BD605" s="74">
        <f>IF(BC605=1,AZ605/SUMIFS(AZ$3:AZ$622,$BC$3:$BC$622,1,$G$3:$G$622,$G605),0)</f>
        <v>0</v>
      </c>
      <c r="BE605" s="74">
        <f>IF(BC605=1,BA605/SUMIFS(BA$3:BA$622,$BC$3:$BC$622,1,$G$3:$G$622,$G605),0)</f>
        <v>0</v>
      </c>
      <c r="BF605" s="74">
        <f>IF(BC605=1,AW605/SUMIFS(AW$3:AW$622,$BC$3:$BC$622,1,$G$3:$G$622,$G605),0)</f>
        <v>0</v>
      </c>
      <c r="BG605" s="2">
        <f>BB605</f>
        <v>6.7567567567567563E-3</v>
      </c>
      <c r="BH605" s="2">
        <f>AY605</f>
        <v>0</v>
      </c>
      <c r="BI605" s="2">
        <f>MIN(BI$1,BD605)</f>
        <v>0</v>
      </c>
      <c r="BJ605" s="2">
        <f>MIN(BJ$1,BE605)</f>
        <v>0</v>
      </c>
      <c r="BK605" s="2">
        <f>MIN(BK$1,BF605)</f>
        <v>0</v>
      </c>
      <c r="BL605" s="2">
        <f>BG605</f>
        <v>6.7567567567567563E-3</v>
      </c>
      <c r="BM605" s="2">
        <f>MIN($BM$1,BH605)</f>
        <v>0</v>
      </c>
      <c r="BN605" s="2">
        <f>BI605/SUMIFS(BI$3:BI$622,$BC$3:$BC$622,1,$G$3:$G$622,$G605)</f>
        <v>0</v>
      </c>
      <c r="BO605" s="2">
        <f>BJ605/SUMIFS(BJ$3:BJ$622,$BC$3:$BC$622,1,$G$3:$G$622,$G605)</f>
        <v>0</v>
      </c>
      <c r="BP605" s="2">
        <f>BK605/SUMIFS(BK$3:BK$622,$BC$3:$BC$622,1,$G$3:$G$622,$G605)</f>
        <v>0</v>
      </c>
      <c r="BQ605" s="2">
        <f>BL605</f>
        <v>6.7567567567567563E-3</v>
      </c>
      <c r="BR605" s="2">
        <f>BM605</f>
        <v>0</v>
      </c>
    </row>
    <row r="606" spans="1:70" x14ac:dyDescent="0.3">
      <c r="A606" s="93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>(12-$AF606)/12*INDEX(BV$9:BV$12,MATCH($AB606,$BU$9:$BU$12,0))+$AF606/12*AG606</f>
        <v>0</v>
      </c>
      <c r="AK606" s="85">
        <f>(12-$AF606)/12*INDEX(BW$9:BW$12,MATCH($AB606,$BU$9:$BU$12,0))+$AF606/12*AH606</f>
        <v>0</v>
      </c>
      <c r="AL606" s="85">
        <f>(12-$AF606)/12*INDEX(BX$9:BX$12,MATCH($AB606,$BU$9:$BU$12,0))+$AF606/12*AI606</f>
        <v>0</v>
      </c>
      <c r="AM606" s="85">
        <f>IF($BC606=1,AJ606/SUMIFS(AJ$3:AJ$622,$BC$3:$BC$622,1,$G$3:$G$622,$G606),0)</f>
        <v>0</v>
      </c>
      <c r="AN606" s="85">
        <f>IF($BC606=1,AK606/SUMIFS(AK$3:AK$622,$BC$3:$BC$622,1,$G$3:$G$622,$G606),0)</f>
        <v>0</v>
      </c>
      <c r="AO606" s="85">
        <f>IF($BC606=1,AL606/SUMIFS(AL$3:AL$622,$BC$3:$BC$622,1,$G$3:$G$622,$G606),0)</f>
        <v>0</v>
      </c>
      <c r="AP606" s="2">
        <f>IFERROR(R606/$V606*90,"")</f>
        <v>0</v>
      </c>
      <c r="AQ606" s="2">
        <f>IFERROR(S606/$V606*90,"")</f>
        <v>0</v>
      </c>
      <c r="AR606" s="2">
        <f>IFERROR(W606/$V606*90,"")</f>
        <v>0</v>
      </c>
      <c r="AS606" s="2">
        <f>IFERROR(X606/$V606*90,"")</f>
        <v>3.5087719298245612E-2</v>
      </c>
      <c r="AT606" s="2">
        <f>IFERROR(Y606/$V606*90,"")</f>
        <v>0</v>
      </c>
      <c r="AU606" s="2">
        <f>IF(AP606="",INDEX(BV$4:BV$7,MATCH(O606,$BU$4:$BU$7,0)),AP606)</f>
        <v>0</v>
      </c>
      <c r="AV606" s="2">
        <f>IF(AQ606="",INDEX(BW$4:BW$7,MATCH($O606,$BU$4:$BU$7,0)),AQ606)</f>
        <v>0</v>
      </c>
      <c r="AW606" s="2">
        <f>IF(AR606="",INDEX(BX$4:BX$7,MATCH($O606,$BU$4:$BU$7,0)),AR606)</f>
        <v>0</v>
      </c>
      <c r="AX606" s="2">
        <f>IF(AS606="",INDEX(BY$4:BY$7,MATCH($O606,$BU$4:$BU$7,0)),AS606)</f>
        <v>3.5087719298245612E-2</v>
      </c>
      <c r="AY606" s="2">
        <f>IF(AT606="",INDEX(BZ$4:BZ$7,MATCH($O606,$BU$4:$BU$7,0)),AT606)</f>
        <v>0</v>
      </c>
      <c r="AZ606" s="2">
        <f>AU606*0.5+AK606*0.5</f>
        <v>0</v>
      </c>
      <c r="BA606" s="2">
        <f>AV606*0.5+AJ606*0.5</f>
        <v>0</v>
      </c>
      <c r="BB606" s="2">
        <f>AX606*0.5+AI606*0.5</f>
        <v>1.7543859649122806E-2</v>
      </c>
      <c r="BC606">
        <f>IF(I606="expected",1,0)</f>
        <v>1</v>
      </c>
      <c r="BD606" s="74">
        <f>IF(BC606=1,AZ606/SUMIFS(AZ$3:AZ$622,$BC$3:$BC$622,1,$G$3:$G$622,$G606),0)</f>
        <v>0</v>
      </c>
      <c r="BE606" s="74">
        <f>IF(BC606=1,BA606/SUMIFS(BA$3:BA$622,$BC$3:$BC$622,1,$G$3:$G$622,$G606),0)</f>
        <v>0</v>
      </c>
      <c r="BF606" s="74">
        <f>IF(BC606=1,AW606/SUMIFS(AW$3:AW$622,$BC$3:$BC$622,1,$G$3:$G$622,$G606),0)</f>
        <v>0</v>
      </c>
      <c r="BG606" s="2">
        <f>BB606</f>
        <v>1.7543859649122806E-2</v>
      </c>
      <c r="BH606" s="2">
        <f>AY606</f>
        <v>0</v>
      </c>
      <c r="BI606" s="2">
        <f>MIN(BI$1,BD606)</f>
        <v>0</v>
      </c>
      <c r="BJ606" s="2">
        <f>MIN(BJ$1,BE606)</f>
        <v>0</v>
      </c>
      <c r="BK606" s="2">
        <f>MIN(BK$1,BF606)</f>
        <v>0</v>
      </c>
      <c r="BL606" s="2">
        <f>BG606</f>
        <v>1.7543859649122806E-2</v>
      </c>
      <c r="BM606" s="2">
        <f>MIN($BM$1,BH606)</f>
        <v>0</v>
      </c>
      <c r="BN606" s="2">
        <f>BI606/SUMIFS(BI$3:BI$622,$BC$3:$BC$622,1,$G$3:$G$622,$G606)</f>
        <v>0</v>
      </c>
      <c r="BO606" s="2">
        <f>BJ606/SUMIFS(BJ$3:BJ$622,$BC$3:$BC$622,1,$G$3:$G$622,$G606)</f>
        <v>0</v>
      </c>
      <c r="BP606" s="2">
        <f>BK606/SUMIFS(BK$3:BK$622,$BC$3:$BC$622,1,$G$3:$G$622,$G606)</f>
        <v>0</v>
      </c>
      <c r="BQ606" s="2">
        <f>BL606</f>
        <v>1.7543859649122806E-2</v>
      </c>
      <c r="BR606" s="2">
        <f>BM606</f>
        <v>0</v>
      </c>
    </row>
    <row r="607" spans="1:70" x14ac:dyDescent="0.3">
      <c r="A607" s="93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>(12-$AF607)/12*INDEX(BV$9:BV$12,MATCH($AB607,$BU$9:$BU$12,0))+$AF607/12*AG607</f>
        <v>0</v>
      </c>
      <c r="AK607" s="85">
        <f>(12-$AF607)/12*INDEX(BW$9:BW$12,MATCH($AB607,$BU$9:$BU$12,0))+$AF607/12*AH607</f>
        <v>0</v>
      </c>
      <c r="AL607" s="85">
        <f>(12-$AF607)/12*INDEX(BX$9:BX$12,MATCH($AB607,$BU$9:$BU$12,0))+$AF607/12*AI607</f>
        <v>0</v>
      </c>
      <c r="AM607" s="85">
        <f>IF($BC607=1,AJ607/SUMIFS(AJ$3:AJ$622,$BC$3:$BC$622,1,$G$3:$G$622,$G607),0)</f>
        <v>0</v>
      </c>
      <c r="AN607" s="85">
        <f>IF($BC607=1,AK607/SUMIFS(AK$3:AK$622,$BC$3:$BC$622,1,$G$3:$G$622,$G607),0)</f>
        <v>0</v>
      </c>
      <c r="AO607" s="85">
        <f>IF($BC607=1,AL607/SUMIFS(AL$3:AL$622,$BC$3:$BC$622,1,$G$3:$G$622,$G607),0)</f>
        <v>0</v>
      </c>
      <c r="AP607" s="2">
        <f>IFERROR(R607/$V607*90,"")</f>
        <v>0</v>
      </c>
      <c r="AQ607" s="2">
        <f>IFERROR(S607/$V607*90,"")</f>
        <v>0</v>
      </c>
      <c r="AR607" s="2">
        <f>IFERROR(W607/$V607*90,"")</f>
        <v>0</v>
      </c>
      <c r="AS607" s="2">
        <f>IFERROR(X607/$V607*90,"")</f>
        <v>0</v>
      </c>
      <c r="AT607" s="2">
        <f>IFERROR(Y607/$V607*90,"")</f>
        <v>0</v>
      </c>
      <c r="AU607" s="2">
        <f>IF(AP607="",INDEX(BV$4:BV$7,MATCH(O607,$BU$4:$BU$7,0)),AP607)</f>
        <v>0</v>
      </c>
      <c r="AV607" s="2">
        <f>IF(AQ607="",INDEX(BW$4:BW$7,MATCH($O607,$BU$4:$BU$7,0)),AQ607)</f>
        <v>0</v>
      </c>
      <c r="AW607" s="2">
        <f>IF(AR607="",INDEX(BX$4:BX$7,MATCH($O607,$BU$4:$BU$7,0)),AR607)</f>
        <v>0</v>
      </c>
      <c r="AX607" s="2">
        <f>IF(AS607="",INDEX(BY$4:BY$7,MATCH($O607,$BU$4:$BU$7,0)),AS607)</f>
        <v>0</v>
      </c>
      <c r="AY607" s="2">
        <f>IF(AT607="",INDEX(BZ$4:BZ$7,MATCH($O607,$BU$4:$BU$7,0)),AT607)</f>
        <v>0</v>
      </c>
      <c r="AZ607" s="2">
        <f>AU607*0.5+AK607*0.5</f>
        <v>0</v>
      </c>
      <c r="BA607" s="2">
        <f>AV607*0.5+AJ607*0.5</f>
        <v>0</v>
      </c>
      <c r="BB607" s="2">
        <f>AX607*0.5+AI607*0.5</f>
        <v>0</v>
      </c>
      <c r="BC607">
        <f>IF(I607="expected",1,0)</f>
        <v>0</v>
      </c>
      <c r="BD607" s="74">
        <f>IF(BC607=1,AZ607/SUMIFS(AZ$3:AZ$622,$BC$3:$BC$622,1,$G$3:$G$622,$G607),0)</f>
        <v>0</v>
      </c>
      <c r="BE607" s="74">
        <f>IF(BC607=1,BA607/SUMIFS(BA$3:BA$622,$BC$3:$BC$622,1,$G$3:$G$622,$G607),0)</f>
        <v>0</v>
      </c>
      <c r="BF607" s="74">
        <f>IF(BC607=1,AW607/SUMIFS(AW$3:AW$622,$BC$3:$BC$622,1,$G$3:$G$622,$G607),0)</f>
        <v>0</v>
      </c>
      <c r="BG607" s="2">
        <f>BB607</f>
        <v>0</v>
      </c>
      <c r="BH607" s="2">
        <f>AY607</f>
        <v>0</v>
      </c>
      <c r="BI607" s="2">
        <f>MIN(BI$1,BD607)</f>
        <v>0</v>
      </c>
      <c r="BJ607" s="2">
        <f>MIN(BJ$1,BE607)</f>
        <v>0</v>
      </c>
      <c r="BK607" s="2">
        <f>MIN(BK$1,BF607)</f>
        <v>0</v>
      </c>
      <c r="BL607" s="2">
        <f>BG607</f>
        <v>0</v>
      </c>
      <c r="BM607" s="2">
        <f>MIN($BM$1,BH607)</f>
        <v>0</v>
      </c>
      <c r="BN607" s="2">
        <f>BI607/SUMIFS(BI$3:BI$622,$BC$3:$BC$622,1,$G$3:$G$622,$G607)</f>
        <v>0</v>
      </c>
      <c r="BO607" s="2">
        <f>BJ607/SUMIFS(BJ$3:BJ$622,$BC$3:$BC$622,1,$G$3:$G$622,$G607)</f>
        <v>0</v>
      </c>
      <c r="BP607" s="2">
        <f>BK607/SUMIFS(BK$3:BK$622,$BC$3:$BC$622,1,$G$3:$G$622,$G607)</f>
        <v>0</v>
      </c>
      <c r="BQ607" s="2">
        <f>BL607</f>
        <v>0</v>
      </c>
      <c r="BR607" s="2">
        <f>BM607</f>
        <v>0</v>
      </c>
    </row>
    <row r="608" spans="1:70" x14ac:dyDescent="0.3">
      <c r="A608" s="93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>(12-$AF608)/12*INDEX(BV$9:BV$12,MATCH($AB608,$BU$9:$BU$12,0))+$AF608/12*AG608</f>
        <v>0.14782509157509158</v>
      </c>
      <c r="AK608" s="85">
        <f>(12-$AF608)/12*INDEX(BW$9:BW$12,MATCH($AB608,$BU$9:$BU$12,0))+$AF608/12*AH608</f>
        <v>0.20579670329670333</v>
      </c>
      <c r="AL608" s="85">
        <f>(12-$AF608)/12*INDEX(BX$9:BX$12,MATCH($AB608,$BU$9:$BU$12,0))+$AF608/12*AI608</f>
        <v>0.21209249084249085</v>
      </c>
      <c r="AM608" s="85">
        <f>IF($BC608=1,AJ608/SUMIFS(AJ$3:AJ$622,$BC$3:$BC$622,1,$G$3:$G$622,$G608),0)</f>
        <v>0</v>
      </c>
      <c r="AN608" s="85">
        <f>IF($BC608=1,AK608/SUMIFS(AK$3:AK$622,$BC$3:$BC$622,1,$G$3:$G$622,$G608),0)</f>
        <v>0</v>
      </c>
      <c r="AO608" s="85">
        <f>IF($BC608=1,AL608/SUMIFS(AL$3:AL$622,$BC$3:$BC$622,1,$G$3:$G$622,$G608),0)</f>
        <v>0</v>
      </c>
      <c r="AP608" s="2">
        <f>IFERROR(R608/$V608*90,"")</f>
        <v>6.5549890750182083E-2</v>
      </c>
      <c r="AQ608" s="2">
        <f>IFERROR(S608/$V608*90,"")</f>
        <v>0.19664967225054625</v>
      </c>
      <c r="AR608" s="2">
        <f>IFERROR(W608/$V608*90,"")</f>
        <v>0.72104879825200296</v>
      </c>
      <c r="AS608" s="2">
        <f>IFERROR(X608/$V608*90,"")</f>
        <v>0.26219956300072833</v>
      </c>
      <c r="AT608" s="2">
        <f>IFERROR(Y608/$V608*90,"")</f>
        <v>0</v>
      </c>
      <c r="AU608" s="2">
        <f>IF(AP608="",INDEX(BV$4:BV$7,MATCH(O608,$BU$4:$BU$7,0)),AP608)</f>
        <v>6.5549890750182083E-2</v>
      </c>
      <c r="AV608" s="2">
        <f>IF(AQ608="",INDEX(BW$4:BW$7,MATCH($O608,$BU$4:$BU$7,0)),AQ608)</f>
        <v>0.19664967225054625</v>
      </c>
      <c r="AW608" s="2">
        <f>IF(AR608="",INDEX(BX$4:BX$7,MATCH($O608,$BU$4:$BU$7,0)),AR608)</f>
        <v>0.72104879825200296</v>
      </c>
      <c r="AX608" s="2">
        <f>IF(AS608="",INDEX(BY$4:BY$7,MATCH($O608,$BU$4:$BU$7,0)),AS608)</f>
        <v>0.26219956300072833</v>
      </c>
      <c r="AY608" s="2">
        <f>IF(AT608="",INDEX(BZ$4:BZ$7,MATCH($O608,$BU$4:$BU$7,0)),AT608)</f>
        <v>0</v>
      </c>
      <c r="AZ608" s="2">
        <f>AU608*0.5+AK608*0.5</f>
        <v>0.13567329702344272</v>
      </c>
      <c r="BA608" s="2">
        <f>AV608*0.5+AJ608*0.5</f>
        <v>0.1722373819128189</v>
      </c>
      <c r="BB608" s="2">
        <f>AX608*0.5+AI608*0.5</f>
        <v>0.13109978150036417</v>
      </c>
      <c r="BC608">
        <f>IF(I608="expected",1,0)</f>
        <v>0</v>
      </c>
      <c r="BD608" s="74">
        <f>IF(BC608=1,AZ608/SUMIFS(AZ$3:AZ$622,$BC$3:$BC$622,1,$G$3:$G$622,$G608),0)</f>
        <v>0</v>
      </c>
      <c r="BE608" s="74">
        <f>IF(BC608=1,BA608/SUMIFS(BA$3:BA$622,$BC$3:$BC$622,1,$G$3:$G$622,$G608),0)</f>
        <v>0</v>
      </c>
      <c r="BF608" s="74">
        <f>IF(BC608=1,AW608/SUMIFS(AW$3:AW$622,$BC$3:$BC$622,1,$G$3:$G$622,$G608),0)</f>
        <v>0</v>
      </c>
      <c r="BG608" s="2">
        <f>BB608</f>
        <v>0.13109978150036417</v>
      </c>
      <c r="BH608" s="2">
        <f>AY608</f>
        <v>0</v>
      </c>
      <c r="BI608" s="2">
        <f>MIN(BI$1,BD608)</f>
        <v>0</v>
      </c>
      <c r="BJ608" s="2">
        <f>MIN(BJ$1,BE608)</f>
        <v>0</v>
      </c>
      <c r="BK608" s="2">
        <f>MIN(BK$1,BF608)</f>
        <v>0</v>
      </c>
      <c r="BL608" s="2">
        <f>BG608</f>
        <v>0.13109978150036417</v>
      </c>
      <c r="BM608" s="2">
        <f>MIN($BM$1,BH608)</f>
        <v>0</v>
      </c>
      <c r="BN608" s="2">
        <f>BI608/SUMIFS(BI$3:BI$622,$BC$3:$BC$622,1,$G$3:$G$622,$G608)</f>
        <v>0</v>
      </c>
      <c r="BO608" s="2">
        <f>BJ608/SUMIFS(BJ$3:BJ$622,$BC$3:$BC$622,1,$G$3:$G$622,$G608)</f>
        <v>0</v>
      </c>
      <c r="BP608" s="2">
        <f>BK608/SUMIFS(BK$3:BK$622,$BC$3:$BC$622,1,$G$3:$G$622,$G608)</f>
        <v>0</v>
      </c>
      <c r="BQ608" s="2">
        <f>BL608</f>
        <v>0.13109978150036417</v>
      </c>
      <c r="BR608" s="2">
        <f>BM608</f>
        <v>0</v>
      </c>
    </row>
    <row r="609" spans="1:70" x14ac:dyDescent="0.3">
      <c r="A609" s="93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>(12-$AF609)/12*INDEX(BV$9:BV$12,MATCH($AB609,$BU$9:$BU$12,0))+$AF609/12*AG609</f>
        <v>0.14782509157509158</v>
      </c>
      <c r="AK609" s="85">
        <f>(12-$AF609)/12*INDEX(BW$9:BW$12,MATCH($AB609,$BU$9:$BU$12,0))+$AF609/12*AH609</f>
        <v>0.20579670329670333</v>
      </c>
      <c r="AL609" s="85">
        <f>(12-$AF609)/12*INDEX(BX$9:BX$12,MATCH($AB609,$BU$9:$BU$12,0))+$AF609/12*AI609</f>
        <v>0.21209249084249085</v>
      </c>
      <c r="AM609" s="85">
        <f>IF($BC609=1,AJ609/SUMIFS(AJ$3:AJ$622,$BC$3:$BC$622,1,$G$3:$G$622,$G609),0)</f>
        <v>0</v>
      </c>
      <c r="AN609" s="85">
        <f>IF($BC609=1,AK609/SUMIFS(AK$3:AK$622,$BC$3:$BC$622,1,$G$3:$G$622,$G609),0)</f>
        <v>0</v>
      </c>
      <c r="AO609" s="85">
        <f>IF($BC609=1,AL609/SUMIFS(AL$3:AL$622,$BC$3:$BC$622,1,$G$3:$G$622,$G609),0)</f>
        <v>0</v>
      </c>
      <c r="AP609" s="2" t="str">
        <f>IFERROR(R609/$V609*90,"")</f>
        <v/>
      </c>
      <c r="AQ609" s="2" t="str">
        <f>IFERROR(S609/$V609*90,"")</f>
        <v/>
      </c>
      <c r="AR609" s="2" t="str">
        <f>IFERROR(W609/$V609*90,"")</f>
        <v/>
      </c>
      <c r="AS609" s="2" t="str">
        <f>IFERROR(X609/$V609*90,"")</f>
        <v/>
      </c>
      <c r="AT609" s="2" t="str">
        <f>IFERROR(Y609/$V609*90,"")</f>
        <v/>
      </c>
      <c r="AU609" s="2">
        <f>IF(AP609="",INDEX(BV$4:BV$7,MATCH(O609,$BU$4:$BU$7,0)),AP609)</f>
        <v>0</v>
      </c>
      <c r="AV609" s="2">
        <f>IF(AQ609="",INDEX(BW$4:BW$7,MATCH($O609,$BU$4:$BU$7,0)),AQ609)</f>
        <v>0</v>
      </c>
      <c r="AW609" s="2">
        <f>IF(AR609="",INDEX(BX$4:BX$7,MATCH($O609,$BU$4:$BU$7,0)),AR609)</f>
        <v>9.024064171122996E-2</v>
      </c>
      <c r="AX609" s="2">
        <f>IF(AS609="",INDEX(BY$4:BY$7,MATCH($O609,$BU$4:$BU$7,0)),AS609)</f>
        <v>0.1265377855887522</v>
      </c>
      <c r="AY609" s="2">
        <f>IF(AT609="",INDEX(BZ$4:BZ$7,MATCH($O609,$BU$4:$BU$7,0)),AT609)</f>
        <v>0</v>
      </c>
      <c r="AZ609" s="2">
        <f>AU609*0.5+AK609*0.5</f>
        <v>0.10289835164835166</v>
      </c>
      <c r="BA609" s="2">
        <f>AV609*0.5+AJ609*0.5</f>
        <v>7.3912545787545789E-2</v>
      </c>
      <c r="BB609" s="2">
        <f>AX609*0.5+AI609*0.5</f>
        <v>6.32688927943761E-2</v>
      </c>
      <c r="BC609">
        <f>IF(I609="expected",1,0)</f>
        <v>0</v>
      </c>
      <c r="BD609" s="74">
        <f>IF(BC609=1,AZ609/SUMIFS(AZ$3:AZ$622,$BC$3:$BC$622,1,$G$3:$G$622,$G609),0)</f>
        <v>0</v>
      </c>
      <c r="BE609" s="74">
        <f>IF(BC609=1,BA609/SUMIFS(BA$3:BA$622,$BC$3:$BC$622,1,$G$3:$G$622,$G609),0)</f>
        <v>0</v>
      </c>
      <c r="BF609" s="74">
        <f>IF(BC609=1,AW609/SUMIFS(AW$3:AW$622,$BC$3:$BC$622,1,$G$3:$G$622,$G609),0)</f>
        <v>0</v>
      </c>
      <c r="BG609" s="2">
        <f>BB609</f>
        <v>6.32688927943761E-2</v>
      </c>
      <c r="BH609" s="2">
        <f>AY609</f>
        <v>0</v>
      </c>
      <c r="BI609" s="2">
        <f>MIN(BI$1,BD609)</f>
        <v>0</v>
      </c>
      <c r="BJ609" s="2">
        <f>MIN(BJ$1,BE609)</f>
        <v>0</v>
      </c>
      <c r="BK609" s="2">
        <f>MIN(BK$1,BF609)</f>
        <v>0</v>
      </c>
      <c r="BL609" s="2">
        <f>BG609</f>
        <v>6.32688927943761E-2</v>
      </c>
      <c r="BM609" s="2">
        <f>MIN($BM$1,BH609)</f>
        <v>0</v>
      </c>
      <c r="BN609" s="2">
        <f>BI609/SUMIFS(BI$3:BI$622,$BC$3:$BC$622,1,$G$3:$G$622,$G609)</f>
        <v>0</v>
      </c>
      <c r="BO609" s="2">
        <f>BJ609/SUMIFS(BJ$3:BJ$622,$BC$3:$BC$622,1,$G$3:$G$622,$G609)</f>
        <v>0</v>
      </c>
      <c r="BP609" s="2">
        <f>BK609/SUMIFS(BK$3:BK$622,$BC$3:$BC$622,1,$G$3:$G$622,$G609)</f>
        <v>0</v>
      </c>
      <c r="BQ609" s="2">
        <f>BL609</f>
        <v>6.32688927943761E-2</v>
      </c>
      <c r="BR609" s="2">
        <f>BM609</f>
        <v>0</v>
      </c>
    </row>
    <row r="610" spans="1:70" x14ac:dyDescent="0.3">
      <c r="A610" s="93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>(12-$AF610)/12*INDEX(BV$9:BV$12,MATCH($AB610,$BU$9:$BU$12,0))+$AF610/12*AG610</f>
        <v>9.2999999999999999E-2</v>
      </c>
      <c r="AK610" s="85">
        <f>(12-$AF610)/12*INDEX(BW$9:BW$12,MATCH($AB610,$BU$9:$BU$12,0))+$AF610/12*AH610</f>
        <v>9.1235294117647081E-2</v>
      </c>
      <c r="AL610" s="85">
        <f>(12-$AF610)/12*INDEX(BX$9:BX$12,MATCH($AB610,$BU$9:$BU$12,0))+$AF610/12*AI610</f>
        <v>0.18782352941176461</v>
      </c>
      <c r="AM610" s="85">
        <f>IF($BC610=1,AJ610/SUMIFS(AJ$3:AJ$622,$BC$3:$BC$622,1,$G$3:$G$622,$G610),0)</f>
        <v>0</v>
      </c>
      <c r="AN610" s="85">
        <f>IF($BC610=1,AK610/SUMIFS(AK$3:AK$622,$BC$3:$BC$622,1,$G$3:$G$622,$G610),0)</f>
        <v>0</v>
      </c>
      <c r="AO610" s="85">
        <f>IF($BC610=1,AL610/SUMIFS(AL$3:AL$622,$BC$3:$BC$622,1,$G$3:$G$622,$G610),0)</f>
        <v>0</v>
      </c>
      <c r="AP610" s="2">
        <f>IFERROR(R610/$V610*90,"")</f>
        <v>0.25139664804469275</v>
      </c>
      <c r="AQ610" s="2">
        <f>IFERROR(S610/$V610*90,"")</f>
        <v>0.12569832402234637</v>
      </c>
      <c r="AR610" s="2">
        <f>IFERROR(W610/$V610*90,"")</f>
        <v>0.87988826815642462</v>
      </c>
      <c r="AS610" s="2">
        <f>IFERROR(X610/$V610*90,"")</f>
        <v>0</v>
      </c>
      <c r="AT610" s="2">
        <f>IFERROR(Y610/$V610*90,"")</f>
        <v>0</v>
      </c>
      <c r="AU610" s="2">
        <f>IF(AP610="",INDEX(BV$4:BV$7,MATCH(O610,$BU$4:$BU$7,0)),AP610)</f>
        <v>0.25139664804469275</v>
      </c>
      <c r="AV610" s="2">
        <f>IF(AQ610="",INDEX(BW$4:BW$7,MATCH($O610,$BU$4:$BU$7,0)),AQ610)</f>
        <v>0.12569832402234637</v>
      </c>
      <c r="AW610" s="2">
        <f>IF(AR610="",INDEX(BX$4:BX$7,MATCH($O610,$BU$4:$BU$7,0)),AR610)</f>
        <v>0.87988826815642462</v>
      </c>
      <c r="AX610" s="2">
        <f>IF(AS610="",INDEX(BY$4:BY$7,MATCH($O610,$BU$4:$BU$7,0)),AS610)</f>
        <v>0</v>
      </c>
      <c r="AY610" s="2">
        <f>IF(AT610="",INDEX(BZ$4:BZ$7,MATCH($O610,$BU$4:$BU$7,0)),AT610)</f>
        <v>0</v>
      </c>
      <c r="AZ610" s="2">
        <f>AU610*0.5+AK610*0.5</f>
        <v>0.17131597108116992</v>
      </c>
      <c r="BA610" s="2">
        <f>AV610*0.5+AJ610*0.5</f>
        <v>0.10934916201117319</v>
      </c>
      <c r="BB610" s="2">
        <f>AX610*0.5+AI610*0.5</f>
        <v>0</v>
      </c>
      <c r="BC610">
        <f>IF(I610="expected",1,0)</f>
        <v>0</v>
      </c>
      <c r="BD610" s="74">
        <f>IF(BC610=1,AZ610/SUMIFS(AZ$3:AZ$622,$BC$3:$BC$622,1,$G$3:$G$622,$G610),0)</f>
        <v>0</v>
      </c>
      <c r="BE610" s="74">
        <f>IF(BC610=1,BA610/SUMIFS(BA$3:BA$622,$BC$3:$BC$622,1,$G$3:$G$622,$G610),0)</f>
        <v>0</v>
      </c>
      <c r="BF610" s="74">
        <f>IF(BC610=1,AW610/SUMIFS(AW$3:AW$622,$BC$3:$BC$622,1,$G$3:$G$622,$G610),0)</f>
        <v>0</v>
      </c>
      <c r="BG610" s="2">
        <f>BB610</f>
        <v>0</v>
      </c>
      <c r="BH610" s="2">
        <f>AY610</f>
        <v>0</v>
      </c>
      <c r="BI610" s="2">
        <f>MIN(BI$1,BD610)</f>
        <v>0</v>
      </c>
      <c r="BJ610" s="2">
        <f>MIN(BJ$1,BE610)</f>
        <v>0</v>
      </c>
      <c r="BK610" s="2">
        <f>MIN(BK$1,BF610)</f>
        <v>0</v>
      </c>
      <c r="BL610" s="2">
        <f>BG610</f>
        <v>0</v>
      </c>
      <c r="BM610" s="2">
        <f>MIN($BM$1,BH610)</f>
        <v>0</v>
      </c>
      <c r="BN610" s="2">
        <f>BI610/SUMIFS(BI$3:BI$622,$BC$3:$BC$622,1,$G$3:$G$622,$G610)</f>
        <v>0</v>
      </c>
      <c r="BO610" s="2">
        <f>BJ610/SUMIFS(BJ$3:BJ$622,$BC$3:$BC$622,1,$G$3:$G$622,$G610)</f>
        <v>0</v>
      </c>
      <c r="BP610" s="2">
        <f>BK610/SUMIFS(BK$3:BK$622,$BC$3:$BC$622,1,$G$3:$G$622,$G610)</f>
        <v>0</v>
      </c>
      <c r="BQ610" s="2">
        <f>BL610</f>
        <v>0</v>
      </c>
      <c r="BR610" s="2">
        <f>BM610</f>
        <v>0</v>
      </c>
    </row>
    <row r="611" spans="1:70" x14ac:dyDescent="0.3">
      <c r="A611" s="93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>(12-$AF611)/12*INDEX(BV$9:BV$12,MATCH($AB611,$BU$9:$BU$12,0))+$AF611/12*AG611</f>
        <v>7.7499999999999999E-2</v>
      </c>
      <c r="AK611" s="85">
        <f>(12-$AF611)/12*INDEX(BW$9:BW$12,MATCH($AB611,$BU$9:$BU$12,0))+$AF611/12*AH611</f>
        <v>7.6029411764705901E-2</v>
      </c>
      <c r="AL611" s="85">
        <f>(12-$AF611)/12*INDEX(BX$9:BX$12,MATCH($AB611,$BU$9:$BU$12,0))+$AF611/12*AI611</f>
        <v>0.15651960784313718</v>
      </c>
      <c r="AM611" s="85">
        <f>IF($BC611=1,AJ611/SUMIFS(AJ$3:AJ$622,$BC$3:$BC$622,1,$G$3:$G$622,$G611),0)</f>
        <v>0</v>
      </c>
      <c r="AN611" s="85">
        <f>IF($BC611=1,AK611/SUMIFS(AK$3:AK$622,$BC$3:$BC$622,1,$G$3:$G$622,$G611),0)</f>
        <v>0</v>
      </c>
      <c r="AO611" s="85">
        <f>IF($BC611=1,AL611/SUMIFS(AL$3:AL$622,$BC$3:$BC$622,1,$G$3:$G$622,$G611),0)</f>
        <v>0</v>
      </c>
      <c r="AP611" s="2">
        <f>IFERROR(R611/$V611*90,"")</f>
        <v>7.7186963979416809E-2</v>
      </c>
      <c r="AQ611" s="2">
        <f>IFERROR(S611/$V611*90,"")</f>
        <v>0</v>
      </c>
      <c r="AR611" s="2">
        <f>IFERROR(W611/$V611*90,"")</f>
        <v>0.54030874785591765</v>
      </c>
      <c r="AS611" s="2">
        <f>IFERROR(X611/$V611*90,"")</f>
        <v>0</v>
      </c>
      <c r="AT611" s="2">
        <f>IFERROR(Y611/$V611*90,"")</f>
        <v>7.7186963979416809E-2</v>
      </c>
      <c r="AU611" s="2">
        <f>IF(AP611="",INDEX(BV$4:BV$7,MATCH(O611,$BU$4:$BU$7,0)),AP611)</f>
        <v>7.7186963979416809E-2</v>
      </c>
      <c r="AV611" s="2">
        <f>IF(AQ611="",INDEX(BW$4:BW$7,MATCH($O611,$BU$4:$BU$7,0)),AQ611)</f>
        <v>0</v>
      </c>
      <c r="AW611" s="2">
        <f>IF(AR611="",INDEX(BX$4:BX$7,MATCH($O611,$BU$4:$BU$7,0)),AR611)</f>
        <v>0.54030874785591765</v>
      </c>
      <c r="AX611" s="2">
        <f>IF(AS611="",INDEX(BY$4:BY$7,MATCH($O611,$BU$4:$BU$7,0)),AS611)</f>
        <v>0</v>
      </c>
      <c r="AY611" s="2">
        <f>IF(AT611="",INDEX(BZ$4:BZ$7,MATCH($O611,$BU$4:$BU$7,0)),AT611)</f>
        <v>7.7186963979416809E-2</v>
      </c>
      <c r="AZ611" s="2">
        <f>AU611*0.5+AK611*0.5</f>
        <v>7.6608187872061362E-2</v>
      </c>
      <c r="BA611" s="2">
        <f>AV611*0.5+AJ611*0.5</f>
        <v>3.875E-2</v>
      </c>
      <c r="BB611" s="2">
        <f>AX611*0.5+AI611*0.5</f>
        <v>0</v>
      </c>
      <c r="BC611">
        <f>IF(I611="expected",1,0)</f>
        <v>0</v>
      </c>
      <c r="BD611" s="74">
        <f>IF(BC611=1,AZ611/SUMIFS(AZ$3:AZ$622,$BC$3:$BC$622,1,$G$3:$G$622,$G611),0)</f>
        <v>0</v>
      </c>
      <c r="BE611" s="74">
        <f>IF(BC611=1,BA611/SUMIFS(BA$3:BA$622,$BC$3:$BC$622,1,$G$3:$G$622,$G611),0)</f>
        <v>0</v>
      </c>
      <c r="BF611" s="74">
        <f>IF(BC611=1,AW611/SUMIFS(AW$3:AW$622,$BC$3:$BC$622,1,$G$3:$G$622,$G611),0)</f>
        <v>0</v>
      </c>
      <c r="BG611" s="2">
        <f>BB611</f>
        <v>0</v>
      </c>
      <c r="BH611" s="2">
        <f>AY611</f>
        <v>7.7186963979416809E-2</v>
      </c>
      <c r="BI611" s="2">
        <f>MIN(BI$1,BD611)</f>
        <v>0</v>
      </c>
      <c r="BJ611" s="2">
        <f>MIN(BJ$1,BE611)</f>
        <v>0</v>
      </c>
      <c r="BK611" s="2">
        <f>MIN(BK$1,BF611)</f>
        <v>0</v>
      </c>
      <c r="BL611" s="2">
        <f>BG611</f>
        <v>0</v>
      </c>
      <c r="BM611" s="2">
        <f>MIN($BM$1,BH611)</f>
        <v>0.06</v>
      </c>
      <c r="BN611" s="2">
        <f>BI611/SUMIFS(BI$3:BI$622,$BC$3:$BC$622,1,$G$3:$G$622,$G611)</f>
        <v>0</v>
      </c>
      <c r="BO611" s="2">
        <f>BJ611/SUMIFS(BJ$3:BJ$622,$BC$3:$BC$622,1,$G$3:$G$622,$G611)</f>
        <v>0</v>
      </c>
      <c r="BP611" s="2">
        <f>BK611/SUMIFS(BK$3:BK$622,$BC$3:$BC$622,1,$G$3:$G$622,$G611)</f>
        <v>0</v>
      </c>
      <c r="BQ611" s="2">
        <f>BL611</f>
        <v>0</v>
      </c>
      <c r="BR611" s="2">
        <f>BM611</f>
        <v>0.06</v>
      </c>
    </row>
    <row r="612" spans="1:70" x14ac:dyDescent="0.3">
      <c r="A612" s="93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>(12-$AF612)/12*INDEX(BV$9:BV$12,MATCH($AB612,$BU$9:$BU$12,0))+$AF612/12*AG612</f>
        <v>9.2999999999999999E-2</v>
      </c>
      <c r="AK612" s="85">
        <f>(12-$AF612)/12*INDEX(BW$9:BW$12,MATCH($AB612,$BU$9:$BU$12,0))+$AF612/12*AH612</f>
        <v>9.1235294117647081E-2</v>
      </c>
      <c r="AL612" s="85">
        <f>(12-$AF612)/12*INDEX(BX$9:BX$12,MATCH($AB612,$BU$9:$BU$12,0))+$AF612/12*AI612</f>
        <v>0.18782352941176461</v>
      </c>
      <c r="AM612" s="85">
        <f>IF($BC612=1,AJ612/SUMIFS(AJ$3:AJ$622,$BC$3:$BC$622,1,$G$3:$G$622,$G612),0)</f>
        <v>0</v>
      </c>
      <c r="AN612" s="85">
        <f>IF($BC612=1,AK612/SUMIFS(AK$3:AK$622,$BC$3:$BC$622,1,$G$3:$G$622,$G612),0)</f>
        <v>0</v>
      </c>
      <c r="AO612" s="85">
        <f>IF($BC612=1,AL612/SUMIFS(AL$3:AL$622,$BC$3:$BC$622,1,$G$3:$G$622,$G612),0)</f>
        <v>0</v>
      </c>
      <c r="AP612" s="2">
        <f>IFERROR(R612/$V612*90,"")</f>
        <v>0.12040133779264213</v>
      </c>
      <c r="AQ612" s="2">
        <f>IFERROR(S612/$V612*90,"")</f>
        <v>3.0100334448160532E-2</v>
      </c>
      <c r="AR612" s="2">
        <f>IFERROR(W612/$V612*90,"")</f>
        <v>0.3612040133779264</v>
      </c>
      <c r="AS612" s="2">
        <f>IFERROR(X612/$V612*90,"")</f>
        <v>0.24080267558528426</v>
      </c>
      <c r="AT612" s="2">
        <f>IFERROR(Y612/$V612*90,"")</f>
        <v>0</v>
      </c>
      <c r="AU612" s="2">
        <f>IF(AP612="",INDEX(BV$4:BV$7,MATCH(O612,$BU$4:$BU$7,0)),AP612)</f>
        <v>0.12040133779264213</v>
      </c>
      <c r="AV612" s="2">
        <f>IF(AQ612="",INDEX(BW$4:BW$7,MATCH($O612,$BU$4:$BU$7,0)),AQ612)</f>
        <v>3.0100334448160532E-2</v>
      </c>
      <c r="AW612" s="2">
        <f>IF(AR612="",INDEX(BX$4:BX$7,MATCH($O612,$BU$4:$BU$7,0)),AR612)</f>
        <v>0.3612040133779264</v>
      </c>
      <c r="AX612" s="2">
        <f>IF(AS612="",INDEX(BY$4:BY$7,MATCH($O612,$BU$4:$BU$7,0)),AS612)</f>
        <v>0.24080267558528426</v>
      </c>
      <c r="AY612" s="2">
        <f>IF(AT612="",INDEX(BZ$4:BZ$7,MATCH($O612,$BU$4:$BU$7,0)),AT612)</f>
        <v>0</v>
      </c>
      <c r="AZ612" s="2">
        <f>AU612*0.5+AK612*0.5</f>
        <v>0.1058183159551446</v>
      </c>
      <c r="BA612" s="2">
        <f>AV612*0.5+AJ612*0.5</f>
        <v>6.1550167224080264E-2</v>
      </c>
      <c r="BB612" s="2">
        <f>AX612*0.5+AI612*0.5</f>
        <v>0.12040133779264213</v>
      </c>
      <c r="BC612">
        <f>IF(I612="expected",1,0)</f>
        <v>0</v>
      </c>
      <c r="BD612" s="74">
        <f>IF(BC612=1,AZ612/SUMIFS(AZ$3:AZ$622,$BC$3:$BC$622,1,$G$3:$G$622,$G612),0)</f>
        <v>0</v>
      </c>
      <c r="BE612" s="74">
        <f>IF(BC612=1,BA612/SUMIFS(BA$3:BA$622,$BC$3:$BC$622,1,$G$3:$G$622,$G612),0)</f>
        <v>0</v>
      </c>
      <c r="BF612" s="74">
        <f>IF(BC612=1,AW612/SUMIFS(AW$3:AW$622,$BC$3:$BC$622,1,$G$3:$G$622,$G612),0)</f>
        <v>0</v>
      </c>
      <c r="BG612" s="2">
        <f>BB612</f>
        <v>0.12040133779264213</v>
      </c>
      <c r="BH612" s="2">
        <f>AY612</f>
        <v>0</v>
      </c>
      <c r="BI612" s="2">
        <f>MIN(BI$1,BD612)</f>
        <v>0</v>
      </c>
      <c r="BJ612" s="2">
        <f>MIN(BJ$1,BE612)</f>
        <v>0</v>
      </c>
      <c r="BK612" s="2">
        <f>MIN(BK$1,BF612)</f>
        <v>0</v>
      </c>
      <c r="BL612" s="2">
        <f>BG612</f>
        <v>0.12040133779264213</v>
      </c>
      <c r="BM612" s="2">
        <f>MIN($BM$1,BH612)</f>
        <v>0</v>
      </c>
      <c r="BN612" s="2">
        <f>BI612/SUMIFS(BI$3:BI$622,$BC$3:$BC$622,1,$G$3:$G$622,$G612)</f>
        <v>0</v>
      </c>
      <c r="BO612" s="2">
        <f>BJ612/SUMIFS(BJ$3:BJ$622,$BC$3:$BC$622,1,$G$3:$G$622,$G612)</f>
        <v>0</v>
      </c>
      <c r="BP612" s="2">
        <f>BK612/SUMIFS(BK$3:BK$622,$BC$3:$BC$622,1,$G$3:$G$622,$G612)</f>
        <v>0</v>
      </c>
      <c r="BQ612" s="2">
        <f>BL612</f>
        <v>0.12040133779264213</v>
      </c>
      <c r="BR612" s="2">
        <f>BM612</f>
        <v>0</v>
      </c>
    </row>
    <row r="613" spans="1:70" x14ac:dyDescent="0.3">
      <c r="A613" s="93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>(12-$AF613)/12*INDEX(BV$9:BV$12,MATCH($AB613,$BU$9:$BU$12,0))+$AF613/12*AG613</f>
        <v>3.875E-2</v>
      </c>
      <c r="AK613" s="85">
        <f>(12-$AF613)/12*INDEX(BW$9:BW$12,MATCH($AB613,$BU$9:$BU$12,0))+$AF613/12*AH613</f>
        <v>3.801470588235295E-2</v>
      </c>
      <c r="AL613" s="85">
        <f>(12-$AF613)/12*INDEX(BX$9:BX$12,MATCH($AB613,$BU$9:$BU$12,0))+$AF613/12*AI613</f>
        <v>0.16575980392156858</v>
      </c>
      <c r="AM613" s="85">
        <f>IF($BC613=1,AJ613/SUMIFS(AJ$3:AJ$622,$BC$3:$BC$622,1,$G$3:$G$622,$G613),0)</f>
        <v>3.6299027872736915E-2</v>
      </c>
      <c r="AN613" s="85">
        <f>IF($BC613=1,AK613/SUMIFS(AK$3:AK$622,$BC$3:$BC$622,1,$G$3:$G$622,$G613),0)</f>
        <v>1.9103806619935802E-2</v>
      </c>
      <c r="AO613" s="85">
        <f>IF($BC613=1,AL613/SUMIFS(AL$3:AL$622,$BC$3:$BC$622,1,$G$3:$G$622,$G613),0)</f>
        <v>9.850613595553416E-2</v>
      </c>
      <c r="AP613" s="2">
        <f>IFERROR(R613/$V613*90,"")</f>
        <v>0</v>
      </c>
      <c r="AQ613" s="2">
        <f>IFERROR(S613/$V613*90,"")</f>
        <v>0</v>
      </c>
      <c r="AR613" s="2">
        <f>IFERROR(W613/$V613*90,"")</f>
        <v>0.19354838709677419</v>
      </c>
      <c r="AS613" s="2">
        <f>IFERROR(X613/$V613*90,"")</f>
        <v>0.12903225806451613</v>
      </c>
      <c r="AT613" s="2">
        <f>IFERROR(Y613/$V613*90,"")</f>
        <v>0</v>
      </c>
      <c r="AU613" s="2">
        <f>IF(AP613="",INDEX(BV$4:BV$7,MATCH(O613,$BU$4:$BU$7,0)),AP613)</f>
        <v>0</v>
      </c>
      <c r="AV613" s="2">
        <f>IF(AQ613="",INDEX(BW$4:BW$7,MATCH($O613,$BU$4:$BU$7,0)),AQ613)</f>
        <v>0</v>
      </c>
      <c r="AW613" s="2">
        <f>IF(AR613="",INDEX(BX$4:BX$7,MATCH($O613,$BU$4:$BU$7,0)),AR613)</f>
        <v>0.19354838709677419</v>
      </c>
      <c r="AX613" s="2">
        <f>IF(AS613="",INDEX(BY$4:BY$7,MATCH($O613,$BU$4:$BU$7,0)),AS613)</f>
        <v>0.12903225806451613</v>
      </c>
      <c r="AY613" s="2">
        <f>IF(AT613="",INDEX(BZ$4:BZ$7,MATCH($O613,$BU$4:$BU$7,0)),AT613)</f>
        <v>0</v>
      </c>
      <c r="AZ613" s="2">
        <f>AU613*0.5+AK613*0.5</f>
        <v>1.9007352941176475E-2</v>
      </c>
      <c r="BA613" s="2">
        <f>AV613*0.5+AJ613*0.5</f>
        <v>1.9375E-2</v>
      </c>
      <c r="BB613" s="2">
        <f>AX613*0.5+AI613*0.5</f>
        <v>0.13951612903225807</v>
      </c>
      <c r="BC613">
        <f>IF(I613="expected",1,0)</f>
        <v>1</v>
      </c>
      <c r="BD613" s="74">
        <f>IF(BC613=1,AZ613/SUMIFS(AZ$3:AZ$622,$BC$3:$BC$622,1,$G$3:$G$622,$G613),0)</f>
        <v>1.0655877810454404E-2</v>
      </c>
      <c r="BE613" s="74">
        <f>IF(BC613=1,BA613/SUMIFS(BA$3:BA$622,$BC$3:$BC$622,1,$G$3:$G$622,$G613),0)</f>
        <v>2.9409025251903927E-2</v>
      </c>
      <c r="BF613" s="74">
        <f>IF(BC613=1,AW613/SUMIFS(AW$3:AW$622,$BC$3:$BC$622,1,$G$3:$G$622,$G613),0)</f>
        <v>4.4561705548129327E-2</v>
      </c>
      <c r="BG613" s="2">
        <f>BB613</f>
        <v>0.13951612903225807</v>
      </c>
      <c r="BH613" s="2">
        <f>AY613</f>
        <v>0</v>
      </c>
      <c r="BI613" s="2">
        <f>MIN(BI$1,BD613)</f>
        <v>1.0655877810454404E-2</v>
      </c>
      <c r="BJ613" s="2">
        <f>MIN(BJ$1,BE613)</f>
        <v>2.9409025251903927E-2</v>
      </c>
      <c r="BK613" s="2">
        <f>MIN(BK$1,BF613)</f>
        <v>4.4561705548129327E-2</v>
      </c>
      <c r="BL613" s="2">
        <f>BG613</f>
        <v>0.13951612903225807</v>
      </c>
      <c r="BM613" s="2">
        <f>MIN($BM$1,BH613)</f>
        <v>0</v>
      </c>
      <c r="BN613" s="2">
        <f>BI613/SUMIFS(BI$3:BI$622,$BC$3:$BC$622,1,$G$3:$G$622,$G613)</f>
        <v>1.1747223117135743E-2</v>
      </c>
      <c r="BO613" s="2">
        <f>BJ613/SUMIFS(BJ$3:BJ$622,$BC$3:$BC$622,1,$G$3:$G$622,$G613)</f>
        <v>3.0708471063567548E-2</v>
      </c>
      <c r="BP613" s="2">
        <f>BK613/SUMIFS(BK$3:BK$622,$BC$3:$BC$622,1,$G$3:$G$622,$G613)</f>
        <v>4.882468766285937E-2</v>
      </c>
      <c r="BQ613" s="2">
        <f>BL613</f>
        <v>0.13951612903225807</v>
      </c>
      <c r="BR613" s="2">
        <f>BM613</f>
        <v>0</v>
      </c>
    </row>
    <row r="614" spans="1:70" x14ac:dyDescent="0.3">
      <c r="A614" s="93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>(12-$AF614)/12*INDEX(BV$9:BV$12,MATCH($AB614,$BU$9:$BU$12,0))+$AF614/12*AG614</f>
        <v>3.1E-2</v>
      </c>
      <c r="AK614" s="85">
        <f>(12-$AF614)/12*INDEX(BW$9:BW$12,MATCH($AB614,$BU$9:$BU$12,0))+$AF614/12*AH614</f>
        <v>3.041176470588236E-2</v>
      </c>
      <c r="AL614" s="85">
        <f>(12-$AF614)/12*INDEX(BX$9:BX$12,MATCH($AB614,$BU$9:$BU$12,0))+$AF614/12*AI614</f>
        <v>0.15594117647058819</v>
      </c>
      <c r="AM614" s="85">
        <f>IF($BC614=1,AJ614/SUMIFS(AJ$3:AJ$622,$BC$3:$BC$622,1,$G$3:$G$622,$G614),0)</f>
        <v>2.9039222298189532E-2</v>
      </c>
      <c r="AN614" s="85">
        <f>IF($BC614=1,AK614/SUMIFS(AK$3:AK$622,$BC$3:$BC$622,1,$G$3:$G$622,$G614),0)</f>
        <v>1.5283045295948641E-2</v>
      </c>
      <c r="AO614" s="85">
        <f>IF($BC614=1,AL614/SUMIFS(AL$3:AL$622,$BC$3:$BC$622,1,$G$3:$G$622,$G614),0)</f>
        <v>9.2671216827368105E-2</v>
      </c>
      <c r="AP614" s="2">
        <f>IFERROR(R614/$V614*90,"")</f>
        <v>0</v>
      </c>
      <c r="AQ614" s="2">
        <f>IFERROR(S614/$V614*90,"")</f>
        <v>0</v>
      </c>
      <c r="AR614" s="2">
        <f>IFERROR(W614/$V614*90,"")</f>
        <v>0</v>
      </c>
      <c r="AS614" s="2">
        <f>IFERROR(X614/$V614*90,"")</f>
        <v>0</v>
      </c>
      <c r="AT614" s="2">
        <f>IFERROR(Y614/$V614*90,"")</f>
        <v>0</v>
      </c>
      <c r="AU614" s="2">
        <f>IF(AP614="",INDEX(BV$4:BV$7,MATCH(O614,$BU$4:$BU$7,0)),AP614)</f>
        <v>0</v>
      </c>
      <c r="AV614" s="2">
        <f>IF(AQ614="",INDEX(BW$4:BW$7,MATCH($O614,$BU$4:$BU$7,0)),AQ614)</f>
        <v>0</v>
      </c>
      <c r="AW614" s="2">
        <f>IF(AR614="",INDEX(BX$4:BX$7,MATCH($O614,$BU$4:$BU$7,0)),AR614)</f>
        <v>0</v>
      </c>
      <c r="AX614" s="2">
        <f>IF(AS614="",INDEX(BY$4:BY$7,MATCH($O614,$BU$4:$BU$7,0)),AS614)</f>
        <v>0</v>
      </c>
      <c r="AY614" s="2">
        <f>IF(AT614="",INDEX(BZ$4:BZ$7,MATCH($O614,$BU$4:$BU$7,0)),AT614)</f>
        <v>0</v>
      </c>
      <c r="AZ614" s="2">
        <f>AU614*0.5+AK614*0.5</f>
        <v>1.520588235294118E-2</v>
      </c>
      <c r="BA614" s="2">
        <f>AV614*0.5+AJ614*0.5</f>
        <v>1.55E-2</v>
      </c>
      <c r="BB614" s="2">
        <f>AX614*0.5+AI614*0.5</f>
        <v>7.0000000000000007E-2</v>
      </c>
      <c r="BC614">
        <f>IF(I614="expected",1,0)</f>
        <v>1</v>
      </c>
      <c r="BD614" s="74">
        <f>IF(BC614=1,AZ614/SUMIFS(AZ$3:AZ$622,$BC$3:$BC$622,1,$G$3:$G$622,$G614),0)</f>
        <v>8.5247022483635228E-3</v>
      </c>
      <c r="BE614" s="74">
        <f>IF(BC614=1,BA614/SUMIFS(BA$3:BA$622,$BC$3:$BC$622,1,$G$3:$G$622,$G614),0)</f>
        <v>2.352722020152314E-2</v>
      </c>
      <c r="BF614" s="74">
        <f>IF(BC614=1,AW614/SUMIFS(AW$3:AW$622,$BC$3:$BC$622,1,$G$3:$G$622,$G614),0)</f>
        <v>0</v>
      </c>
      <c r="BG614" s="2">
        <f>BB614</f>
        <v>7.0000000000000007E-2</v>
      </c>
      <c r="BH614" s="2">
        <f>AY614</f>
        <v>0</v>
      </c>
      <c r="BI614" s="2">
        <f>MIN(BI$1,BD614)</f>
        <v>8.5247022483635228E-3</v>
      </c>
      <c r="BJ614" s="2">
        <f>MIN(BJ$1,BE614)</f>
        <v>2.352722020152314E-2</v>
      </c>
      <c r="BK614" s="2">
        <f>MIN(BK$1,BF614)</f>
        <v>0</v>
      </c>
      <c r="BL614" s="2">
        <f>BG614</f>
        <v>7.0000000000000007E-2</v>
      </c>
      <c r="BM614" s="2">
        <f>MIN($BM$1,BH614)</f>
        <v>0</v>
      </c>
      <c r="BN614" s="2">
        <f>BI614/SUMIFS(BI$3:BI$622,$BC$3:$BC$622,1,$G$3:$G$622,$G614)</f>
        <v>9.3977784937085938E-3</v>
      </c>
      <c r="BO614" s="2">
        <f>BJ614/SUMIFS(BJ$3:BJ$622,$BC$3:$BC$622,1,$G$3:$G$622,$G614)</f>
        <v>2.4566776850854039E-2</v>
      </c>
      <c r="BP614" s="2">
        <f>BK614/SUMIFS(BK$3:BK$622,$BC$3:$BC$622,1,$G$3:$G$622,$G614)</f>
        <v>0</v>
      </c>
      <c r="BQ614" s="2">
        <f>BL614</f>
        <v>7.0000000000000007E-2</v>
      </c>
      <c r="BR614" s="2">
        <f>BM614</f>
        <v>0</v>
      </c>
    </row>
    <row r="615" spans="1:70" x14ac:dyDescent="0.3">
      <c r="A615" s="93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>(12-$AF615)/12*INDEX(BV$9:BV$12,MATCH($AB615,$BU$9:$BU$12,0))+$AF615/12*AG615</f>
        <v>9.2999999999999999E-2</v>
      </c>
      <c r="AK615" s="85">
        <f>(12-$AF615)/12*INDEX(BW$9:BW$12,MATCH($AB615,$BU$9:$BU$12,0))+$AF615/12*AH615</f>
        <v>9.1235294117647081E-2</v>
      </c>
      <c r="AL615" s="85">
        <f>(12-$AF615)/12*INDEX(BX$9:BX$12,MATCH($AB615,$BU$9:$BU$12,0))+$AF615/12*AI615</f>
        <v>0.18782352941176461</v>
      </c>
      <c r="AM615" s="85">
        <f>IF($BC615=1,AJ615/SUMIFS(AJ$3:AJ$622,$BC$3:$BC$622,1,$G$3:$G$622,$G615),0)</f>
        <v>8.7117666894568596E-2</v>
      </c>
      <c r="AN615" s="85">
        <f>IF($BC615=1,AK615/SUMIFS(AK$3:AK$622,$BC$3:$BC$622,1,$G$3:$G$622,$G615),0)</f>
        <v>4.5849135887845921E-2</v>
      </c>
      <c r="AO615" s="85">
        <f>IF($BC615=1,AL615/SUMIFS(AL$3:AL$622,$BC$3:$BC$622,1,$G$3:$G$622,$G615),0)</f>
        <v>0.11161795372681491</v>
      </c>
      <c r="AP615" s="2" t="str">
        <f>IFERROR(R615/$V615*90,"")</f>
        <v/>
      </c>
      <c r="AQ615" s="2" t="str">
        <f>IFERROR(S615/$V615*90,"")</f>
        <v/>
      </c>
      <c r="AR615" s="2" t="str">
        <f>IFERROR(W615/$V615*90,"")</f>
        <v/>
      </c>
      <c r="AS615" s="2" t="str">
        <f>IFERROR(X615/$V615*90,"")</f>
        <v/>
      </c>
      <c r="AT615" s="2" t="str">
        <f>IFERROR(Y615/$V615*90,"")</f>
        <v/>
      </c>
      <c r="AU615" s="2">
        <f>IF(AP615="",INDEX(BV$4:BV$7,MATCH(O615,$BU$4:$BU$7,0)),AP615)</f>
        <v>0</v>
      </c>
      <c r="AV615" s="2">
        <f>IF(AQ615="",INDEX(BW$4:BW$7,MATCH($O615,$BU$4:$BU$7,0)),AQ615)</f>
        <v>0</v>
      </c>
      <c r="AW615" s="2">
        <f>IF(AR615="",INDEX(BX$4:BX$7,MATCH($O615,$BU$4:$BU$7,0)),AR615)</f>
        <v>9.024064171122996E-2</v>
      </c>
      <c r="AX615" s="2">
        <f>IF(AS615="",INDEX(BY$4:BY$7,MATCH($O615,$BU$4:$BU$7,0)),AS615)</f>
        <v>0.1265377855887522</v>
      </c>
      <c r="AY615" s="2">
        <f>IF(AT615="",INDEX(BZ$4:BZ$7,MATCH($O615,$BU$4:$BU$7,0)),AT615)</f>
        <v>0</v>
      </c>
      <c r="AZ615" s="2">
        <f>AU615*0.5+AK615*0.5</f>
        <v>4.5617647058823541E-2</v>
      </c>
      <c r="BA615" s="2">
        <f>AV615*0.5+AJ615*0.5</f>
        <v>4.65E-2</v>
      </c>
      <c r="BB615" s="2">
        <f>AX615*0.5+AI615*0.5</f>
        <v>6.32688927943761E-2</v>
      </c>
      <c r="BC615">
        <f>IF(I615="expected",1,0)</f>
        <v>1</v>
      </c>
      <c r="BD615" s="74">
        <f>IF(BC615=1,AZ615/SUMIFS(AZ$3:AZ$622,$BC$3:$BC$622,1,$G$3:$G$622,$G615),0)</f>
        <v>2.5574106745090568E-2</v>
      </c>
      <c r="BE615" s="74">
        <f>IF(BC615=1,BA615/SUMIFS(BA$3:BA$622,$BC$3:$BC$622,1,$G$3:$G$622,$G615),0)</f>
        <v>7.0581660604569427E-2</v>
      </c>
      <c r="BF615" s="74">
        <f>IF(BC615=1,AW615/SUMIFS(AW$3:AW$622,$BC$3:$BC$622,1,$G$3:$G$622,$G615),0)</f>
        <v>2.0776597339452012E-2</v>
      </c>
      <c r="BG615" s="2">
        <f>BB615</f>
        <v>6.32688927943761E-2</v>
      </c>
      <c r="BH615" s="2">
        <f>AY615</f>
        <v>0</v>
      </c>
      <c r="BI615" s="2">
        <f>MIN(BI$1,BD615)</f>
        <v>2.5574106745090568E-2</v>
      </c>
      <c r="BJ615" s="2">
        <f>MIN(BJ$1,BE615)</f>
        <v>7.0581660604569427E-2</v>
      </c>
      <c r="BK615" s="2">
        <f>MIN(BK$1,BF615)</f>
        <v>2.0776597339452012E-2</v>
      </c>
      <c r="BL615" s="2">
        <f>BG615</f>
        <v>6.32688927943761E-2</v>
      </c>
      <c r="BM615" s="2">
        <f>MIN($BM$1,BH615)</f>
        <v>0</v>
      </c>
      <c r="BN615" s="2">
        <f>BI615/SUMIFS(BI$3:BI$622,$BC$3:$BC$622,1,$G$3:$G$622,$G615)</f>
        <v>2.8193335481125781E-2</v>
      </c>
      <c r="BO615" s="2">
        <f>BJ615/SUMIFS(BJ$3:BJ$622,$BC$3:$BC$622,1,$G$3:$G$622,$G615)</f>
        <v>7.3700330552562116E-2</v>
      </c>
      <c r="BP615" s="2">
        <f>BK615/SUMIFS(BK$3:BK$622,$BC$3:$BC$622,1,$G$3:$G$622,$G615)</f>
        <v>2.2764184254575145E-2</v>
      </c>
      <c r="BQ615" s="2">
        <f>BL615</f>
        <v>6.32688927943761E-2</v>
      </c>
      <c r="BR615" s="2">
        <f>BM615</f>
        <v>0</v>
      </c>
    </row>
    <row r="616" spans="1:70" x14ac:dyDescent="0.3">
      <c r="A616" s="93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>(12-$AF616)/12*INDEX(BV$9:BV$12,MATCH($AB616,$BU$9:$BU$12,0))+$AF616/12*AG616</f>
        <v>1.55E-2</v>
      </c>
      <c r="AK616" s="85">
        <f>(12-$AF616)/12*INDEX(BW$9:BW$12,MATCH($AB616,$BU$9:$BU$12,0))+$AF616/12*AH616</f>
        <v>1.520588235294118E-2</v>
      </c>
      <c r="AL616" s="85">
        <f>(12-$AF616)/12*INDEX(BX$9:BX$12,MATCH($AB616,$BU$9:$BU$12,0))+$AF616/12*AI616</f>
        <v>0.11463725490196078</v>
      </c>
      <c r="AM616" s="85">
        <f>IF($BC616=1,AJ616/SUMIFS(AJ$3:AJ$622,$BC$3:$BC$622,1,$G$3:$G$622,$G616),0)</f>
        <v>1.4519611149094766E-2</v>
      </c>
      <c r="AN616" s="85">
        <f>IF($BC616=1,AK616/SUMIFS(AK$3:AK$622,$BC$3:$BC$622,1,$G$3:$G$622,$G616),0)</f>
        <v>7.6415226479743205E-3</v>
      </c>
      <c r="AO616" s="85">
        <f>IF($BC616=1,AL616/SUMIFS(AL$3:AL$622,$BC$3:$BC$622,1,$G$3:$G$622,$G616),0)</f>
        <v>6.8125521084019591E-2</v>
      </c>
      <c r="AP616" s="2" t="str">
        <f>IFERROR(R616/$V616*90,"")</f>
        <v/>
      </c>
      <c r="AQ616" s="2" t="str">
        <f>IFERROR(S616/$V616*90,"")</f>
        <v/>
      </c>
      <c r="AR616" s="2" t="str">
        <f>IFERROR(W616/$V616*90,"")</f>
        <v/>
      </c>
      <c r="AS616" s="2" t="str">
        <f>IFERROR(X616/$V616*90,"")</f>
        <v/>
      </c>
      <c r="AT616" s="2" t="str">
        <f>IFERROR(Y616/$V616*90,"")</f>
        <v/>
      </c>
      <c r="AU616" s="2">
        <f>IF(AP616="",INDEX(BV$4:BV$7,MATCH(O616,$BU$4:$BU$7,0)),AP616)</f>
        <v>0</v>
      </c>
      <c r="AV616" s="2">
        <f>IF(AQ616="",INDEX(BW$4:BW$7,MATCH($O616,$BU$4:$BU$7,0)),AQ616)</f>
        <v>0</v>
      </c>
      <c r="AW616" s="2">
        <f>IF(AR616="",INDEX(BX$4:BX$7,MATCH($O616,$BU$4:$BU$7,0)),AR616)</f>
        <v>9.024064171122996E-2</v>
      </c>
      <c r="AX616" s="2">
        <f>IF(AS616="",INDEX(BY$4:BY$7,MATCH($O616,$BU$4:$BU$7,0)),AS616)</f>
        <v>0.1265377855887522</v>
      </c>
      <c r="AY616" s="2">
        <f>IF(AT616="",INDEX(BZ$4:BZ$7,MATCH($O616,$BU$4:$BU$7,0)),AT616)</f>
        <v>0</v>
      </c>
      <c r="AZ616" s="2">
        <f>AU616*0.5+AK616*0.5</f>
        <v>7.6029411764705901E-3</v>
      </c>
      <c r="BA616" s="2">
        <f>AV616*0.5+AJ616*0.5</f>
        <v>7.7499999999999999E-3</v>
      </c>
      <c r="BB616" s="2">
        <f>AX616*0.5+AI616*0.5</f>
        <v>0.1132688927943761</v>
      </c>
      <c r="BC616">
        <f>IF(I616="expected",1,0)</f>
        <v>1</v>
      </c>
      <c r="BD616" s="74">
        <f>IF(BC616=1,AZ616/SUMIFS(AZ$3:AZ$622,$BC$3:$BC$622,1,$G$3:$G$622,$G616),0)</f>
        <v>4.2623511241817614E-3</v>
      </c>
      <c r="BE616" s="74">
        <f>IF(BC616=1,BA616/SUMIFS(BA$3:BA$622,$BC$3:$BC$622,1,$G$3:$G$622,$G616),0)</f>
        <v>1.176361010076157E-2</v>
      </c>
      <c r="BF616" s="74">
        <f>IF(BC616=1,AW616/SUMIFS(AW$3:AW$622,$BC$3:$BC$622,1,$G$3:$G$622,$G616),0)</f>
        <v>2.0776597339452012E-2</v>
      </c>
      <c r="BG616" s="2">
        <f>BB616</f>
        <v>0.1132688927943761</v>
      </c>
      <c r="BH616" s="2">
        <f>AY616</f>
        <v>0</v>
      </c>
      <c r="BI616" s="2">
        <f>MIN(BI$1,BD616)</f>
        <v>4.2623511241817614E-3</v>
      </c>
      <c r="BJ616" s="2">
        <f>MIN(BJ$1,BE616)</f>
        <v>1.176361010076157E-2</v>
      </c>
      <c r="BK616" s="2">
        <f>MIN(BK$1,BF616)</f>
        <v>2.0776597339452012E-2</v>
      </c>
      <c r="BL616" s="2">
        <f>BG616</f>
        <v>0.1132688927943761</v>
      </c>
      <c r="BM616" s="2">
        <f>MIN($BM$1,BH616)</f>
        <v>0</v>
      </c>
      <c r="BN616" s="2">
        <f>BI616/SUMIFS(BI$3:BI$622,$BC$3:$BC$622,1,$G$3:$G$622,$G616)</f>
        <v>4.6988892468542969E-3</v>
      </c>
      <c r="BO616" s="2">
        <f>BJ616/SUMIFS(BJ$3:BJ$622,$BC$3:$BC$622,1,$G$3:$G$622,$G616)</f>
        <v>1.2283388425427019E-2</v>
      </c>
      <c r="BP616" s="2">
        <f>BK616/SUMIFS(BK$3:BK$622,$BC$3:$BC$622,1,$G$3:$G$622,$G616)</f>
        <v>2.2764184254575145E-2</v>
      </c>
      <c r="BQ616" s="2">
        <f>BL616</f>
        <v>0.1132688927943761</v>
      </c>
      <c r="BR616" s="2">
        <f>BM616</f>
        <v>0</v>
      </c>
    </row>
    <row r="617" spans="1:70" x14ac:dyDescent="0.3">
      <c r="A617" s="93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>(12-$AF617)/12*INDEX(BV$9:BV$12,MATCH($AB617,$BU$9:$BU$12,0))+$AF617/12*AG617</f>
        <v>0.12094780219780221</v>
      </c>
      <c r="AK617" s="85">
        <f>(12-$AF617)/12*INDEX(BW$9:BW$12,MATCH($AB617,$BU$9:$BU$12,0))+$AF617/12*AH617</f>
        <v>0.16837912087912091</v>
      </c>
      <c r="AL617" s="85">
        <f>(12-$AF617)/12*INDEX(BX$9:BX$12,MATCH($AB617,$BU$9:$BU$12,0))+$AF617/12*AI617</f>
        <v>0.17353021978021979</v>
      </c>
      <c r="AM617" s="85">
        <f>IF($BC617=1,AJ617/SUMIFS(AJ$3:AJ$622,$BC$3:$BC$622,1,$G$3:$G$622,$G617),0)</f>
        <v>0</v>
      </c>
      <c r="AN617" s="85">
        <f>IF($BC617=1,AK617/SUMIFS(AK$3:AK$622,$BC$3:$BC$622,1,$G$3:$G$622,$G617),0)</f>
        <v>0</v>
      </c>
      <c r="AO617" s="85">
        <f>IF($BC617=1,AL617/SUMIFS(AL$3:AL$622,$BC$3:$BC$622,1,$G$3:$G$622,$G617),0)</f>
        <v>0</v>
      </c>
      <c r="AP617" s="2" t="str">
        <f>IFERROR(R617/$V617*90,"")</f>
        <v/>
      </c>
      <c r="AQ617" s="2" t="str">
        <f>IFERROR(S617/$V617*90,"")</f>
        <v/>
      </c>
      <c r="AR617" s="2" t="str">
        <f>IFERROR(W617/$V617*90,"")</f>
        <v/>
      </c>
      <c r="AS617" s="2" t="str">
        <f>IFERROR(X617/$V617*90,"")</f>
        <v/>
      </c>
      <c r="AT617" s="2" t="str">
        <f>IFERROR(Y617/$V617*90,"")</f>
        <v/>
      </c>
      <c r="AU617" s="2">
        <f>IF(AP617="",INDEX(BV$4:BV$7,MATCH(O617,$BU$4:$BU$7,0)),AP617)</f>
        <v>3.6000000000000004E-2</v>
      </c>
      <c r="AV617" s="2">
        <f>IF(AQ617="",INDEX(BW$4:BW$7,MATCH($O617,$BU$4:$BU$7,0)),AQ617)</f>
        <v>2.6323486399532026E-2</v>
      </c>
      <c r="AW617" s="2">
        <f>IF(AR617="",INDEX(BX$4:BX$7,MATCH($O617,$BU$4:$BU$7,0)),AR617)</f>
        <v>0.24423337856173674</v>
      </c>
      <c r="AX617" s="2">
        <f>IF(AS617="",INDEX(BY$4:BY$7,MATCH($O617,$BU$4:$BU$7,0)),AS617)</f>
        <v>0.14245014245014245</v>
      </c>
      <c r="AY617" s="2">
        <f>IF(AT617="",INDEX(BZ$4:BZ$7,MATCH($O617,$BU$4:$BU$7,0)),AT617)</f>
        <v>0</v>
      </c>
      <c r="AZ617" s="2">
        <f>AU617*0.5+AK617*0.5</f>
        <v>0.10218956043956046</v>
      </c>
      <c r="BA617" s="2">
        <f>AV617*0.5+AJ617*0.5</f>
        <v>7.3635644298667119E-2</v>
      </c>
      <c r="BB617" s="2">
        <f>AX617*0.5+AI617*0.5</f>
        <v>7.1225071225071226E-2</v>
      </c>
      <c r="BC617">
        <f>IF(I617="expected",1,0)</f>
        <v>0</v>
      </c>
      <c r="BD617" s="74">
        <f>IF(BC617=1,AZ617/SUMIFS(AZ$3:AZ$622,$BC$3:$BC$622,1,$G$3:$G$622,$G617),0)</f>
        <v>0</v>
      </c>
      <c r="BE617" s="74">
        <f>IF(BC617=1,BA617/SUMIFS(BA$3:BA$622,$BC$3:$BC$622,1,$G$3:$G$622,$G617),0)</f>
        <v>0</v>
      </c>
      <c r="BF617" s="74">
        <f>IF(BC617=1,AW617/SUMIFS(AW$3:AW$622,$BC$3:$BC$622,1,$G$3:$G$622,$G617),0)</f>
        <v>0</v>
      </c>
      <c r="BG617" s="2">
        <f>BB617</f>
        <v>7.1225071225071226E-2</v>
      </c>
      <c r="BH617" s="2">
        <f>AY617</f>
        <v>0</v>
      </c>
      <c r="BI617" s="2">
        <f>MIN(BI$1,BD617)</f>
        <v>0</v>
      </c>
      <c r="BJ617" s="2">
        <f>MIN(BJ$1,BE617)</f>
        <v>0</v>
      </c>
      <c r="BK617" s="2">
        <f>MIN(BK$1,BF617)</f>
        <v>0</v>
      </c>
      <c r="BL617" s="2">
        <f>BG617</f>
        <v>7.1225071225071226E-2</v>
      </c>
      <c r="BM617" s="2">
        <f>MIN($BM$1,BH617)</f>
        <v>0</v>
      </c>
      <c r="BN617" s="2">
        <f>BI617/SUMIFS(BI$3:BI$622,$BC$3:$BC$622,1,$G$3:$G$622,$G617)</f>
        <v>0</v>
      </c>
      <c r="BO617" s="2">
        <f>BJ617/SUMIFS(BJ$3:BJ$622,$BC$3:$BC$622,1,$G$3:$G$622,$G617)</f>
        <v>0</v>
      </c>
      <c r="BP617" s="2">
        <f>BK617/SUMIFS(BK$3:BK$622,$BC$3:$BC$622,1,$G$3:$G$622,$G617)</f>
        <v>0</v>
      </c>
      <c r="BQ617" s="2">
        <f>BL617</f>
        <v>7.1225071225071226E-2</v>
      </c>
      <c r="BR617" s="2">
        <f>BM617</f>
        <v>0</v>
      </c>
    </row>
    <row r="618" spans="1:70" x14ac:dyDescent="0.3">
      <c r="A618" s="93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>(12-$AF618)/12*INDEX(BV$9:BV$12,MATCH($AB618,$BU$9:$BU$12,0))+$AF618/12*AG618</f>
        <v>9.4070512820512833E-2</v>
      </c>
      <c r="AK618" s="85">
        <f>(12-$AF618)/12*INDEX(BW$9:BW$12,MATCH($AB618,$BU$9:$BU$12,0))+$AF618/12*AH618</f>
        <v>0.13096153846153849</v>
      </c>
      <c r="AL618" s="85">
        <f>(12-$AF618)/12*INDEX(BX$9:BX$12,MATCH($AB618,$BU$9:$BU$12,0))+$AF618/12*AI618</f>
        <v>0.47246794871794873</v>
      </c>
      <c r="AM618" s="85">
        <f>IF($BC618=1,AJ618/SUMIFS(AJ$3:AJ$622,$BC$3:$BC$622,1,$G$3:$G$622,$G618),0)</f>
        <v>0</v>
      </c>
      <c r="AN618" s="85">
        <f>IF($BC618=1,AK618/SUMIFS(AK$3:AK$622,$BC$3:$BC$622,1,$G$3:$G$622,$G618),0)</f>
        <v>0</v>
      </c>
      <c r="AO618" s="85">
        <f>IF($BC618=1,AL618/SUMIFS(AL$3:AL$622,$BC$3:$BC$622,1,$G$3:$G$622,$G618),0)</f>
        <v>0</v>
      </c>
      <c r="AP618" s="2">
        <f>IFERROR(R618/$V618*90,"")</f>
        <v>0.12379642365887208</v>
      </c>
      <c r="AQ618" s="2">
        <f>IFERROR(S618/$V618*90,"")</f>
        <v>0</v>
      </c>
      <c r="AR618" s="2">
        <f>IFERROR(W618/$V618*90,"")</f>
        <v>0.24759284731774417</v>
      </c>
      <c r="AS618" s="2">
        <f>IFERROR(X618/$V618*90,"")</f>
        <v>0.37138927097661617</v>
      </c>
      <c r="AT618" s="2">
        <f>IFERROR(Y618/$V618*90,"")</f>
        <v>0</v>
      </c>
      <c r="AU618" s="2">
        <f>IF(AP618="",INDEX(BV$4:BV$7,MATCH(O618,$BU$4:$BU$7,0)),AP618)</f>
        <v>0.12379642365887208</v>
      </c>
      <c r="AV618" s="2">
        <f>IF(AQ618="",INDEX(BW$4:BW$7,MATCH($O618,$BU$4:$BU$7,0)),AQ618)</f>
        <v>0</v>
      </c>
      <c r="AW618" s="2">
        <f>IF(AR618="",INDEX(BX$4:BX$7,MATCH($O618,$BU$4:$BU$7,0)),AR618)</f>
        <v>0.24759284731774417</v>
      </c>
      <c r="AX618" s="2">
        <f>IF(AS618="",INDEX(BY$4:BY$7,MATCH($O618,$BU$4:$BU$7,0)),AS618)</f>
        <v>0.37138927097661617</v>
      </c>
      <c r="AY618" s="2">
        <f>IF(AT618="",INDEX(BZ$4:BZ$7,MATCH($O618,$BU$4:$BU$7,0)),AT618)</f>
        <v>0</v>
      </c>
      <c r="AZ618" s="2">
        <f>AU618*0.5+AK618*0.5</f>
        <v>0.12737898106020529</v>
      </c>
      <c r="BA618" s="2">
        <f>AV618*0.5+AJ618*0.5</f>
        <v>4.7035256410256417E-2</v>
      </c>
      <c r="BB618" s="2">
        <f>AX618*0.5+AI618*0.5</f>
        <v>0.59069463548830814</v>
      </c>
      <c r="BC618">
        <f>IF(I618="expected",1,0)</f>
        <v>0</v>
      </c>
      <c r="BD618" s="74">
        <f>IF(BC618=1,AZ618/SUMIFS(AZ$3:AZ$622,$BC$3:$BC$622,1,$G$3:$G$622,$G618),0)</f>
        <v>0</v>
      </c>
      <c r="BE618" s="74">
        <f>IF(BC618=1,BA618/SUMIFS(BA$3:BA$622,$BC$3:$BC$622,1,$G$3:$G$622,$G618),0)</f>
        <v>0</v>
      </c>
      <c r="BF618" s="74">
        <f>IF(BC618=1,AW618/SUMIFS(AW$3:AW$622,$BC$3:$BC$622,1,$G$3:$G$622,$G618),0)</f>
        <v>0</v>
      </c>
      <c r="BG618" s="2">
        <f>BB618</f>
        <v>0.59069463548830814</v>
      </c>
      <c r="BH618" s="2">
        <f>AY618</f>
        <v>0</v>
      </c>
      <c r="BI618" s="2">
        <f>MIN(BI$1,BD618)</f>
        <v>0</v>
      </c>
      <c r="BJ618" s="2">
        <f>MIN(BJ$1,BE618)</f>
        <v>0</v>
      </c>
      <c r="BK618" s="2">
        <f>MIN(BK$1,BF618)</f>
        <v>0</v>
      </c>
      <c r="BL618" s="2">
        <f>BG618</f>
        <v>0.59069463548830814</v>
      </c>
      <c r="BM618" s="2">
        <f>MIN($BM$1,BH618)</f>
        <v>0</v>
      </c>
      <c r="BN618" s="2">
        <f>BI618/SUMIFS(BI$3:BI$622,$BC$3:$BC$622,1,$G$3:$G$622,$G618)</f>
        <v>0</v>
      </c>
      <c r="BO618" s="2">
        <f>BJ618/SUMIFS(BJ$3:BJ$622,$BC$3:$BC$622,1,$G$3:$G$622,$G618)</f>
        <v>0</v>
      </c>
      <c r="BP618" s="2">
        <f>BK618/SUMIFS(BK$3:BK$622,$BC$3:$BC$622,1,$G$3:$G$622,$G618)</f>
        <v>0</v>
      </c>
      <c r="BQ618" s="2">
        <f>BL618</f>
        <v>0.59069463548830814</v>
      </c>
      <c r="BR618" s="2">
        <f>BM618</f>
        <v>0</v>
      </c>
    </row>
    <row r="619" spans="1:70" x14ac:dyDescent="0.3">
      <c r="A619" s="93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>(12-$AF619)/12*INDEX(BV$9:BV$12,MATCH($AB619,$BU$9:$BU$12,0))+$AF619/12*AG619</f>
        <v>0.16126373626373627</v>
      </c>
      <c r="AK619" s="85">
        <f>(12-$AF619)/12*INDEX(BW$9:BW$12,MATCH($AB619,$BU$9:$BU$12,0))+$AF619/12*AH619</f>
        <v>0.22450549450549454</v>
      </c>
      <c r="AL619" s="85">
        <f>(12-$AF619)/12*INDEX(BX$9:BX$12,MATCH($AB619,$BU$9:$BU$12,0))+$AF619/12*AI619</f>
        <v>0.23137362637362638</v>
      </c>
      <c r="AM619" s="85">
        <f>IF($BC619=1,AJ619/SUMIFS(AJ$3:AJ$622,$BC$3:$BC$622,1,$G$3:$G$622,$G619),0)</f>
        <v>0</v>
      </c>
      <c r="AN619" s="85">
        <f>IF($BC619=1,AK619/SUMIFS(AK$3:AK$622,$BC$3:$BC$622,1,$G$3:$G$622,$G619),0)</f>
        <v>0</v>
      </c>
      <c r="AO619" s="85">
        <f>IF($BC619=1,AL619/SUMIFS(AL$3:AL$622,$BC$3:$BC$622,1,$G$3:$G$622,$G619),0)</f>
        <v>0</v>
      </c>
      <c r="AP619" s="2">
        <f>IFERROR(R619/$V619*90,"")</f>
        <v>6.3424947145877375E-2</v>
      </c>
      <c r="AQ619" s="2">
        <f>IFERROR(S619/$V619*90,"")</f>
        <v>6.3424947145877375E-2</v>
      </c>
      <c r="AR619" s="2">
        <f>IFERROR(W619/$V619*90,"")</f>
        <v>0.12684989429175475</v>
      </c>
      <c r="AS619" s="2">
        <f>IFERROR(X619/$V619*90,"")</f>
        <v>0.31712473572938693</v>
      </c>
      <c r="AT619" s="2">
        <f>IFERROR(Y619/$V619*90,"")</f>
        <v>0</v>
      </c>
      <c r="AU619" s="2">
        <f>IF(AP619="",INDEX(BV$4:BV$7,MATCH(O619,$BU$4:$BU$7,0)),AP619)</f>
        <v>6.3424947145877375E-2</v>
      </c>
      <c r="AV619" s="2">
        <f>IF(AQ619="",INDEX(BW$4:BW$7,MATCH($O619,$BU$4:$BU$7,0)),AQ619)</f>
        <v>6.3424947145877375E-2</v>
      </c>
      <c r="AW619" s="2">
        <f>IF(AR619="",INDEX(BX$4:BX$7,MATCH($O619,$BU$4:$BU$7,0)),AR619)</f>
        <v>0.12684989429175475</v>
      </c>
      <c r="AX619" s="2">
        <f>IF(AS619="",INDEX(BY$4:BY$7,MATCH($O619,$BU$4:$BU$7,0)),AS619)</f>
        <v>0.31712473572938693</v>
      </c>
      <c r="AY619" s="2">
        <f>IF(AT619="",INDEX(BZ$4:BZ$7,MATCH($O619,$BU$4:$BU$7,0)),AT619)</f>
        <v>0</v>
      </c>
      <c r="AZ619" s="2">
        <f>AU619*0.5+AK619*0.5</f>
        <v>0.14396522082568597</v>
      </c>
      <c r="BA619" s="2">
        <f>AV619*0.5+AJ619*0.5</f>
        <v>0.11234434170480682</v>
      </c>
      <c r="BB619" s="2">
        <f>AX619*0.5+AI619*0.5</f>
        <v>0.15856236786469347</v>
      </c>
      <c r="BC619">
        <f>IF(I619="expected",1,0)</f>
        <v>0</v>
      </c>
      <c r="BD619" s="74">
        <f>IF(BC619=1,AZ619/SUMIFS(AZ$3:AZ$622,$BC$3:$BC$622,1,$G$3:$G$622,$G619),0)</f>
        <v>0</v>
      </c>
      <c r="BE619" s="74">
        <f>IF(BC619=1,BA619/SUMIFS(BA$3:BA$622,$BC$3:$BC$622,1,$G$3:$G$622,$G619),0)</f>
        <v>0</v>
      </c>
      <c r="BF619" s="74">
        <f>IF(BC619=1,AW619/SUMIFS(AW$3:AW$622,$BC$3:$BC$622,1,$G$3:$G$622,$G619),0)</f>
        <v>0</v>
      </c>
      <c r="BG619" s="2">
        <f>BB619</f>
        <v>0.15856236786469347</v>
      </c>
      <c r="BH619" s="2">
        <f>AY619</f>
        <v>0</v>
      </c>
      <c r="BI619" s="2">
        <f>MIN(BI$1,BD619)</f>
        <v>0</v>
      </c>
      <c r="BJ619" s="2">
        <f>MIN(BJ$1,BE619)</f>
        <v>0</v>
      </c>
      <c r="BK619" s="2">
        <f>MIN(BK$1,BF619)</f>
        <v>0</v>
      </c>
      <c r="BL619" s="2">
        <f>BG619</f>
        <v>0.15856236786469347</v>
      </c>
      <c r="BM619" s="2">
        <f>MIN($BM$1,BH619)</f>
        <v>0</v>
      </c>
      <c r="BN619" s="2">
        <f>BI619/SUMIFS(BI$3:BI$622,$BC$3:$BC$622,1,$G$3:$G$622,$G619)</f>
        <v>0</v>
      </c>
      <c r="BO619" s="2">
        <f>BJ619/SUMIFS(BJ$3:BJ$622,$BC$3:$BC$622,1,$G$3:$G$622,$G619)</f>
        <v>0</v>
      </c>
      <c r="BP619" s="2">
        <f>BK619/SUMIFS(BK$3:BK$622,$BC$3:$BC$622,1,$G$3:$G$622,$G619)</f>
        <v>0</v>
      </c>
      <c r="BQ619" s="2">
        <f>BL619</f>
        <v>0.15856236786469347</v>
      </c>
      <c r="BR619" s="2">
        <f>BM619</f>
        <v>0</v>
      </c>
    </row>
    <row r="620" spans="1:70" x14ac:dyDescent="0.3">
      <c r="A620" s="93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>(12-$AF620)/12*INDEX(BV$9:BV$12,MATCH($AB620,$BU$9:$BU$12,0))+$AF620/12*AG620</f>
        <v>6.7193223443223454E-2</v>
      </c>
      <c r="AK620" s="85">
        <f>(12-$AF620)/12*INDEX(BW$9:BW$12,MATCH($AB620,$BU$9:$BU$12,0))+$AF620/12*AH620</f>
        <v>9.3543956043956059E-2</v>
      </c>
      <c r="AL620" s="85">
        <f>(12-$AF620)/12*INDEX(BX$9:BX$12,MATCH($AB620,$BU$9:$BU$12,0))+$AF620/12*AI620</f>
        <v>0.37640567765567767</v>
      </c>
      <c r="AM620" s="85">
        <f>IF($BC620=1,AJ620/SUMIFS(AJ$3:AJ$622,$BC$3:$BC$622,1,$G$3:$G$622,$G620),0)</f>
        <v>6.2943192016118907E-2</v>
      </c>
      <c r="AN620" s="85">
        <f>IF($BC620=1,AK620/SUMIFS(AK$3:AK$622,$BC$3:$BC$622,1,$G$3:$G$622,$G620),0)</f>
        <v>4.7009324556081519E-2</v>
      </c>
      <c r="AO620" s="85">
        <f>IF($BC620=1,AL620/SUMIFS(AL$3:AL$622,$BC$3:$BC$622,1,$G$3:$G$622,$G620),0)</f>
        <v>0.22368673212915491</v>
      </c>
      <c r="AP620" s="2">
        <f>IFERROR(R620/$V620*90,"")</f>
        <v>0</v>
      </c>
      <c r="AQ620" s="2">
        <f>IFERROR(S620/$V620*90,"")</f>
        <v>5.2631578947368425E-2</v>
      </c>
      <c r="AR620" s="2">
        <f>IFERROR(W620/$V620*90,"")</f>
        <v>5.2631578947368425E-2</v>
      </c>
      <c r="AS620" s="2">
        <f>IFERROR(X620/$V620*90,"")</f>
        <v>0.10526315789473685</v>
      </c>
      <c r="AT620" s="2">
        <f>IFERROR(Y620/$V620*90,"")</f>
        <v>5.2631578947368425E-2</v>
      </c>
      <c r="AU620" s="2">
        <f>IF(AP620="",INDEX(BV$4:BV$7,MATCH(O620,$BU$4:$BU$7,0)),AP620)</f>
        <v>0</v>
      </c>
      <c r="AV620" s="2">
        <f>IF(AQ620="",INDEX(BW$4:BW$7,MATCH($O620,$BU$4:$BU$7,0)),AQ620)</f>
        <v>5.2631578947368425E-2</v>
      </c>
      <c r="AW620" s="2">
        <f>IF(AR620="",INDEX(BX$4:BX$7,MATCH($O620,$BU$4:$BU$7,0)),AR620)</f>
        <v>5.2631578947368425E-2</v>
      </c>
      <c r="AX620" s="2">
        <f>IF(AS620="",INDEX(BY$4:BY$7,MATCH($O620,$BU$4:$BU$7,0)),AS620)</f>
        <v>0.10526315789473685</v>
      </c>
      <c r="AY620" s="2">
        <f>IF(AT620="",INDEX(BZ$4:BZ$7,MATCH($O620,$BU$4:$BU$7,0)),AT620)</f>
        <v>5.2631578947368425E-2</v>
      </c>
      <c r="AZ620" s="2">
        <f>AU620*0.5+AK620*0.5</f>
        <v>4.6771978021978029E-2</v>
      </c>
      <c r="BA620" s="2">
        <f>AV620*0.5+AJ620*0.5</f>
        <v>5.9912401195295936E-2</v>
      </c>
      <c r="BB620" s="2">
        <f>AX620*0.5+AI620*0.5</f>
        <v>0.29263157894736841</v>
      </c>
      <c r="BC620">
        <f>IF(I620="expected",1,0)</f>
        <v>1</v>
      </c>
      <c r="BD620" s="74">
        <f>IF(BC620=1,AZ620/SUMIFS(AZ$3:AZ$622,$BC$3:$BC$622,1,$G$3:$G$622,$G620),0)</f>
        <v>2.6221246288101394E-2</v>
      </c>
      <c r="BE620" s="74">
        <f>IF(BC620=1,BA620/SUMIFS(BA$3:BA$622,$BC$3:$BC$622,1,$G$3:$G$622,$G620),0)</f>
        <v>9.0940145530562955E-2</v>
      </c>
      <c r="BF620" s="74">
        <f>IF(BC620=1,AW620/SUMIFS(AW$3:AW$622,$BC$3:$BC$622,1,$G$3:$G$622,$G620),0)</f>
        <v>1.211765677185973E-2</v>
      </c>
      <c r="BG620" s="2">
        <f>BB620</f>
        <v>0.29263157894736841</v>
      </c>
      <c r="BH620" s="2">
        <f>AY620</f>
        <v>5.2631578947368425E-2</v>
      </c>
      <c r="BI620" s="2">
        <f>MIN(BI$1,BD620)</f>
        <v>2.6221246288101394E-2</v>
      </c>
      <c r="BJ620" s="2">
        <f>MIN(BJ$1,BE620)</f>
        <v>9.0940145530562955E-2</v>
      </c>
      <c r="BK620" s="2">
        <f>MIN(BK$1,BF620)</f>
        <v>1.211765677185973E-2</v>
      </c>
      <c r="BL620" s="2">
        <f>BG620</f>
        <v>0.29263157894736841</v>
      </c>
      <c r="BM620" s="2">
        <f>MIN($BM$1,BH620)</f>
        <v>5.2631578947368425E-2</v>
      </c>
      <c r="BN620" s="2">
        <f>BI620/SUMIFS(BI$3:BI$622,$BC$3:$BC$622,1,$G$3:$G$622,$G620)</f>
        <v>2.8906753252509295E-2</v>
      </c>
      <c r="BO620" s="2">
        <f>BJ620/SUMIFS(BJ$3:BJ$622,$BC$3:$BC$622,1,$G$3:$G$622,$G620)</f>
        <v>9.4958360694430713E-2</v>
      </c>
      <c r="BP620" s="2">
        <f>BK620/SUMIFS(BK$3:BK$622,$BC$3:$BC$622,1,$G$3:$G$622,$G620)</f>
        <v>1.3276888750426673E-2</v>
      </c>
      <c r="BQ620" s="2">
        <f>BL620</f>
        <v>0.29263157894736841</v>
      </c>
      <c r="BR620" s="2">
        <f>BM620</f>
        <v>5.2631578947368425E-2</v>
      </c>
    </row>
    <row r="621" spans="1:70" x14ac:dyDescent="0.3">
      <c r="A621" s="93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>(12-$AF621)/12*INDEX(BV$9:BV$12,MATCH($AB621,$BU$9:$BU$12,0))+$AF621/12*AG621</f>
        <v>0.11021062271062272</v>
      </c>
      <c r="AK621" s="85">
        <f>(12-$AF621)/12*INDEX(BW$9:BW$12,MATCH($AB621,$BU$9:$BU$12,0))+$AF621/12*AH621</f>
        <v>3.7417582417582418E-2</v>
      </c>
      <c r="AL621" s="85">
        <f>(12-$AF621)/12*INDEX(BX$9:BX$12,MATCH($AB621,$BU$9:$BU$12,0))+$AF621/12*AI621</f>
        <v>0.20522893772893774</v>
      </c>
      <c r="AM621" s="85">
        <f>IF($BC621=1,AJ621/SUMIFS(AJ$3:AJ$622,$BC$3:$BC$622,1,$G$3:$G$622,$G621),0)</f>
        <v>0.10323970233921513</v>
      </c>
      <c r="AN621" s="85">
        <f>IF($BC621=1,AK621/SUMIFS(AK$3:AK$622,$BC$3:$BC$622,1,$G$3:$G$622,$G621),0)</f>
        <v>1.8803729822432606E-2</v>
      </c>
      <c r="AO621" s="85">
        <f>IF($BC621=1,AL621/SUMIFS(AL$3:AL$622,$BC$3:$BC$622,1,$G$3:$G$622,$G621),0)</f>
        <v>0.12196147174198038</v>
      </c>
      <c r="AP621" s="2">
        <f>IFERROR(R621/$V621*90,"")</f>
        <v>0.27128862094951017</v>
      </c>
      <c r="AQ621" s="2">
        <f>IFERROR(S621/$V621*90,"")</f>
        <v>0</v>
      </c>
      <c r="AR621" s="2">
        <f>IFERROR(W621/$V621*90,"")</f>
        <v>0.6103993971363979</v>
      </c>
      <c r="AS621" s="2">
        <f>IFERROR(X621/$V621*90,"")</f>
        <v>0</v>
      </c>
      <c r="AT621" s="2">
        <f>IFERROR(Y621/$V621*90,"")</f>
        <v>0</v>
      </c>
      <c r="AU621" s="2">
        <f>IF(AP621="",INDEX(BV$4:BV$7,MATCH(O621,$BU$4:$BU$7,0)),AP621)</f>
        <v>0.27128862094951017</v>
      </c>
      <c r="AV621" s="2">
        <f>IF(AQ621="",INDEX(BW$4:BW$7,MATCH($O621,$BU$4:$BU$7,0)),AQ621)</f>
        <v>0</v>
      </c>
      <c r="AW621" s="2">
        <f>IF(AR621="",INDEX(BX$4:BX$7,MATCH($O621,$BU$4:$BU$7,0)),AR621)</f>
        <v>0.6103993971363979</v>
      </c>
      <c r="AX621" s="2">
        <f>IF(AS621="",INDEX(BY$4:BY$7,MATCH($O621,$BU$4:$BU$7,0)),AS621)</f>
        <v>0</v>
      </c>
      <c r="AY621" s="2">
        <f>IF(AT621="",INDEX(BZ$4:BZ$7,MATCH($O621,$BU$4:$BU$7,0)),AT621)</f>
        <v>0</v>
      </c>
      <c r="AZ621" s="2">
        <f>AU621*0.5+AK621*0.5</f>
        <v>0.1543531016835463</v>
      </c>
      <c r="BA621" s="2">
        <f>AV621*0.5+AJ621*0.5</f>
        <v>5.5105311355311361E-2</v>
      </c>
      <c r="BB621" s="2">
        <f>AX621*0.5+AI621*0.5</f>
        <v>0.1</v>
      </c>
      <c r="BC621">
        <f>IF(I621="expected",1,0)</f>
        <v>1</v>
      </c>
      <c r="BD621" s="74">
        <f>IF(BC621=1,AZ621/SUMIFS(AZ$3:AZ$622,$BC$3:$BC$622,1,$G$3:$G$622,$G621),0)</f>
        <v>8.6533237757761602E-2</v>
      </c>
      <c r="BE621" s="74">
        <f>IF(BC621=1,BA621/SUMIFS(BA$3:BA$622,$BC$3:$BC$622,1,$G$3:$G$622,$G621),0)</f>
        <v>8.3643535130961552E-2</v>
      </c>
      <c r="BF621" s="74">
        <f>IF(BC621=1,AW621/SUMIFS(AW$3:AW$622,$BC$3:$BC$622,1,$G$3:$G$622,$G621),0)</f>
        <v>0.14053559737673038</v>
      </c>
      <c r="BG621" s="2">
        <f>BB621</f>
        <v>0.1</v>
      </c>
      <c r="BH621" s="2">
        <f>AY621</f>
        <v>0</v>
      </c>
      <c r="BI621" s="2">
        <f>MIN(BI$1,BD621)</f>
        <v>8.6533237757761602E-2</v>
      </c>
      <c r="BJ621" s="2">
        <f>MIN(BJ$1,BE621)</f>
        <v>8.3643535130961552E-2</v>
      </c>
      <c r="BK621" s="2">
        <f>MIN(BK$1,BF621)</f>
        <v>0.14053559737673038</v>
      </c>
      <c r="BL621" s="2">
        <f>BG621</f>
        <v>0.1</v>
      </c>
      <c r="BM621" s="2">
        <f>MIN($BM$1,BH621)</f>
        <v>0</v>
      </c>
      <c r="BN621" s="2">
        <f>BI621/SUMIFS(BI$3:BI$622,$BC$3:$BC$622,1,$G$3:$G$622,$G621)</f>
        <v>9.5395730794817779E-2</v>
      </c>
      <c r="BO621" s="2">
        <f>BJ621/SUMIFS(BJ$3:BJ$622,$BC$3:$BC$622,1,$G$3:$G$622,$G621)</f>
        <v>8.7339347571791445E-2</v>
      </c>
      <c r="BP621" s="2">
        <f>BK621/SUMIFS(BK$3:BK$622,$BC$3:$BC$622,1,$G$3:$G$622,$G621)</f>
        <v>0.15397989289304179</v>
      </c>
      <c r="BQ621" s="2">
        <f>BL621</f>
        <v>0.1</v>
      </c>
      <c r="BR621" s="2">
        <f>BM621</f>
        <v>0</v>
      </c>
    </row>
    <row r="622" spans="1:70" x14ac:dyDescent="0.3">
      <c r="A622" s="93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>(12-$AF622)/12*INDEX(BV$9:BV$12,MATCH($AB622,$BU$9:$BU$12,0))+$AF622/12*AG622</f>
        <v>0.35457547169811321</v>
      </c>
      <c r="AK622" s="85">
        <f>(12-$AF622)/12*INDEX(BW$9:BW$12,MATCH($AB622,$BU$9:$BU$12,0))+$AF622/12*AH622</f>
        <v>0.65669811320754701</v>
      </c>
      <c r="AL622" s="85">
        <f>(12-$AF622)/12*INDEX(BX$9:BX$12,MATCH($AB622,$BU$9:$BU$12,0))+$AF622/12*AI622</f>
        <v>0.14677672955974844</v>
      </c>
      <c r="AM622" s="85">
        <f>IF($BC622=1,AJ622/SUMIFS(AJ$3:AJ$622,$BC$3:$BC$622,1,$G$3:$G$622,$G622),0)</f>
        <v>0.33214825626215871</v>
      </c>
      <c r="AN622" s="85">
        <f>IF($BC622=1,AK622/SUMIFS(AK$3:AK$622,$BC$3:$BC$622,1,$G$3:$G$622,$G622),0)</f>
        <v>0.33001527885600401</v>
      </c>
      <c r="AO622" s="85">
        <f>IF($BC622=1,AL622/SUMIFS(AL$3:AL$622,$BC$3:$BC$622,1,$G$3:$G$622,$G622),0)</f>
        <v>8.7225057794846531E-2</v>
      </c>
      <c r="AP622" s="2">
        <f>IFERROR(R622/$V622*90,"")</f>
        <v>0.63084112149532712</v>
      </c>
      <c r="AQ622" s="2">
        <f>IFERROR(S622/$V622*90,"")</f>
        <v>0</v>
      </c>
      <c r="AR622" s="2">
        <f>IFERROR(W622/$V622*90,"")</f>
        <v>1.6822429906542056</v>
      </c>
      <c r="AS622" s="2">
        <f>IFERROR(X622/$V622*90,"")</f>
        <v>0</v>
      </c>
      <c r="AT622" s="2">
        <f>IFERROR(Y622/$V622*90,"")</f>
        <v>0</v>
      </c>
      <c r="AU622" s="2">
        <f>IF(AP622="",INDEX(BV$4:BV$7,MATCH(O622,$BU$4:$BU$7,0)),AP622)</f>
        <v>0.63084112149532712</v>
      </c>
      <c r="AV622" s="2">
        <f>IF(AQ622="",INDEX(BW$4:BW$7,MATCH($O622,$BU$4:$BU$7,0)),AQ622)</f>
        <v>0</v>
      </c>
      <c r="AW622" s="2">
        <f>IF(AR622="",INDEX(BX$4:BX$7,MATCH($O622,$BU$4:$BU$7,0)),AR622)</f>
        <v>1.6822429906542056</v>
      </c>
      <c r="AX622" s="2">
        <f>IF(AS622="",INDEX(BY$4:BY$7,MATCH($O622,$BU$4:$BU$7,0)),AS622)</f>
        <v>0</v>
      </c>
      <c r="AY622" s="2">
        <f>IF(AT622="",INDEX(BZ$4:BZ$7,MATCH($O622,$BU$4:$BU$7,0)),AT622)</f>
        <v>0</v>
      </c>
      <c r="AZ622" s="2">
        <f>AU622*0.5+AK622*0.5</f>
        <v>0.64376961735143712</v>
      </c>
      <c r="BA622" s="2">
        <f>AV622*0.5+AJ622*0.5</f>
        <v>0.1772877358490566</v>
      </c>
      <c r="BB622" s="2">
        <f>AX622*0.5+AI622*0.5</f>
        <v>0</v>
      </c>
      <c r="BC622">
        <f>IF(I622="expected",1,0)</f>
        <v>1</v>
      </c>
      <c r="BD622" s="74">
        <f>IF(BC622=1,AZ622/SUMIFS(AZ$3:AZ$622,$BC$3:$BC$622,1,$G$3:$G$622,$G622),0)</f>
        <v>0.36090929661851695</v>
      </c>
      <c r="BE622" s="74">
        <f>IF(BC622=1,BA622/SUMIFS(BA$3:BA$622,$BC$3:$BC$622,1,$G$3:$G$622,$G622),0)</f>
        <v>0.26910242582904664</v>
      </c>
      <c r="BF622" s="74">
        <f>IF(BC622=1,AW622/SUMIFS(AW$3:AW$622,$BC$3:$BC$622,1,$G$3:$G$622,$G622),0)</f>
        <v>0.38731202018467542</v>
      </c>
      <c r="BG622" s="2">
        <f>BB622</f>
        <v>0</v>
      </c>
      <c r="BH622" s="2">
        <f>AY622</f>
        <v>0</v>
      </c>
      <c r="BI622" s="2">
        <f>MIN(BI$1,BD622)</f>
        <v>0.3</v>
      </c>
      <c r="BJ622" s="2">
        <f>MIN(BJ$1,BE622)</f>
        <v>0.26910242582904664</v>
      </c>
      <c r="BK622" s="2">
        <f>MIN(BK$1,BF622)</f>
        <v>0.3</v>
      </c>
      <c r="BL622" s="2">
        <f>BG622</f>
        <v>0</v>
      </c>
      <c r="BM622" s="2">
        <f>MIN($BM$1,BH622)</f>
        <v>0</v>
      </c>
      <c r="BN622" s="2">
        <f>BI622/SUMIFS(BI$3:BI$622,$BC$3:$BC$622,1,$G$3:$G$622,$G622)</f>
        <v>0.33072516387933693</v>
      </c>
      <c r="BO622" s="2">
        <f>BJ622/SUMIFS(BJ$3:BJ$622,$BC$3:$BC$622,1,$G$3:$G$622,$G622)</f>
        <v>0.28099278999980193</v>
      </c>
      <c r="BP622" s="2">
        <f>BK622/SUMIFS(BK$3:BK$622,$BC$3:$BC$622,1,$G$3:$G$622,$G622)</f>
        <v>0.32869940947475024</v>
      </c>
      <c r="BQ622" s="2">
        <f>BL622</f>
        <v>0</v>
      </c>
      <c r="BR622" s="2">
        <f>BM622</f>
        <v>0</v>
      </c>
    </row>
    <row r="623" spans="1:70" x14ac:dyDescent="0.3">
      <c r="AC623" s="69"/>
    </row>
  </sheetData>
  <autoFilter ref="A2:BR622" xr:uid="{0CDA7C5F-2B93-4B9C-AB62-648DBE27D8A9}"/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14" activePane="bottomLeft" state="frozen"/>
      <selection pane="bottomLeft" activeCell="E29" sqref="E29"/>
    </sheetView>
  </sheetViews>
  <sheetFormatPr defaultColWidth="11" defaultRowHeight="15.6" x14ac:dyDescent="0.3"/>
  <cols>
    <col min="2" max="2" width="9.09765625" bestFit="1" customWidth="1"/>
    <col min="3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3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3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3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3">
      <c r="L28" s="26">
        <f>+R27/SUM(R2:R25)</f>
        <v>0.65306122448979609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5135</v>
      </c>
      <c r="B1" s="69"/>
      <c r="C1" t="s">
        <v>5135</v>
      </c>
      <c r="G1" s="83"/>
      <c r="H1" s="83"/>
      <c r="I1" s="83"/>
    </row>
    <row r="2" spans="1:21" x14ac:dyDescent="0.3">
      <c r="A2" s="69" t="s">
        <v>61</v>
      </c>
      <c r="B2" s="69"/>
      <c r="C2" t="s">
        <v>3422</v>
      </c>
      <c r="I2" s="84"/>
    </row>
    <row r="3" spans="1:21" x14ac:dyDescent="0.3">
      <c r="A3" s="69" t="s">
        <v>985</v>
      </c>
      <c r="B3" s="69"/>
      <c r="C3" t="s">
        <v>3426</v>
      </c>
      <c r="I3" s="84"/>
    </row>
    <row r="4" spans="1:21" x14ac:dyDescent="0.3">
      <c r="A4" s="69" t="s">
        <v>378</v>
      </c>
      <c r="B4" s="69"/>
      <c r="C4" t="s">
        <v>2114</v>
      </c>
      <c r="I4" s="84"/>
    </row>
    <row r="5" spans="1:21" x14ac:dyDescent="0.3">
      <c r="A5" s="69" t="s">
        <v>248</v>
      </c>
      <c r="B5" s="69"/>
      <c r="C5" t="s">
        <v>3430</v>
      </c>
      <c r="I5" s="84"/>
    </row>
    <row r="6" spans="1:21" x14ac:dyDescent="0.3">
      <c r="A6" s="69" t="s">
        <v>1000</v>
      </c>
      <c r="B6" s="69"/>
      <c r="C6" t="s">
        <v>3432</v>
      </c>
      <c r="I6" s="84"/>
    </row>
    <row r="7" spans="1:21" x14ac:dyDescent="0.3">
      <c r="A7" s="69" t="s">
        <v>1003</v>
      </c>
      <c r="B7" s="69"/>
      <c r="C7" t="s">
        <v>3434</v>
      </c>
      <c r="I7" s="84"/>
    </row>
    <row r="8" spans="1:21" x14ac:dyDescent="0.3">
      <c r="A8" s="69" t="s">
        <v>35</v>
      </c>
      <c r="B8" s="69"/>
      <c r="C8" t="s">
        <v>3436</v>
      </c>
      <c r="I8" s="84"/>
    </row>
    <row r="9" spans="1:21" x14ac:dyDescent="0.3">
      <c r="A9" s="69" t="s">
        <v>1011</v>
      </c>
      <c r="B9" s="69"/>
      <c r="C9" t="s">
        <v>3437</v>
      </c>
      <c r="I9" s="84"/>
    </row>
    <row r="10" spans="1:21" x14ac:dyDescent="0.3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3052</v>
      </c>
      <c r="I11" s="84"/>
      <c r="U11" s="84"/>
    </row>
    <row r="12" spans="1:21" x14ac:dyDescent="0.3">
      <c r="A12" s="69" t="s">
        <v>1024</v>
      </c>
      <c r="B12" s="69"/>
      <c r="C12" t="s">
        <v>3439</v>
      </c>
      <c r="I12" s="84"/>
      <c r="U12" s="84"/>
    </row>
    <row r="13" spans="1:21" x14ac:dyDescent="0.3">
      <c r="A13" s="69" t="s">
        <v>1029</v>
      </c>
      <c r="B13" s="69"/>
      <c r="C13" t="s">
        <v>3441</v>
      </c>
      <c r="I13" s="84"/>
      <c r="U13" s="84"/>
    </row>
    <row r="14" spans="1:21" x14ac:dyDescent="0.3">
      <c r="A14" s="69" t="s">
        <v>1035</v>
      </c>
      <c r="B14" s="69"/>
      <c r="C14" t="s">
        <v>3442</v>
      </c>
      <c r="I14" s="84"/>
      <c r="U14" s="84"/>
    </row>
    <row r="15" spans="1:21" x14ac:dyDescent="0.3">
      <c r="A15" s="69" t="s">
        <v>502</v>
      </c>
      <c r="B15" s="69"/>
      <c r="C15" t="s">
        <v>3443</v>
      </c>
      <c r="I15" s="84"/>
      <c r="U15" s="84"/>
    </row>
    <row r="16" spans="1:21" x14ac:dyDescent="0.3">
      <c r="A16" s="69" t="s">
        <v>71</v>
      </c>
      <c r="B16" s="69"/>
      <c r="C16" t="s">
        <v>3444</v>
      </c>
      <c r="I16" s="84"/>
      <c r="U16" s="84"/>
    </row>
    <row r="17" spans="1:21" x14ac:dyDescent="0.3">
      <c r="A17" s="69" t="s">
        <v>1047</v>
      </c>
      <c r="B17" s="69"/>
      <c r="C17" t="s">
        <v>3446</v>
      </c>
      <c r="I17" s="84"/>
      <c r="U17" s="84"/>
    </row>
    <row r="18" spans="1:21" x14ac:dyDescent="0.3">
      <c r="A18" s="69" t="s">
        <v>1053</v>
      </c>
      <c r="B18" s="69"/>
      <c r="C18" t="s">
        <v>3447</v>
      </c>
      <c r="I18" s="84"/>
      <c r="U18" s="84"/>
    </row>
    <row r="19" spans="1:21" x14ac:dyDescent="0.3">
      <c r="A19" s="69" t="s">
        <v>1057</v>
      </c>
      <c r="B19" s="69"/>
      <c r="C19" t="s">
        <v>3449</v>
      </c>
      <c r="I19" s="84"/>
      <c r="U19" s="84"/>
    </row>
    <row r="20" spans="1:21" x14ac:dyDescent="0.3">
      <c r="A20" s="69" t="s">
        <v>52</v>
      </c>
      <c r="B20" s="69"/>
      <c r="C20" t="s">
        <v>3450</v>
      </c>
      <c r="I20" s="84"/>
      <c r="U20" s="84"/>
    </row>
    <row r="21" spans="1:21" x14ac:dyDescent="0.3">
      <c r="A21" s="69" t="s">
        <v>322</v>
      </c>
      <c r="B21" s="69"/>
      <c r="C21" t="s">
        <v>2175</v>
      </c>
      <c r="I21" s="84"/>
      <c r="U21" s="84"/>
    </row>
    <row r="22" spans="1:21" x14ac:dyDescent="0.3">
      <c r="A22" s="69" t="s">
        <v>521</v>
      </c>
      <c r="B22" s="69"/>
      <c r="C22" t="s">
        <v>3452</v>
      </c>
      <c r="I22" s="84"/>
      <c r="U22" s="84"/>
    </row>
    <row r="23" spans="1:21" x14ac:dyDescent="0.3">
      <c r="A23" s="69" t="s">
        <v>1069</v>
      </c>
      <c r="B23" s="69"/>
      <c r="C23" t="s">
        <v>3453</v>
      </c>
      <c r="I23" s="84"/>
      <c r="U23" s="84"/>
    </row>
    <row r="24" spans="1:21" x14ac:dyDescent="0.3">
      <c r="A24" s="69" t="s">
        <v>1073</v>
      </c>
      <c r="B24" s="69"/>
      <c r="C24" t="s">
        <v>3456</v>
      </c>
      <c r="I24" s="84"/>
      <c r="U24" s="84"/>
    </row>
    <row r="25" spans="1:21" x14ac:dyDescent="0.3">
      <c r="A25" s="69" t="s">
        <v>1078</v>
      </c>
      <c r="B25" s="69"/>
      <c r="C25" t="s">
        <v>3458</v>
      </c>
      <c r="I25" s="84"/>
      <c r="U25" s="84"/>
    </row>
    <row r="26" spans="1:21" x14ac:dyDescent="0.3">
      <c r="A26" s="69" t="s">
        <v>75</v>
      </c>
      <c r="B26" s="69"/>
      <c r="C26" t="s">
        <v>3459</v>
      </c>
      <c r="I26" s="84"/>
      <c r="U26" s="84"/>
    </row>
    <row r="27" spans="1:21" x14ac:dyDescent="0.3">
      <c r="A27" s="69" t="s">
        <v>1085</v>
      </c>
      <c r="B27" s="69"/>
      <c r="C27" t="s">
        <v>3461</v>
      </c>
      <c r="I27" s="84"/>
      <c r="U27" s="84"/>
    </row>
    <row r="28" spans="1:21" x14ac:dyDescent="0.3">
      <c r="A28" s="69" t="s">
        <v>1091</v>
      </c>
      <c r="B28" s="69"/>
      <c r="C28" t="s">
        <v>3463</v>
      </c>
      <c r="I28" s="84"/>
      <c r="U28" s="84"/>
    </row>
    <row r="29" spans="1:21" x14ac:dyDescent="0.3">
      <c r="A29" s="69" t="s">
        <v>1096</v>
      </c>
      <c r="B29" s="69"/>
      <c r="C29" t="s">
        <v>3464</v>
      </c>
      <c r="I29" s="84"/>
      <c r="U29" s="84"/>
    </row>
    <row r="30" spans="1:21" x14ac:dyDescent="0.3">
      <c r="A30" s="69" t="s">
        <v>180</v>
      </c>
      <c r="B30" s="69"/>
      <c r="C30" t="s">
        <v>3465</v>
      </c>
      <c r="I30" s="84"/>
      <c r="U30" s="84"/>
    </row>
    <row r="31" spans="1:21" x14ac:dyDescent="0.3">
      <c r="A31" s="69" t="s">
        <v>1105</v>
      </c>
      <c r="B31" s="69"/>
      <c r="C31" t="s">
        <v>3466</v>
      </c>
      <c r="I31" s="84"/>
      <c r="U31" s="84"/>
    </row>
    <row r="32" spans="1:21" x14ac:dyDescent="0.3">
      <c r="A32" s="69" t="s">
        <v>1110</v>
      </c>
      <c r="B32" s="69"/>
      <c r="C32" t="s">
        <v>3467</v>
      </c>
      <c r="I32" s="84"/>
      <c r="U32" s="84"/>
    </row>
    <row r="33" spans="1:21" x14ac:dyDescent="0.3">
      <c r="A33" s="69" t="s">
        <v>134</v>
      </c>
      <c r="B33" s="69"/>
      <c r="C33" t="s">
        <v>3468</v>
      </c>
      <c r="I33" s="84"/>
      <c r="U33" s="84"/>
    </row>
    <row r="34" spans="1:21" x14ac:dyDescent="0.3">
      <c r="A34" s="69" t="s">
        <v>1117</v>
      </c>
      <c r="B34" s="69"/>
      <c r="C34" t="s">
        <v>3469</v>
      </c>
      <c r="I34" s="84"/>
      <c r="U34" s="84"/>
    </row>
    <row r="35" spans="1:21" x14ac:dyDescent="0.3">
      <c r="A35" s="69" t="s">
        <v>1122</v>
      </c>
      <c r="B35" s="69"/>
      <c r="C35" t="s">
        <v>3470</v>
      </c>
      <c r="I35" s="84"/>
      <c r="U35" s="84"/>
    </row>
    <row r="36" spans="1:21" x14ac:dyDescent="0.3">
      <c r="A36" s="69" t="s">
        <v>1128</v>
      </c>
      <c r="B36" s="69"/>
      <c r="C36" t="s">
        <v>3472</v>
      </c>
      <c r="I36" s="84"/>
      <c r="U36" s="84"/>
    </row>
    <row r="37" spans="1:21" x14ac:dyDescent="0.3">
      <c r="A37" s="69" t="s">
        <v>1134</v>
      </c>
      <c r="B37" s="69"/>
      <c r="C37" t="s">
        <v>3473</v>
      </c>
      <c r="I37" s="84"/>
      <c r="U37" s="84"/>
    </row>
    <row r="38" spans="1:21" x14ac:dyDescent="0.3">
      <c r="A38" s="69" t="s">
        <v>1138</v>
      </c>
      <c r="B38" s="69"/>
      <c r="C38" t="s">
        <v>3475</v>
      </c>
      <c r="I38" s="84"/>
      <c r="U38" s="84"/>
    </row>
    <row r="39" spans="1:21" x14ac:dyDescent="0.3">
      <c r="A39" s="69" t="s">
        <v>250</v>
      </c>
      <c r="B39" s="69"/>
      <c r="C39" t="s">
        <v>3476</v>
      </c>
      <c r="I39" s="84"/>
      <c r="U39" s="84"/>
    </row>
    <row r="40" spans="1:21" x14ac:dyDescent="0.3">
      <c r="A40" s="69" t="s">
        <v>1146</v>
      </c>
      <c r="B40" s="69"/>
      <c r="C40" t="s">
        <v>3477</v>
      </c>
      <c r="I40" s="84"/>
      <c r="U40" s="84"/>
    </row>
    <row r="41" spans="1:21" x14ac:dyDescent="0.3">
      <c r="A41" s="69" t="s">
        <v>1150</v>
      </c>
      <c r="B41" s="69"/>
      <c r="C41" t="s">
        <v>3096</v>
      </c>
      <c r="I41" s="84"/>
      <c r="U41" s="84"/>
    </row>
    <row r="42" spans="1:21" x14ac:dyDescent="0.3">
      <c r="A42" s="69" t="s">
        <v>1154</v>
      </c>
      <c r="B42" s="69"/>
      <c r="C42" t="s">
        <v>3478</v>
      </c>
      <c r="I42" s="84"/>
      <c r="U42" s="84"/>
    </row>
    <row r="43" spans="1:21" x14ac:dyDescent="0.3">
      <c r="A43" s="69" t="s">
        <v>629</v>
      </c>
      <c r="B43" s="69"/>
      <c r="C43" t="s">
        <v>3479</v>
      </c>
      <c r="I43" s="84"/>
      <c r="U43" s="84"/>
    </row>
    <row r="44" spans="1:21" x14ac:dyDescent="0.3">
      <c r="A44" s="69" t="s">
        <v>1162</v>
      </c>
      <c r="B44" s="69"/>
      <c r="C44" t="s">
        <v>3481</v>
      </c>
      <c r="I44" s="84"/>
      <c r="U44" s="84"/>
    </row>
    <row r="45" spans="1:21" x14ac:dyDescent="0.3">
      <c r="A45" s="69" t="s">
        <v>1166</v>
      </c>
      <c r="B45" s="69"/>
      <c r="C45" t="s">
        <v>3482</v>
      </c>
      <c r="I45" s="84"/>
      <c r="U45" s="84"/>
    </row>
    <row r="46" spans="1:21" x14ac:dyDescent="0.3">
      <c r="A46" s="69" t="s">
        <v>152</v>
      </c>
      <c r="B46" s="69"/>
      <c r="C46" t="s">
        <v>3483</v>
      </c>
      <c r="I46" s="84"/>
      <c r="U46" s="84"/>
    </row>
    <row r="47" spans="1:21" x14ac:dyDescent="0.3">
      <c r="A47" s="69" t="s">
        <v>1171</v>
      </c>
      <c r="B47" s="69"/>
      <c r="C47" t="s">
        <v>3484</v>
      </c>
      <c r="I47" s="84"/>
      <c r="U47" s="84"/>
    </row>
    <row r="48" spans="1:21" x14ac:dyDescent="0.3">
      <c r="A48" s="69" t="s">
        <v>255</v>
      </c>
      <c r="B48" s="69"/>
      <c r="C48" t="s">
        <v>2274</v>
      </c>
      <c r="I48" s="84"/>
      <c r="U48" s="84"/>
    </row>
    <row r="49" spans="1:21" x14ac:dyDescent="0.3">
      <c r="A49" s="69" t="s">
        <v>1178</v>
      </c>
      <c r="B49" s="69"/>
      <c r="C49" t="s">
        <v>3485</v>
      </c>
      <c r="I49" s="84"/>
      <c r="U49" s="84"/>
    </row>
    <row r="50" spans="1:21" x14ac:dyDescent="0.3">
      <c r="A50" s="69" t="s">
        <v>1179</v>
      </c>
      <c r="B50" s="69"/>
      <c r="C50" t="s">
        <v>3486</v>
      </c>
      <c r="I50" s="84"/>
      <c r="U50" s="84"/>
    </row>
    <row r="51" spans="1:21" x14ac:dyDescent="0.3">
      <c r="A51" s="69" t="s">
        <v>1183</v>
      </c>
      <c r="B51" s="69"/>
      <c r="C51" t="s">
        <v>3487</v>
      </c>
      <c r="I51" s="84"/>
      <c r="U51" s="84"/>
    </row>
    <row r="52" spans="1:21" x14ac:dyDescent="0.3">
      <c r="A52" s="69" t="s">
        <v>1186</v>
      </c>
      <c r="B52" s="69"/>
      <c r="C52" t="s">
        <v>3488</v>
      </c>
      <c r="I52" s="84"/>
      <c r="U52" s="84"/>
    </row>
    <row r="53" spans="1:21" x14ac:dyDescent="0.3">
      <c r="A53" s="69" t="s">
        <v>115</v>
      </c>
      <c r="B53" s="69"/>
      <c r="C53" t="s">
        <v>2708</v>
      </c>
      <c r="I53" s="84"/>
      <c r="U53" s="84"/>
    </row>
    <row r="54" spans="1:21" x14ac:dyDescent="0.3">
      <c r="A54" s="69" t="s">
        <v>1193</v>
      </c>
      <c r="B54" s="69"/>
      <c r="C54" t="s">
        <v>3490</v>
      </c>
      <c r="I54" s="84"/>
      <c r="U54" s="84"/>
    </row>
    <row r="55" spans="1:21" x14ac:dyDescent="0.3">
      <c r="A55" s="69" t="s">
        <v>1198</v>
      </c>
      <c r="B55" s="69"/>
      <c r="C55" t="s">
        <v>3492</v>
      </c>
      <c r="I55" s="84"/>
      <c r="U55" s="84"/>
    </row>
    <row r="56" spans="1:21" x14ac:dyDescent="0.3">
      <c r="A56" s="69" t="s">
        <v>1203</v>
      </c>
      <c r="B56" s="69"/>
      <c r="C56" t="s">
        <v>1656</v>
      </c>
      <c r="I56" s="84"/>
      <c r="U56" s="84"/>
    </row>
    <row r="57" spans="1:21" x14ac:dyDescent="0.3">
      <c r="A57" s="69" t="s">
        <v>1207</v>
      </c>
      <c r="B57" s="69"/>
      <c r="C57" t="s">
        <v>3493</v>
      </c>
      <c r="I57" s="84"/>
      <c r="U57" s="84"/>
    </row>
    <row r="58" spans="1:21" x14ac:dyDescent="0.3">
      <c r="A58" s="69" t="s">
        <v>1211</v>
      </c>
      <c r="B58" s="69"/>
      <c r="C58" t="s">
        <v>3495</v>
      </c>
      <c r="I58" s="84"/>
      <c r="U58" s="84"/>
    </row>
    <row r="59" spans="1:21" x14ac:dyDescent="0.3">
      <c r="A59" s="69" t="s">
        <v>617</v>
      </c>
      <c r="B59" s="69"/>
      <c r="C59" t="s">
        <v>3497</v>
      </c>
      <c r="I59" s="84"/>
      <c r="U59" s="84"/>
    </row>
    <row r="60" spans="1:21" x14ac:dyDescent="0.3">
      <c r="A60" s="69" t="s">
        <v>1215</v>
      </c>
      <c r="B60" s="69"/>
      <c r="C60" t="s">
        <v>3498</v>
      </c>
      <c r="I60" s="84"/>
      <c r="U60" s="84"/>
    </row>
    <row r="61" spans="1:21" x14ac:dyDescent="0.3">
      <c r="A61" s="69" t="s">
        <v>1220</v>
      </c>
      <c r="B61" s="69"/>
      <c r="C61" t="s">
        <v>3499</v>
      </c>
      <c r="I61" s="84"/>
      <c r="U61" s="84"/>
    </row>
    <row r="62" spans="1:21" x14ac:dyDescent="0.3">
      <c r="A62" s="69" t="s">
        <v>1224</v>
      </c>
      <c r="B62" s="69"/>
      <c r="C62" t="s">
        <v>3500</v>
      </c>
      <c r="I62" s="84"/>
      <c r="U62" s="84"/>
    </row>
    <row r="63" spans="1:21" x14ac:dyDescent="0.3">
      <c r="A63" s="69" t="s">
        <v>208</v>
      </c>
      <c r="B63" s="69"/>
      <c r="C63" t="s">
        <v>3501</v>
      </c>
      <c r="I63" s="84"/>
      <c r="U63" s="84"/>
    </row>
    <row r="64" spans="1:21" x14ac:dyDescent="0.3">
      <c r="A64" s="69" t="s">
        <v>1231</v>
      </c>
      <c r="B64" s="69"/>
      <c r="C64" t="s">
        <v>3503</v>
      </c>
      <c r="I64" s="84"/>
      <c r="U64" s="84"/>
    </row>
    <row r="65" spans="1:21" x14ac:dyDescent="0.3">
      <c r="A65" s="69" t="s">
        <v>1235</v>
      </c>
      <c r="B65" s="69"/>
      <c r="C65" t="s">
        <v>2494</v>
      </c>
      <c r="I65" s="84"/>
      <c r="U65" s="84"/>
    </row>
    <row r="66" spans="1:21" x14ac:dyDescent="0.3">
      <c r="A66" s="69" t="s">
        <v>1237</v>
      </c>
      <c r="B66" s="69"/>
      <c r="C66" t="s">
        <v>3504</v>
      </c>
      <c r="I66" s="84"/>
      <c r="U66" s="84"/>
    </row>
    <row r="67" spans="1:21" x14ac:dyDescent="0.3">
      <c r="A67" s="69" t="s">
        <v>1241</v>
      </c>
      <c r="B67" s="69"/>
      <c r="C67" t="s">
        <v>1887</v>
      </c>
      <c r="I67" s="84"/>
      <c r="U67" s="84"/>
    </row>
    <row r="68" spans="1:21" x14ac:dyDescent="0.3">
      <c r="A68" s="69" t="s">
        <v>1245</v>
      </c>
      <c r="B68" s="69"/>
      <c r="C68" t="s">
        <v>3505</v>
      </c>
      <c r="I68" s="84"/>
      <c r="U68" s="84"/>
    </row>
    <row r="69" spans="1:21" x14ac:dyDescent="0.3">
      <c r="A69" s="69" t="s">
        <v>1249</v>
      </c>
      <c r="B69" s="69"/>
      <c r="C69" t="s">
        <v>3506</v>
      </c>
      <c r="I69" s="84"/>
      <c r="U69" s="84"/>
    </row>
    <row r="70" spans="1:21" x14ac:dyDescent="0.3">
      <c r="A70" s="69" t="s">
        <v>1254</v>
      </c>
      <c r="B70" s="69"/>
      <c r="C70" t="s">
        <v>3507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3508</v>
      </c>
      <c r="I72" s="84"/>
      <c r="U72" s="84"/>
    </row>
    <row r="73" spans="1:21" x14ac:dyDescent="0.3">
      <c r="A73" s="69" t="s">
        <v>286</v>
      </c>
      <c r="B73" s="69"/>
      <c r="C73" t="s">
        <v>3509</v>
      </c>
      <c r="I73" s="84"/>
      <c r="U73" s="84"/>
    </row>
    <row r="74" spans="1:21" x14ac:dyDescent="0.3">
      <c r="A74" s="69" t="s">
        <v>1267</v>
      </c>
      <c r="B74" s="69"/>
      <c r="C74" t="s">
        <v>3510</v>
      </c>
      <c r="I74" s="84"/>
      <c r="U74" s="84"/>
    </row>
    <row r="75" spans="1:21" x14ac:dyDescent="0.3">
      <c r="A75" s="69" t="s">
        <v>1274</v>
      </c>
      <c r="B75" s="69"/>
      <c r="C75" t="s">
        <v>3511</v>
      </c>
      <c r="I75" s="84"/>
      <c r="U75" s="84"/>
    </row>
    <row r="76" spans="1:21" x14ac:dyDescent="0.3">
      <c r="A76" s="69" t="s">
        <v>1278</v>
      </c>
      <c r="B76" s="69"/>
      <c r="C76" t="s">
        <v>3512</v>
      </c>
      <c r="I76" s="84"/>
      <c r="U76" s="84"/>
    </row>
    <row r="77" spans="1:21" x14ac:dyDescent="0.3">
      <c r="A77" s="69" t="s">
        <v>210</v>
      </c>
      <c r="B77" s="69"/>
      <c r="C77" t="s">
        <v>3513</v>
      </c>
      <c r="I77" s="84"/>
      <c r="U77" s="84"/>
    </row>
    <row r="78" spans="1:21" x14ac:dyDescent="0.3">
      <c r="A78" s="69" t="s">
        <v>240</v>
      </c>
      <c r="B78" s="69"/>
      <c r="C78" t="s">
        <v>3514</v>
      </c>
      <c r="I78" s="84"/>
      <c r="U78" s="84"/>
    </row>
    <row r="79" spans="1:21" x14ac:dyDescent="0.3">
      <c r="A79" s="69" t="s">
        <v>1289</v>
      </c>
      <c r="B79" s="69"/>
      <c r="C79" t="s">
        <v>1747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3515</v>
      </c>
      <c r="I81" s="84"/>
      <c r="U81" s="84"/>
    </row>
    <row r="82" spans="1:21" x14ac:dyDescent="0.3">
      <c r="A82" s="69" t="s">
        <v>155</v>
      </c>
      <c r="B82" s="69"/>
      <c r="C82" t="s">
        <v>1906</v>
      </c>
      <c r="I82" s="84"/>
      <c r="U82" s="84"/>
    </row>
    <row r="83" spans="1:21" x14ac:dyDescent="0.3">
      <c r="A83" s="69" t="s">
        <v>379</v>
      </c>
      <c r="B83" s="69"/>
      <c r="C83" t="s">
        <v>3516</v>
      </c>
      <c r="I83" s="84"/>
      <c r="U83" s="84"/>
    </row>
    <row r="84" spans="1:21" x14ac:dyDescent="0.3">
      <c r="A84" s="69" t="s">
        <v>1306</v>
      </c>
      <c r="B84" s="69"/>
      <c r="C84" t="s">
        <v>3518</v>
      </c>
      <c r="I84" s="84"/>
      <c r="U84" s="84"/>
    </row>
    <row r="85" spans="1:21" x14ac:dyDescent="0.3">
      <c r="A85" s="69" t="s">
        <v>657</v>
      </c>
      <c r="B85" s="69"/>
      <c r="C85" t="s">
        <v>3519</v>
      </c>
      <c r="I85" s="84"/>
      <c r="U85" s="84"/>
    </row>
    <row r="86" spans="1:21" x14ac:dyDescent="0.3">
      <c r="A86" s="69" t="s">
        <v>687</v>
      </c>
      <c r="B86" s="69"/>
      <c r="C86" t="s">
        <v>2796</v>
      </c>
      <c r="I86" s="84"/>
      <c r="U86" s="84"/>
    </row>
    <row r="87" spans="1:21" x14ac:dyDescent="0.3">
      <c r="A87" s="69" t="s">
        <v>359</v>
      </c>
      <c r="B87" s="69"/>
      <c r="C87" t="s">
        <v>3520</v>
      </c>
      <c r="I87" s="84"/>
      <c r="U87" s="84"/>
    </row>
    <row r="88" spans="1:21" x14ac:dyDescent="0.3">
      <c r="A88" s="69" t="s">
        <v>1316</v>
      </c>
      <c r="B88" s="69"/>
      <c r="C88" t="s">
        <v>3521</v>
      </c>
      <c r="I88" s="84"/>
      <c r="U88" s="84"/>
    </row>
    <row r="89" spans="1:21" x14ac:dyDescent="0.3">
      <c r="A89" s="69" t="s">
        <v>1320</v>
      </c>
      <c r="B89" s="69"/>
      <c r="C89" t="s">
        <v>3523</v>
      </c>
      <c r="I89" s="84"/>
      <c r="U89" s="84"/>
    </row>
    <row r="90" spans="1:21" x14ac:dyDescent="0.3">
      <c r="A90" s="69" t="s">
        <v>38</v>
      </c>
      <c r="B90" s="69"/>
      <c r="C90" t="s">
        <v>3525</v>
      </c>
      <c r="I90" s="84"/>
      <c r="U90" s="84"/>
    </row>
    <row r="91" spans="1:21" x14ac:dyDescent="0.3">
      <c r="A91" s="69" t="s">
        <v>1328</v>
      </c>
      <c r="B91" s="69"/>
      <c r="C91" t="s">
        <v>3526</v>
      </c>
      <c r="I91" s="84"/>
      <c r="U91" s="84"/>
    </row>
    <row r="92" spans="1:21" x14ac:dyDescent="0.3">
      <c r="A92" s="69" t="s">
        <v>1332</v>
      </c>
      <c r="B92" s="69"/>
      <c r="C92" t="s">
        <v>3528</v>
      </c>
      <c r="I92" s="84"/>
      <c r="U92" s="84"/>
    </row>
    <row r="93" spans="1:21" x14ac:dyDescent="0.3">
      <c r="A93" s="69" t="s">
        <v>1337</v>
      </c>
      <c r="B93" s="69"/>
      <c r="C93" t="s">
        <v>3529</v>
      </c>
      <c r="I93" s="84"/>
      <c r="U93" s="84"/>
    </row>
    <row r="94" spans="1:21" x14ac:dyDescent="0.3">
      <c r="A94" s="69" t="s">
        <v>1341</v>
      </c>
      <c r="B94" s="69"/>
      <c r="C94" t="s">
        <v>3530</v>
      </c>
      <c r="I94" s="84"/>
      <c r="U94" s="84"/>
    </row>
    <row r="95" spans="1:21" x14ac:dyDescent="0.3">
      <c r="A95" s="69" t="s">
        <v>1342</v>
      </c>
      <c r="B95" s="69"/>
      <c r="C95" t="s">
        <v>3531</v>
      </c>
      <c r="I95" s="84"/>
      <c r="U95" s="84"/>
    </row>
    <row r="96" spans="1:21" x14ac:dyDescent="0.3">
      <c r="A96" s="69" t="s">
        <v>1346</v>
      </c>
      <c r="B96" s="69"/>
      <c r="C96" t="s">
        <v>3532</v>
      </c>
      <c r="I96" s="84"/>
      <c r="U96" s="84"/>
    </row>
    <row r="97" spans="1:21" x14ac:dyDescent="0.3">
      <c r="A97" s="69" t="s">
        <v>138</v>
      </c>
      <c r="B97" s="69"/>
      <c r="C97" t="s">
        <v>3533</v>
      </c>
      <c r="I97" s="84"/>
      <c r="U97" s="84"/>
    </row>
    <row r="98" spans="1:21" x14ac:dyDescent="0.3">
      <c r="A98" s="69" t="s">
        <v>1353</v>
      </c>
      <c r="B98" s="69"/>
      <c r="C98" t="s">
        <v>3534</v>
      </c>
      <c r="I98" s="84"/>
      <c r="U98" s="84"/>
    </row>
    <row r="99" spans="1:21" x14ac:dyDescent="0.3">
      <c r="A99" s="69" t="s">
        <v>1357</v>
      </c>
      <c r="B99" s="69"/>
      <c r="C99" t="s">
        <v>3535</v>
      </c>
      <c r="I99" s="84"/>
      <c r="U99" s="84"/>
    </row>
    <row r="100" spans="1:21" x14ac:dyDescent="0.3">
      <c r="A100" s="69" t="s">
        <v>297</v>
      </c>
      <c r="B100" s="69"/>
      <c r="C100" t="s">
        <v>3536</v>
      </c>
      <c r="I100" s="84"/>
      <c r="U100" s="84"/>
    </row>
    <row r="101" spans="1:21" x14ac:dyDescent="0.3">
      <c r="A101" s="69" t="s">
        <v>45</v>
      </c>
      <c r="B101" s="69"/>
      <c r="C101" t="s">
        <v>3537</v>
      </c>
      <c r="I101" s="84"/>
      <c r="U101" s="84"/>
    </row>
    <row r="102" spans="1:21" x14ac:dyDescent="0.3">
      <c r="A102" s="69" t="s">
        <v>150</v>
      </c>
      <c r="B102" s="69"/>
      <c r="C102" t="s">
        <v>3538</v>
      </c>
      <c r="I102" s="84"/>
      <c r="U102" s="84"/>
    </row>
    <row r="103" spans="1:21" x14ac:dyDescent="0.3">
      <c r="A103" s="69" t="s">
        <v>407</v>
      </c>
      <c r="B103" s="69"/>
      <c r="C103" t="s">
        <v>3539</v>
      </c>
      <c r="I103" s="84"/>
      <c r="U103" s="84"/>
    </row>
    <row r="104" spans="1:21" x14ac:dyDescent="0.3">
      <c r="A104" s="69" t="s">
        <v>1375</v>
      </c>
      <c r="B104" s="69"/>
      <c r="C104" t="s">
        <v>3541</v>
      </c>
      <c r="I104" s="84"/>
      <c r="U104" s="84"/>
    </row>
    <row r="105" spans="1:21" x14ac:dyDescent="0.3">
      <c r="A105" s="69" t="s">
        <v>1380</v>
      </c>
      <c r="B105" s="69"/>
      <c r="C105" t="s">
        <v>3542</v>
      </c>
      <c r="I105" s="84"/>
      <c r="U105" s="84"/>
    </row>
    <row r="106" spans="1:21" x14ac:dyDescent="0.3">
      <c r="A106" s="69" t="s">
        <v>1384</v>
      </c>
      <c r="B106" s="69"/>
      <c r="C106" t="s">
        <v>3544</v>
      </c>
      <c r="I106" s="84"/>
      <c r="U106" s="84"/>
    </row>
    <row r="107" spans="1:21" x14ac:dyDescent="0.3">
      <c r="A107" s="69" t="s">
        <v>1387</v>
      </c>
      <c r="B107" s="69"/>
      <c r="C107" t="s">
        <v>3545</v>
      </c>
      <c r="I107" s="84"/>
      <c r="U107" s="84"/>
    </row>
    <row r="108" spans="1:21" x14ac:dyDescent="0.3">
      <c r="A108" s="69" t="s">
        <v>1391</v>
      </c>
      <c r="B108" s="69"/>
      <c r="C108" t="s">
        <v>3546</v>
      </c>
      <c r="I108" s="84"/>
      <c r="U108" s="84"/>
    </row>
    <row r="109" spans="1:21" x14ac:dyDescent="0.3">
      <c r="A109" s="69" t="s">
        <v>1395</v>
      </c>
      <c r="B109" s="69"/>
      <c r="C109" t="s">
        <v>3547</v>
      </c>
      <c r="I109" s="84"/>
      <c r="U109" s="84"/>
    </row>
    <row r="110" spans="1:21" x14ac:dyDescent="0.3">
      <c r="A110" s="69" t="s">
        <v>103</v>
      </c>
      <c r="B110" s="69"/>
      <c r="C110" t="s">
        <v>3548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3550</v>
      </c>
      <c r="I112" s="84"/>
      <c r="U112" s="84"/>
    </row>
    <row r="113" spans="1:21" x14ac:dyDescent="0.3">
      <c r="A113" s="69" t="s">
        <v>67</v>
      </c>
      <c r="B113" s="69"/>
      <c r="C113" t="s">
        <v>3551</v>
      </c>
      <c r="I113" s="84"/>
      <c r="U113" s="84"/>
    </row>
    <row r="114" spans="1:21" x14ac:dyDescent="0.3">
      <c r="A114" s="69" t="s">
        <v>1410</v>
      </c>
      <c r="B114" s="69"/>
      <c r="C114" t="s">
        <v>1030</v>
      </c>
      <c r="I114" s="84"/>
      <c r="U114" s="84"/>
    </row>
    <row r="115" spans="1:21" x14ac:dyDescent="0.3">
      <c r="A115" s="69" t="s">
        <v>1412</v>
      </c>
      <c r="B115" s="69"/>
      <c r="C115" t="s">
        <v>3553</v>
      </c>
      <c r="I115" s="84"/>
      <c r="U115" s="84"/>
    </row>
    <row r="116" spans="1:21" x14ac:dyDescent="0.3">
      <c r="A116" s="69" t="s">
        <v>49</v>
      </c>
      <c r="B116" s="69"/>
      <c r="C116" t="s">
        <v>3554</v>
      </c>
      <c r="I116" s="84"/>
      <c r="U116" s="84"/>
    </row>
    <row r="117" spans="1:21" x14ac:dyDescent="0.3">
      <c r="A117" s="69" t="s">
        <v>1420</v>
      </c>
      <c r="B117" s="69"/>
      <c r="C117" t="s">
        <v>3555</v>
      </c>
      <c r="I117" s="84"/>
      <c r="U117" s="84"/>
    </row>
    <row r="118" spans="1:21" x14ac:dyDescent="0.3">
      <c r="A118" s="69" t="s">
        <v>1422</v>
      </c>
      <c r="B118" s="69"/>
      <c r="C118" t="s">
        <v>3556</v>
      </c>
      <c r="I118" s="84"/>
      <c r="U118" s="84"/>
    </row>
    <row r="119" spans="1:21" x14ac:dyDescent="0.3">
      <c r="A119" s="69" t="s">
        <v>1426</v>
      </c>
      <c r="B119" s="69"/>
      <c r="C119" t="s">
        <v>3558</v>
      </c>
      <c r="I119" s="84"/>
      <c r="U119" s="84"/>
    </row>
    <row r="120" spans="1:21" x14ac:dyDescent="0.3">
      <c r="A120" s="69" t="s">
        <v>1431</v>
      </c>
      <c r="B120" s="69"/>
      <c r="C120" t="s">
        <v>3559</v>
      </c>
      <c r="I120" s="84"/>
      <c r="U120" s="84"/>
    </row>
    <row r="121" spans="1:21" x14ac:dyDescent="0.3">
      <c r="A121" s="69" t="s">
        <v>1436</v>
      </c>
      <c r="B121" s="69"/>
      <c r="C121" t="s">
        <v>3560</v>
      </c>
      <c r="I121" s="84"/>
      <c r="U121" s="84"/>
    </row>
    <row r="122" spans="1:21" x14ac:dyDescent="0.3">
      <c r="A122" s="69" t="s">
        <v>1441</v>
      </c>
      <c r="B122" s="69"/>
      <c r="C122" t="s">
        <v>3561</v>
      </c>
      <c r="I122" s="84"/>
      <c r="U122" s="84"/>
    </row>
    <row r="123" spans="1:21" x14ac:dyDescent="0.3">
      <c r="A123" s="69" t="s">
        <v>1444</v>
      </c>
      <c r="B123" s="69"/>
      <c r="C123" t="s">
        <v>3562</v>
      </c>
      <c r="I123" s="84"/>
      <c r="U123" s="84"/>
    </row>
    <row r="124" spans="1:21" x14ac:dyDescent="0.3">
      <c r="A124" s="69" t="s">
        <v>266</v>
      </c>
      <c r="B124" s="69"/>
      <c r="C124" t="s">
        <v>3563</v>
      </c>
      <c r="I124" s="84"/>
      <c r="U124" s="84"/>
    </row>
    <row r="125" spans="1:21" x14ac:dyDescent="0.3">
      <c r="A125" s="69" t="s">
        <v>1452</v>
      </c>
      <c r="B125" s="69"/>
      <c r="C125" t="s">
        <v>3564</v>
      </c>
      <c r="I125" s="84"/>
      <c r="U125" s="84"/>
    </row>
    <row r="126" spans="1:21" x14ac:dyDescent="0.3">
      <c r="A126" s="69" t="s">
        <v>1456</v>
      </c>
      <c r="B126" s="69"/>
      <c r="C126" t="s">
        <v>3565</v>
      </c>
      <c r="I126" s="84"/>
      <c r="U126" s="84"/>
    </row>
    <row r="127" spans="1:21" x14ac:dyDescent="0.3">
      <c r="A127" s="69" t="s">
        <v>1460</v>
      </c>
      <c r="B127" s="69"/>
      <c r="C127" t="s">
        <v>3566</v>
      </c>
      <c r="I127" s="84"/>
      <c r="U127" s="84"/>
    </row>
    <row r="128" spans="1:21" x14ac:dyDescent="0.3">
      <c r="A128" s="69" t="s">
        <v>1465</v>
      </c>
      <c r="B128" s="69"/>
      <c r="C128" t="s">
        <v>3567</v>
      </c>
      <c r="I128" s="84"/>
      <c r="U128" s="84"/>
    </row>
    <row r="129" spans="1:21" x14ac:dyDescent="0.3">
      <c r="A129" s="69" t="s">
        <v>1470</v>
      </c>
      <c r="B129" s="69"/>
      <c r="C129" t="s">
        <v>3568</v>
      </c>
      <c r="I129" s="84"/>
      <c r="U129" s="84"/>
    </row>
    <row r="130" spans="1:21" x14ac:dyDescent="0.3">
      <c r="A130" s="69" t="s">
        <v>1474</v>
      </c>
      <c r="B130" s="69"/>
      <c r="C130" t="s">
        <v>3569</v>
      </c>
      <c r="I130" s="84"/>
      <c r="U130" s="84"/>
    </row>
    <row r="131" spans="1:21" x14ac:dyDescent="0.3">
      <c r="A131" s="69" t="s">
        <v>1479</v>
      </c>
      <c r="B131" s="69"/>
      <c r="C131" t="s">
        <v>3570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1486</v>
      </c>
      <c r="B133" s="69"/>
      <c r="C133" t="s">
        <v>3571</v>
      </c>
      <c r="I133" s="84"/>
      <c r="U133" s="84"/>
    </row>
    <row r="134" spans="1:21" x14ac:dyDescent="0.3">
      <c r="A134" s="69" t="s">
        <v>1490</v>
      </c>
      <c r="B134" s="69"/>
      <c r="C134" t="s">
        <v>3572</v>
      </c>
      <c r="I134" s="84"/>
      <c r="U134" s="84"/>
    </row>
    <row r="135" spans="1:21" x14ac:dyDescent="0.3">
      <c r="A135" s="69" t="s">
        <v>1495</v>
      </c>
      <c r="B135" s="69"/>
      <c r="C135" t="s">
        <v>3574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1502</v>
      </c>
      <c r="B137" s="69"/>
      <c r="C137" t="s">
        <v>1717</v>
      </c>
      <c r="I137" s="84"/>
      <c r="U137" s="84"/>
    </row>
    <row r="138" spans="1:21" x14ac:dyDescent="0.3">
      <c r="A138" s="69" t="s">
        <v>1507</v>
      </c>
      <c r="B138" s="69"/>
      <c r="C138" t="s">
        <v>2551</v>
      </c>
      <c r="I138" s="84"/>
      <c r="U138" s="84"/>
    </row>
    <row r="139" spans="1:21" x14ac:dyDescent="0.3">
      <c r="A139" s="69" t="s">
        <v>1510</v>
      </c>
      <c r="B139" s="69"/>
      <c r="C139" t="s">
        <v>3575</v>
      </c>
      <c r="I139" s="84"/>
      <c r="U139" s="84"/>
    </row>
    <row r="140" spans="1:21" x14ac:dyDescent="0.3">
      <c r="A140" s="69" t="s">
        <v>1515</v>
      </c>
      <c r="B140" s="69"/>
      <c r="C140" t="s">
        <v>3576</v>
      </c>
      <c r="I140" s="84"/>
      <c r="U140" s="84"/>
    </row>
    <row r="141" spans="1:21" x14ac:dyDescent="0.3">
      <c r="A141" s="69" t="s">
        <v>1521</v>
      </c>
      <c r="B141" s="69"/>
      <c r="C141" t="s">
        <v>3577</v>
      </c>
      <c r="I141" s="84"/>
      <c r="U141" s="84"/>
    </row>
    <row r="142" spans="1:21" x14ac:dyDescent="0.3">
      <c r="A142" s="69" t="s">
        <v>1525</v>
      </c>
      <c r="B142" s="69"/>
      <c r="C142" t="s">
        <v>3578</v>
      </c>
      <c r="I142" s="84"/>
      <c r="U142" s="84"/>
    </row>
    <row r="143" spans="1:21" x14ac:dyDescent="0.3">
      <c r="A143" s="69" t="s">
        <v>1529</v>
      </c>
      <c r="B143" s="69"/>
      <c r="C143" t="s">
        <v>2817</v>
      </c>
      <c r="I143" s="84"/>
      <c r="U143" s="84"/>
    </row>
    <row r="144" spans="1:21" x14ac:dyDescent="0.3">
      <c r="A144" s="69" t="s">
        <v>1533</v>
      </c>
      <c r="B144" s="69"/>
      <c r="C144" t="s">
        <v>3579</v>
      </c>
      <c r="I144" s="84"/>
      <c r="U144" s="84"/>
    </row>
    <row r="145" spans="1:21" x14ac:dyDescent="0.3">
      <c r="A145" s="69" t="s">
        <v>1536</v>
      </c>
      <c r="B145" s="69"/>
      <c r="C145" t="s">
        <v>3580</v>
      </c>
      <c r="I145" s="84"/>
      <c r="U145" s="84"/>
    </row>
    <row r="146" spans="1:21" x14ac:dyDescent="0.3">
      <c r="A146" s="69" t="s">
        <v>1540</v>
      </c>
      <c r="B146" s="69"/>
      <c r="C146" t="s">
        <v>3581</v>
      </c>
      <c r="I146" s="84"/>
      <c r="U146" s="84"/>
    </row>
    <row r="147" spans="1:21" x14ac:dyDescent="0.3">
      <c r="A147" s="69" t="s">
        <v>1544</v>
      </c>
      <c r="B147" s="69"/>
      <c r="C147" t="s">
        <v>3582</v>
      </c>
      <c r="I147" s="84"/>
      <c r="U147" s="84"/>
    </row>
    <row r="148" spans="1:21" x14ac:dyDescent="0.3">
      <c r="A148" s="69" t="s">
        <v>1548</v>
      </c>
      <c r="B148" s="69"/>
      <c r="C148" t="s">
        <v>3583</v>
      </c>
      <c r="I148" s="84"/>
      <c r="U148" s="84"/>
    </row>
    <row r="149" spans="1:21" x14ac:dyDescent="0.3">
      <c r="A149" s="69" t="s">
        <v>1553</v>
      </c>
      <c r="B149" s="69"/>
      <c r="C149" t="s">
        <v>3584</v>
      </c>
      <c r="I149" s="84"/>
      <c r="U149" s="84"/>
    </row>
    <row r="150" spans="1:21" x14ac:dyDescent="0.3">
      <c r="A150" s="69" t="s">
        <v>1557</v>
      </c>
      <c r="B150" s="69"/>
      <c r="C150" t="s">
        <v>3585</v>
      </c>
      <c r="I150" s="84"/>
      <c r="U150" s="84"/>
    </row>
    <row r="151" spans="1:21" x14ac:dyDescent="0.3">
      <c r="A151" s="69" t="s">
        <v>1562</v>
      </c>
      <c r="B151" s="69"/>
      <c r="C151" t="s">
        <v>3586</v>
      </c>
      <c r="I151" s="84"/>
      <c r="U151" s="84"/>
    </row>
    <row r="152" spans="1:21" x14ac:dyDescent="0.3">
      <c r="A152" s="69" t="s">
        <v>552</v>
      </c>
      <c r="B152" s="69"/>
      <c r="C152" t="s">
        <v>3587</v>
      </c>
      <c r="I152" s="84"/>
      <c r="U152" s="84"/>
    </row>
    <row r="153" spans="1:21" x14ac:dyDescent="0.3">
      <c r="A153" s="69" t="s">
        <v>1569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3588</v>
      </c>
      <c r="I154" s="84"/>
      <c r="U154" s="84"/>
    </row>
    <row r="155" spans="1:21" x14ac:dyDescent="0.3">
      <c r="A155" s="69" t="s">
        <v>1577</v>
      </c>
      <c r="B155" s="69"/>
      <c r="C155" t="s">
        <v>3589</v>
      </c>
      <c r="I155" s="84"/>
      <c r="U155" s="84"/>
    </row>
    <row r="156" spans="1:21" x14ac:dyDescent="0.3">
      <c r="A156" s="69" t="s">
        <v>124</v>
      </c>
      <c r="B156" s="69"/>
      <c r="C156" t="s">
        <v>3590</v>
      </c>
      <c r="I156" s="84"/>
      <c r="U156" s="84"/>
    </row>
    <row r="157" spans="1:21" x14ac:dyDescent="0.3">
      <c r="A157" s="69" t="s">
        <v>1585</v>
      </c>
      <c r="B157" s="69"/>
      <c r="C157" t="s">
        <v>3591</v>
      </c>
      <c r="I157" s="84"/>
      <c r="U157" s="84"/>
    </row>
    <row r="158" spans="1:21" x14ac:dyDescent="0.3">
      <c r="A158" s="69" t="s">
        <v>1590</v>
      </c>
      <c r="B158" s="69"/>
      <c r="C158" t="s">
        <v>3592</v>
      </c>
      <c r="I158" s="84"/>
      <c r="U158" s="84"/>
    </row>
    <row r="159" spans="1:21" x14ac:dyDescent="0.3">
      <c r="A159" s="69" t="s">
        <v>1595</v>
      </c>
      <c r="B159" s="69"/>
      <c r="C159" t="s">
        <v>3593</v>
      </c>
      <c r="I159" s="84"/>
      <c r="U159" s="84"/>
    </row>
    <row r="160" spans="1:21" x14ac:dyDescent="0.3">
      <c r="A160" s="69" t="s">
        <v>8</v>
      </c>
      <c r="B160" s="69"/>
      <c r="C160" t="s">
        <v>3594</v>
      </c>
      <c r="I160" s="84"/>
      <c r="U160" s="84"/>
    </row>
    <row r="161" spans="1:21" x14ac:dyDescent="0.3">
      <c r="A161" s="69" t="s">
        <v>1602</v>
      </c>
      <c r="B161" s="69"/>
      <c r="C161" t="s">
        <v>3595</v>
      </c>
      <c r="I161" s="84"/>
      <c r="U161" s="84"/>
    </row>
    <row r="162" spans="1:21" x14ac:dyDescent="0.3">
      <c r="A162" s="69" t="s">
        <v>217</v>
      </c>
      <c r="B162" s="69"/>
      <c r="C162" t="s">
        <v>3596</v>
      </c>
      <c r="I162" s="84"/>
      <c r="U162" s="84"/>
    </row>
    <row r="163" spans="1:21" x14ac:dyDescent="0.3">
      <c r="A163" s="69" t="s">
        <v>300</v>
      </c>
      <c r="B163" s="69"/>
      <c r="C163" t="s">
        <v>3597</v>
      </c>
      <c r="I163" s="84"/>
      <c r="U163" s="84"/>
    </row>
    <row r="164" spans="1:21" x14ac:dyDescent="0.3">
      <c r="A164" s="69" t="s">
        <v>572</v>
      </c>
      <c r="B164" s="69"/>
      <c r="C164" t="s">
        <v>3598</v>
      </c>
      <c r="I164" s="84"/>
      <c r="U164" s="84"/>
    </row>
    <row r="165" spans="1:21" x14ac:dyDescent="0.3">
      <c r="A165" s="69" t="s">
        <v>1616</v>
      </c>
      <c r="B165" s="69"/>
      <c r="C165" t="s">
        <v>2004</v>
      </c>
      <c r="I165" s="84"/>
      <c r="U165" s="84"/>
    </row>
    <row r="166" spans="1:21" x14ac:dyDescent="0.3">
      <c r="A166" s="69" t="s">
        <v>1619</v>
      </c>
      <c r="B166" s="69"/>
      <c r="C166" t="s">
        <v>280</v>
      </c>
      <c r="I166" s="84"/>
      <c r="U166" s="84"/>
    </row>
    <row r="167" spans="1:21" x14ac:dyDescent="0.3">
      <c r="A167" s="69" t="s">
        <v>1623</v>
      </c>
      <c r="B167" s="69"/>
      <c r="C167" t="s">
        <v>3599</v>
      </c>
      <c r="I167" s="84"/>
      <c r="U167" s="84"/>
    </row>
    <row r="168" spans="1:21" x14ac:dyDescent="0.3">
      <c r="A168" s="69" t="s">
        <v>1625</v>
      </c>
      <c r="B168" s="69"/>
      <c r="C168" t="s">
        <v>3600</v>
      </c>
      <c r="I168" s="84"/>
      <c r="U168" s="84"/>
    </row>
    <row r="169" spans="1:21" x14ac:dyDescent="0.3">
      <c r="A169" s="69" t="s">
        <v>1629</v>
      </c>
      <c r="B169" s="69"/>
      <c r="C169" t="s">
        <v>3319</v>
      </c>
      <c r="I169" s="84"/>
      <c r="U169" s="84"/>
    </row>
    <row r="170" spans="1:21" x14ac:dyDescent="0.3">
      <c r="A170" s="69" t="s">
        <v>15</v>
      </c>
      <c r="B170" s="69"/>
      <c r="C170" t="s">
        <v>3601</v>
      </c>
      <c r="I170" s="84"/>
      <c r="U170" s="84"/>
    </row>
    <row r="171" spans="1:21" x14ac:dyDescent="0.3">
      <c r="A171" s="69" t="s">
        <v>680</v>
      </c>
      <c r="B171" s="69"/>
      <c r="C171" t="s">
        <v>3602</v>
      </c>
      <c r="I171" s="84"/>
      <c r="U171" s="84"/>
    </row>
    <row r="172" spans="1:21" x14ac:dyDescent="0.3">
      <c r="A172" s="69" t="s">
        <v>1638</v>
      </c>
      <c r="B172" s="69"/>
      <c r="C172" t="s">
        <v>3603</v>
      </c>
      <c r="I172" s="84"/>
      <c r="U172" s="84"/>
    </row>
    <row r="173" spans="1:21" x14ac:dyDescent="0.3">
      <c r="A173" s="69" t="s">
        <v>1639</v>
      </c>
      <c r="B173" s="69"/>
      <c r="C173" t="s">
        <v>3604</v>
      </c>
      <c r="I173" s="84"/>
      <c r="U173" s="84"/>
    </row>
    <row r="174" spans="1:21" x14ac:dyDescent="0.3">
      <c r="A174" s="69" t="s">
        <v>1642</v>
      </c>
      <c r="B174" s="69"/>
      <c r="C174" t="s">
        <v>3605</v>
      </c>
      <c r="I174" s="84"/>
      <c r="U174" s="84"/>
    </row>
    <row r="175" spans="1:21" x14ac:dyDescent="0.3">
      <c r="A175" s="69" t="s">
        <v>1646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3606</v>
      </c>
      <c r="I176" s="84"/>
      <c r="U176" s="84"/>
    </row>
    <row r="177" spans="1:21" x14ac:dyDescent="0.3">
      <c r="A177" s="69" t="s">
        <v>280</v>
      </c>
      <c r="B177" s="69"/>
      <c r="C177" t="s">
        <v>3607</v>
      </c>
      <c r="I177" s="84"/>
      <c r="U177" s="84"/>
    </row>
    <row r="178" spans="1:21" x14ac:dyDescent="0.3">
      <c r="A178" s="69" t="s">
        <v>1656</v>
      </c>
      <c r="B178" s="69"/>
      <c r="C178" t="s">
        <v>3608</v>
      </c>
      <c r="I178" s="84"/>
      <c r="U178" s="84"/>
    </row>
    <row r="179" spans="1:21" x14ac:dyDescent="0.3">
      <c r="A179" s="69" t="s">
        <v>1661</v>
      </c>
      <c r="B179" s="69"/>
      <c r="C179" t="s">
        <v>3609</v>
      </c>
      <c r="I179" s="84"/>
      <c r="U179" s="84"/>
    </row>
    <row r="180" spans="1:21" x14ac:dyDescent="0.3">
      <c r="A180" s="69" t="s">
        <v>340</v>
      </c>
      <c r="B180" s="69"/>
      <c r="C180" t="s">
        <v>3610</v>
      </c>
      <c r="I180" s="84"/>
      <c r="U180" s="84"/>
    </row>
    <row r="181" spans="1:21" x14ac:dyDescent="0.3">
      <c r="A181" s="69" t="s">
        <v>1668</v>
      </c>
      <c r="B181" s="69"/>
      <c r="C181" t="s">
        <v>3611</v>
      </c>
      <c r="I181" s="84"/>
      <c r="U181" s="84"/>
    </row>
    <row r="182" spans="1:21" x14ac:dyDescent="0.3">
      <c r="A182" s="69" t="s">
        <v>1673</v>
      </c>
      <c r="B182" s="69"/>
      <c r="C182" t="s">
        <v>3037</v>
      </c>
      <c r="I182" s="84"/>
      <c r="U182" s="84"/>
    </row>
    <row r="183" spans="1:21" x14ac:dyDescent="0.3">
      <c r="A183" s="69" t="s">
        <v>1677</v>
      </c>
      <c r="B183" s="69"/>
      <c r="C183" t="s">
        <v>3612</v>
      </c>
      <c r="I183" s="84"/>
      <c r="U183" s="84"/>
    </row>
    <row r="184" spans="1:21" x14ac:dyDescent="0.3">
      <c r="A184" s="69" t="s">
        <v>662</v>
      </c>
      <c r="B184" s="69"/>
      <c r="C184" t="s">
        <v>3613</v>
      </c>
      <c r="I184" s="84"/>
      <c r="U184" s="84"/>
    </row>
    <row r="185" spans="1:21" x14ac:dyDescent="0.3">
      <c r="A185" s="69" t="s">
        <v>1684</v>
      </c>
      <c r="B185" s="69"/>
      <c r="C185" t="s">
        <v>3614</v>
      </c>
      <c r="I185" s="84"/>
      <c r="U185" s="84"/>
    </row>
    <row r="186" spans="1:21" x14ac:dyDescent="0.3">
      <c r="A186" s="69" t="s">
        <v>1686</v>
      </c>
      <c r="B186" s="69"/>
      <c r="C186" t="s">
        <v>3615</v>
      </c>
      <c r="I186" s="84"/>
      <c r="U186" s="84"/>
    </row>
    <row r="187" spans="1:21" x14ac:dyDescent="0.3">
      <c r="A187" s="69" t="s">
        <v>92</v>
      </c>
      <c r="B187" s="69"/>
      <c r="C187" t="s">
        <v>3616</v>
      </c>
      <c r="I187" s="84"/>
      <c r="U187" s="84"/>
    </row>
    <row r="188" spans="1:21" x14ac:dyDescent="0.3">
      <c r="A188" s="69" t="s">
        <v>1693</v>
      </c>
      <c r="B188" s="69"/>
      <c r="C188" t="s">
        <v>3617</v>
      </c>
      <c r="I188" s="84"/>
      <c r="U188" s="84"/>
    </row>
    <row r="189" spans="1:21" x14ac:dyDescent="0.3">
      <c r="A189" s="69" t="s">
        <v>1697</v>
      </c>
      <c r="B189" s="69"/>
      <c r="C189" t="s">
        <v>3618</v>
      </c>
      <c r="I189" s="84"/>
      <c r="U189" s="84"/>
    </row>
    <row r="190" spans="1:21" x14ac:dyDescent="0.3">
      <c r="A190" s="69" t="s">
        <v>1703</v>
      </c>
      <c r="B190" s="69"/>
      <c r="C190" t="s">
        <v>3619</v>
      </c>
      <c r="I190" s="84"/>
      <c r="U190" s="84"/>
    </row>
    <row r="191" spans="1:21" x14ac:dyDescent="0.3">
      <c r="A191" s="69" t="s">
        <v>1707</v>
      </c>
      <c r="B191" s="69"/>
      <c r="C191" t="s">
        <v>3620</v>
      </c>
      <c r="I191" s="84"/>
      <c r="U191" s="84"/>
    </row>
    <row r="192" spans="1:21" x14ac:dyDescent="0.3">
      <c r="A192" s="69" t="s">
        <v>1712</v>
      </c>
      <c r="B192" s="69"/>
      <c r="C192" t="s">
        <v>3621</v>
      </c>
      <c r="I192" s="84"/>
      <c r="U192" s="84"/>
    </row>
    <row r="193" spans="1:21" x14ac:dyDescent="0.3">
      <c r="A193" s="69" t="s">
        <v>1716</v>
      </c>
      <c r="B193" s="69"/>
      <c r="C193" t="s">
        <v>3622</v>
      </c>
      <c r="I193" s="84"/>
      <c r="U193" s="84"/>
    </row>
    <row r="194" spans="1:21" x14ac:dyDescent="0.3">
      <c r="A194" s="69" t="s">
        <v>1721</v>
      </c>
      <c r="B194" s="69"/>
      <c r="C194" t="s">
        <v>3623</v>
      </c>
      <c r="I194" s="84"/>
      <c r="U194" s="84"/>
    </row>
    <row r="195" spans="1:21" x14ac:dyDescent="0.3">
      <c r="A195" s="69" t="s">
        <v>1725</v>
      </c>
      <c r="B195" s="69"/>
      <c r="C195" t="s">
        <v>3624</v>
      </c>
      <c r="I195" s="84"/>
      <c r="U195" s="84"/>
    </row>
    <row r="196" spans="1:21" x14ac:dyDescent="0.3">
      <c r="A196" s="69" t="s">
        <v>1730</v>
      </c>
      <c r="B196" s="69"/>
      <c r="C196" t="s">
        <v>3625</v>
      </c>
      <c r="I196" s="84"/>
      <c r="U196" s="84"/>
    </row>
    <row r="197" spans="1:21" x14ac:dyDescent="0.3">
      <c r="A197" s="69" t="s">
        <v>1735</v>
      </c>
      <c r="B197" s="69"/>
      <c r="C197" t="s">
        <v>3626</v>
      </c>
      <c r="I197" s="84"/>
      <c r="U197" s="84"/>
    </row>
    <row r="198" spans="1:21" x14ac:dyDescent="0.3">
      <c r="A198" s="69" t="s">
        <v>1739</v>
      </c>
      <c r="B198" s="69"/>
      <c r="C198" t="s">
        <v>3627</v>
      </c>
      <c r="I198" s="84"/>
      <c r="U198" s="84"/>
    </row>
    <row r="199" spans="1:21" x14ac:dyDescent="0.3">
      <c r="A199" s="69" t="s">
        <v>1743</v>
      </c>
      <c r="B199" s="69"/>
      <c r="C199" t="s">
        <v>3628</v>
      </c>
      <c r="I199" s="84"/>
      <c r="U199" s="84"/>
    </row>
    <row r="200" spans="1:21" x14ac:dyDescent="0.3">
      <c r="A200" s="69" t="s">
        <v>1747</v>
      </c>
      <c r="B200" s="69"/>
      <c r="C200" t="s">
        <v>3629</v>
      </c>
      <c r="I200" s="84"/>
      <c r="U200" s="84"/>
    </row>
    <row r="201" spans="1:21" x14ac:dyDescent="0.3">
      <c r="A201" s="69" t="s">
        <v>1751</v>
      </c>
      <c r="B201" s="69"/>
      <c r="C201" t="s">
        <v>3154</v>
      </c>
      <c r="I201" s="84"/>
      <c r="U201" s="84"/>
    </row>
    <row r="202" spans="1:21" x14ac:dyDescent="0.3">
      <c r="A202" s="69" t="s">
        <v>1755</v>
      </c>
      <c r="B202" s="69"/>
      <c r="C202" t="s">
        <v>3630</v>
      </c>
      <c r="I202" s="84"/>
      <c r="U202" s="84"/>
    </row>
    <row r="203" spans="1:21" x14ac:dyDescent="0.3">
      <c r="A203" s="69" t="s">
        <v>1758</v>
      </c>
      <c r="B203" s="69"/>
      <c r="C203" t="s">
        <v>1686</v>
      </c>
      <c r="I203" s="84"/>
      <c r="U203" s="84"/>
    </row>
    <row r="204" spans="1:21" x14ac:dyDescent="0.3">
      <c r="A204" s="69" t="s">
        <v>1762</v>
      </c>
      <c r="B204" s="69"/>
      <c r="C204" t="s">
        <v>3631</v>
      </c>
      <c r="I204" s="84"/>
      <c r="U204" s="84"/>
    </row>
    <row r="205" spans="1:21" x14ac:dyDescent="0.3">
      <c r="A205" s="69" t="s">
        <v>1766</v>
      </c>
      <c r="B205" s="69"/>
      <c r="C205" t="s">
        <v>3632</v>
      </c>
      <c r="I205" s="84"/>
      <c r="U205" s="84"/>
    </row>
    <row r="206" spans="1:21" x14ac:dyDescent="0.3">
      <c r="A206" s="69" t="s">
        <v>1769</v>
      </c>
      <c r="B206" s="69"/>
      <c r="C206" t="s">
        <v>3633</v>
      </c>
      <c r="I206" s="84"/>
      <c r="U206" s="84"/>
    </row>
    <row r="207" spans="1:21" x14ac:dyDescent="0.3">
      <c r="A207" s="69" t="s">
        <v>1773</v>
      </c>
      <c r="B207" s="69"/>
      <c r="C207" t="s">
        <v>3634</v>
      </c>
      <c r="I207" s="84"/>
      <c r="U207" s="84"/>
    </row>
    <row r="208" spans="1:21" x14ac:dyDescent="0.3">
      <c r="A208" s="69" t="s">
        <v>1774</v>
      </c>
      <c r="B208" s="69"/>
      <c r="C208" t="s">
        <v>3635</v>
      </c>
      <c r="I208" s="84"/>
      <c r="U208" s="84"/>
    </row>
    <row r="209" spans="1:21" x14ac:dyDescent="0.3">
      <c r="A209" s="69" t="s">
        <v>1778</v>
      </c>
      <c r="B209" s="69"/>
      <c r="C209" t="s">
        <v>3636</v>
      </c>
      <c r="I209" s="84"/>
      <c r="U209" s="84"/>
    </row>
    <row r="210" spans="1:21" x14ac:dyDescent="0.3">
      <c r="A210" s="69" t="s">
        <v>1782</v>
      </c>
      <c r="B210" s="69"/>
      <c r="C210" t="s">
        <v>3637</v>
      </c>
      <c r="I210" s="84"/>
      <c r="U210" s="84"/>
    </row>
    <row r="211" spans="1:21" x14ac:dyDescent="0.3">
      <c r="A211" s="69" t="s">
        <v>613</v>
      </c>
      <c r="B211" s="69"/>
      <c r="C211" t="s">
        <v>3638</v>
      </c>
      <c r="I211" s="84"/>
      <c r="U211" s="84"/>
    </row>
    <row r="212" spans="1:21" x14ac:dyDescent="0.3">
      <c r="A212" s="69" t="s">
        <v>1789</v>
      </c>
      <c r="B212" s="69"/>
      <c r="C212" t="s">
        <v>3639</v>
      </c>
      <c r="I212" s="84"/>
      <c r="U212" s="84"/>
    </row>
    <row r="213" spans="1:21" x14ac:dyDescent="0.3">
      <c r="A213" s="69" t="s">
        <v>1793</v>
      </c>
      <c r="B213" s="69"/>
      <c r="C213" t="s">
        <v>3640</v>
      </c>
      <c r="I213" s="84"/>
      <c r="U213" s="84"/>
    </row>
    <row r="214" spans="1:21" x14ac:dyDescent="0.3">
      <c r="A214" s="69" t="s">
        <v>1799</v>
      </c>
      <c r="B214" s="69"/>
      <c r="C214" t="s">
        <v>3641</v>
      </c>
      <c r="I214" s="84"/>
      <c r="U214" s="84"/>
    </row>
    <row r="215" spans="1:21" x14ac:dyDescent="0.3">
      <c r="A215" s="69" t="s">
        <v>1804</v>
      </c>
      <c r="B215" s="69"/>
      <c r="C215" t="s">
        <v>3642</v>
      </c>
      <c r="I215" s="84"/>
      <c r="U215" s="84"/>
    </row>
    <row r="216" spans="1:21" x14ac:dyDescent="0.3">
      <c r="A216" s="69" t="s">
        <v>1809</v>
      </c>
      <c r="B216" s="69"/>
      <c r="C216" t="s">
        <v>3643</v>
      </c>
      <c r="I216" s="84"/>
      <c r="U216" s="84"/>
    </row>
    <row r="217" spans="1:21" x14ac:dyDescent="0.3">
      <c r="A217" s="69" t="s">
        <v>1814</v>
      </c>
      <c r="B217" s="69"/>
      <c r="C217" t="s">
        <v>3644</v>
      </c>
      <c r="I217" s="84"/>
      <c r="U217" s="84"/>
    </row>
    <row r="218" spans="1:21" x14ac:dyDescent="0.3">
      <c r="A218" s="69" t="s">
        <v>1818</v>
      </c>
      <c r="B218" s="69"/>
      <c r="C218" t="s">
        <v>3645</v>
      </c>
      <c r="I218" s="84"/>
      <c r="U218" s="84"/>
    </row>
    <row r="219" spans="1:21" x14ac:dyDescent="0.3">
      <c r="A219" s="69" t="s">
        <v>1822</v>
      </c>
      <c r="B219" s="69"/>
      <c r="C219" t="s">
        <v>3646</v>
      </c>
      <c r="I219" s="84"/>
      <c r="U219" s="84"/>
    </row>
    <row r="220" spans="1:21" x14ac:dyDescent="0.3">
      <c r="A220" s="69" t="s">
        <v>1826</v>
      </c>
      <c r="B220" s="69"/>
      <c r="C220" t="s">
        <v>3647</v>
      </c>
      <c r="I220" s="84"/>
      <c r="U220" s="84"/>
    </row>
    <row r="221" spans="1:21" x14ac:dyDescent="0.3">
      <c r="A221" s="69" t="s">
        <v>1830</v>
      </c>
      <c r="B221" s="69"/>
      <c r="C221" t="s">
        <v>3648</v>
      </c>
      <c r="I221" s="84"/>
      <c r="U221" s="84"/>
    </row>
    <row r="222" spans="1:21" x14ac:dyDescent="0.3">
      <c r="A222" s="69" t="s">
        <v>1834</v>
      </c>
      <c r="B222" s="69"/>
      <c r="C222" t="s">
        <v>3649</v>
      </c>
      <c r="I222" s="84"/>
      <c r="U222" s="84"/>
    </row>
    <row r="223" spans="1:21" x14ac:dyDescent="0.3">
      <c r="A223" s="69" t="s">
        <v>1838</v>
      </c>
      <c r="B223" s="69"/>
      <c r="C223" t="s">
        <v>2024</v>
      </c>
      <c r="I223" s="84"/>
      <c r="U223" s="84"/>
    </row>
    <row r="224" spans="1:21" x14ac:dyDescent="0.3">
      <c r="A224" s="69" t="s">
        <v>1842</v>
      </c>
      <c r="B224" s="69"/>
      <c r="C224" t="s">
        <v>1891</v>
      </c>
      <c r="I224" s="84"/>
      <c r="U224" s="84"/>
    </row>
    <row r="225" spans="1:21" x14ac:dyDescent="0.3">
      <c r="A225" s="69" t="s">
        <v>1845</v>
      </c>
      <c r="B225" s="69"/>
      <c r="C225" t="s">
        <v>3650</v>
      </c>
      <c r="I225" s="84"/>
      <c r="U225" s="84"/>
    </row>
    <row r="226" spans="1:21" x14ac:dyDescent="0.3">
      <c r="A226" s="69" t="s">
        <v>1848</v>
      </c>
      <c r="B226" s="69"/>
      <c r="C226" t="s">
        <v>3651</v>
      </c>
      <c r="I226" s="84"/>
      <c r="U226" s="84"/>
    </row>
    <row r="227" spans="1:21" x14ac:dyDescent="0.3">
      <c r="A227" s="69" t="s">
        <v>1853</v>
      </c>
      <c r="B227" s="69"/>
      <c r="C227" t="s">
        <v>3652</v>
      </c>
      <c r="I227" s="84"/>
      <c r="U227" s="84"/>
    </row>
    <row r="228" spans="1:21" x14ac:dyDescent="0.3">
      <c r="A228" s="69" t="s">
        <v>1857</v>
      </c>
      <c r="B228" s="69"/>
      <c r="C228" t="s">
        <v>3653</v>
      </c>
      <c r="I228" s="84"/>
      <c r="U228" s="84"/>
    </row>
    <row r="229" spans="1:21" x14ac:dyDescent="0.3">
      <c r="A229" s="69" t="s">
        <v>1861</v>
      </c>
      <c r="B229" s="69"/>
      <c r="C229" t="s">
        <v>3654</v>
      </c>
      <c r="I229" s="84"/>
      <c r="U229" s="84"/>
    </row>
    <row r="230" spans="1:21" x14ac:dyDescent="0.3">
      <c r="A230" s="69" t="s">
        <v>1866</v>
      </c>
      <c r="B230" s="69"/>
      <c r="C230" t="s">
        <v>3656</v>
      </c>
      <c r="I230" s="84"/>
      <c r="U230" s="84"/>
    </row>
    <row r="231" spans="1:21" x14ac:dyDescent="0.3">
      <c r="A231" s="69" t="s">
        <v>1868</v>
      </c>
      <c r="B231" s="69"/>
      <c r="C231" t="s">
        <v>3657</v>
      </c>
      <c r="I231" s="84"/>
      <c r="U231" s="84"/>
    </row>
    <row r="232" spans="1:21" x14ac:dyDescent="0.3">
      <c r="A232" s="69" t="s">
        <v>1873</v>
      </c>
      <c r="B232" s="69"/>
      <c r="C232" t="s">
        <v>3658</v>
      </c>
      <c r="I232" s="84"/>
      <c r="U232" s="84"/>
    </row>
    <row r="233" spans="1:21" x14ac:dyDescent="0.3">
      <c r="A233" s="69" t="s">
        <v>1877</v>
      </c>
      <c r="B233" s="69"/>
      <c r="C233" t="s">
        <v>3659</v>
      </c>
      <c r="I233" s="84"/>
      <c r="U233" s="84"/>
    </row>
    <row r="234" spans="1:21" x14ac:dyDescent="0.3">
      <c r="A234" s="69" t="s">
        <v>1882</v>
      </c>
      <c r="B234" s="69"/>
      <c r="C234" t="s">
        <v>3660</v>
      </c>
      <c r="I234" s="84"/>
      <c r="U234" s="84"/>
    </row>
    <row r="235" spans="1:21" x14ac:dyDescent="0.3">
      <c r="A235" s="69" t="s">
        <v>1887</v>
      </c>
      <c r="B235" s="69"/>
      <c r="C235" t="s">
        <v>3661</v>
      </c>
      <c r="I235" s="84"/>
      <c r="U235" s="84"/>
    </row>
    <row r="236" spans="1:21" x14ac:dyDescent="0.3">
      <c r="A236" s="69" t="s">
        <v>1891</v>
      </c>
      <c r="B236" s="69"/>
      <c r="C236" t="s">
        <v>3662</v>
      </c>
      <c r="I236" s="84"/>
      <c r="U236" s="84"/>
    </row>
    <row r="237" spans="1:21" x14ac:dyDescent="0.3">
      <c r="A237" s="69" t="s">
        <v>1895</v>
      </c>
      <c r="B237" s="69"/>
      <c r="C237" t="s">
        <v>3663</v>
      </c>
      <c r="I237" s="84"/>
      <c r="U237" s="84"/>
    </row>
    <row r="238" spans="1:21" x14ac:dyDescent="0.3">
      <c r="A238" s="69" t="s">
        <v>263</v>
      </c>
      <c r="B238" s="69"/>
      <c r="C238" t="s">
        <v>3664</v>
      </c>
      <c r="I238" s="84"/>
      <c r="U238" s="84"/>
    </row>
    <row r="239" spans="1:21" x14ac:dyDescent="0.3">
      <c r="A239" s="69" t="s">
        <v>1902</v>
      </c>
      <c r="B239" s="69"/>
      <c r="C239" t="s">
        <v>3665</v>
      </c>
      <c r="I239" s="84"/>
      <c r="U239" s="84"/>
    </row>
    <row r="240" spans="1:21" x14ac:dyDescent="0.3">
      <c r="A240" s="69" t="s">
        <v>1906</v>
      </c>
      <c r="B240" s="69"/>
      <c r="C240" t="s">
        <v>3666</v>
      </c>
      <c r="I240" s="84"/>
      <c r="U240" s="84"/>
    </row>
    <row r="241" spans="1:21" x14ac:dyDescent="0.3">
      <c r="A241" s="69" t="s">
        <v>1910</v>
      </c>
      <c r="B241" s="69"/>
      <c r="C241" t="s">
        <v>3667</v>
      </c>
      <c r="I241" s="84"/>
      <c r="U241" s="84"/>
    </row>
    <row r="242" spans="1:21" x14ac:dyDescent="0.3">
      <c r="A242" s="69" t="s">
        <v>1914</v>
      </c>
      <c r="B242" s="69"/>
      <c r="C242" t="s">
        <v>3668</v>
      </c>
      <c r="I242" s="84"/>
      <c r="U242" s="84"/>
    </row>
    <row r="243" spans="1:21" x14ac:dyDescent="0.3">
      <c r="A243" s="69" t="s">
        <v>1918</v>
      </c>
      <c r="B243" s="69"/>
      <c r="C243" t="s">
        <v>3669</v>
      </c>
      <c r="I243" s="84"/>
      <c r="U243" s="84"/>
    </row>
    <row r="244" spans="1:21" x14ac:dyDescent="0.3">
      <c r="A244" s="69" t="s">
        <v>231</v>
      </c>
      <c r="B244" s="69"/>
      <c r="C244" t="s">
        <v>3670</v>
      </c>
      <c r="I244" s="84"/>
      <c r="U244" s="84"/>
    </row>
    <row r="245" spans="1:21" x14ac:dyDescent="0.3">
      <c r="A245" s="69" t="s">
        <v>707</v>
      </c>
      <c r="B245" s="69"/>
      <c r="C245" t="s">
        <v>3671</v>
      </c>
      <c r="I245" s="84"/>
      <c r="U245" s="84"/>
    </row>
    <row r="246" spans="1:21" x14ac:dyDescent="0.3">
      <c r="A246" s="69" t="s">
        <v>185</v>
      </c>
      <c r="B246" s="69"/>
      <c r="C246" t="s">
        <v>3672</v>
      </c>
      <c r="I246" s="84"/>
      <c r="U246" s="84"/>
    </row>
    <row r="247" spans="1:21" x14ac:dyDescent="0.3">
      <c r="A247" s="69" t="s">
        <v>6</v>
      </c>
      <c r="B247" s="69"/>
      <c r="C247" t="s">
        <v>3673</v>
      </c>
      <c r="I247" s="84"/>
      <c r="U247" s="84"/>
    </row>
    <row r="248" spans="1:21" x14ac:dyDescent="0.3">
      <c r="A248" s="69" t="s">
        <v>1936</v>
      </c>
      <c r="B248" s="69"/>
      <c r="C248" t="s">
        <v>3210</v>
      </c>
      <c r="I248" s="84"/>
      <c r="U248" s="84"/>
    </row>
    <row r="249" spans="1:21" x14ac:dyDescent="0.3">
      <c r="A249" s="69" t="s">
        <v>1939</v>
      </c>
      <c r="B249" s="69"/>
      <c r="C249" t="s">
        <v>3195</v>
      </c>
      <c r="I249" s="84"/>
      <c r="U249" s="84"/>
    </row>
    <row r="250" spans="1:21" x14ac:dyDescent="0.3">
      <c r="A250" s="69" t="s">
        <v>1943</v>
      </c>
      <c r="B250" s="69"/>
      <c r="C250" t="s">
        <v>3674</v>
      </c>
      <c r="I250" s="84"/>
      <c r="U250" s="84"/>
    </row>
    <row r="251" spans="1:21" x14ac:dyDescent="0.3">
      <c r="A251" s="69" t="s">
        <v>1948</v>
      </c>
      <c r="B251" s="69"/>
      <c r="C251" t="s">
        <v>1278</v>
      </c>
      <c r="I251" s="84"/>
      <c r="U251" s="84"/>
    </row>
    <row r="252" spans="1:21" x14ac:dyDescent="0.3">
      <c r="A252" s="69" t="s">
        <v>1952</v>
      </c>
      <c r="B252" s="69"/>
      <c r="C252" t="s">
        <v>3675</v>
      </c>
      <c r="I252" s="84"/>
      <c r="U252" s="84"/>
    </row>
    <row r="253" spans="1:21" x14ac:dyDescent="0.3">
      <c r="A253" s="69" t="s">
        <v>1957</v>
      </c>
      <c r="B253" s="69"/>
      <c r="C253" t="s">
        <v>3676</v>
      </c>
      <c r="I253" s="84"/>
      <c r="U253" s="84"/>
    </row>
    <row r="254" spans="1:21" x14ac:dyDescent="0.3">
      <c r="A254" s="69" t="s">
        <v>1960</v>
      </c>
      <c r="B254" s="69"/>
      <c r="C254" t="s">
        <v>3677</v>
      </c>
      <c r="I254" s="84"/>
      <c r="U254" s="84"/>
    </row>
    <row r="255" spans="1:21" x14ac:dyDescent="0.3">
      <c r="A255" s="69" t="s">
        <v>1964</v>
      </c>
      <c r="B255" s="69"/>
      <c r="C255" t="s">
        <v>3678</v>
      </c>
      <c r="I255" s="84"/>
      <c r="U255" s="84"/>
    </row>
    <row r="256" spans="1:21" x14ac:dyDescent="0.3">
      <c r="A256" s="69" t="s">
        <v>1968</v>
      </c>
      <c r="B256" s="69"/>
      <c r="C256" t="s">
        <v>3680</v>
      </c>
      <c r="I256" s="84"/>
      <c r="U256" s="84"/>
    </row>
    <row r="257" spans="1:21" x14ac:dyDescent="0.3">
      <c r="A257" s="69" t="s">
        <v>1971</v>
      </c>
      <c r="B257" s="69"/>
      <c r="C257" t="s">
        <v>224</v>
      </c>
      <c r="I257" s="84"/>
      <c r="U257" s="84"/>
    </row>
    <row r="258" spans="1:21" x14ac:dyDescent="0.3">
      <c r="A258" s="69" t="s">
        <v>1974</v>
      </c>
      <c r="B258" s="69"/>
      <c r="C258" t="s">
        <v>3681</v>
      </c>
      <c r="I258" s="84"/>
      <c r="U258" s="84"/>
    </row>
    <row r="259" spans="1:21" x14ac:dyDescent="0.3">
      <c r="A259" s="69" t="s">
        <v>1979</v>
      </c>
      <c r="B259" s="69"/>
      <c r="C259" t="s">
        <v>3682</v>
      </c>
      <c r="I259" s="84"/>
      <c r="U259" s="84"/>
    </row>
    <row r="260" spans="1:21" x14ac:dyDescent="0.3">
      <c r="A260" s="69" t="s">
        <v>1983</v>
      </c>
      <c r="B260" s="69"/>
      <c r="C260" t="s">
        <v>3683</v>
      </c>
      <c r="I260" s="84"/>
      <c r="U260" s="84"/>
    </row>
    <row r="261" spans="1:21" x14ac:dyDescent="0.3">
      <c r="A261" s="69" t="s">
        <v>1986</v>
      </c>
      <c r="B261" s="69"/>
      <c r="C261" t="s">
        <v>3684</v>
      </c>
      <c r="I261" s="84"/>
      <c r="U261" s="84"/>
    </row>
    <row r="262" spans="1:21" x14ac:dyDescent="0.3">
      <c r="A262" s="69" t="s">
        <v>1990</v>
      </c>
      <c r="B262" s="69"/>
      <c r="C262" t="s">
        <v>3685</v>
      </c>
      <c r="I262" s="84"/>
      <c r="U262" s="84"/>
    </row>
    <row r="263" spans="1:21" x14ac:dyDescent="0.3">
      <c r="A263" s="69" t="s">
        <v>1993</v>
      </c>
      <c r="B263" s="69"/>
      <c r="C263" t="s">
        <v>3686</v>
      </c>
      <c r="I263" s="84"/>
      <c r="U263" s="84"/>
    </row>
    <row r="264" spans="1:21" x14ac:dyDescent="0.3">
      <c r="A264" s="69" t="s">
        <v>1997</v>
      </c>
      <c r="B264" s="69"/>
      <c r="C264" t="s">
        <v>3687</v>
      </c>
      <c r="I264" s="84"/>
      <c r="U264" s="84"/>
    </row>
    <row r="265" spans="1:21" x14ac:dyDescent="0.3">
      <c r="A265" s="69" t="s">
        <v>2001</v>
      </c>
      <c r="B265" s="69"/>
      <c r="C265" t="s">
        <v>3688</v>
      </c>
      <c r="I265" s="84"/>
      <c r="U265" s="84"/>
    </row>
    <row r="266" spans="1:21" x14ac:dyDescent="0.3">
      <c r="A266" s="69" t="s">
        <v>2004</v>
      </c>
      <c r="B266" s="69"/>
      <c r="C266" t="s">
        <v>3689</v>
      </c>
      <c r="I266" s="84"/>
      <c r="U266" s="84"/>
    </row>
    <row r="267" spans="1:21" x14ac:dyDescent="0.3">
      <c r="A267" s="69" t="s">
        <v>2008</v>
      </c>
      <c r="B267" s="69"/>
      <c r="C267" t="s">
        <v>67</v>
      </c>
      <c r="I267" s="84"/>
      <c r="U267" s="84"/>
    </row>
    <row r="268" spans="1:21" x14ac:dyDescent="0.3">
      <c r="A268" s="69" t="s">
        <v>2013</v>
      </c>
      <c r="B268" s="69"/>
      <c r="C268" t="s">
        <v>368</v>
      </c>
      <c r="I268" s="84"/>
      <c r="U268" s="84"/>
    </row>
    <row r="269" spans="1:21" x14ac:dyDescent="0.3">
      <c r="A269" s="69" t="s">
        <v>2017</v>
      </c>
      <c r="B269" s="69"/>
      <c r="C269" t="s">
        <v>3690</v>
      </c>
      <c r="I269" s="84"/>
      <c r="U269" s="84"/>
    </row>
    <row r="270" spans="1:21" x14ac:dyDescent="0.3">
      <c r="A270" s="69" t="s">
        <v>2021</v>
      </c>
      <c r="B270" s="69"/>
      <c r="C270" t="s">
        <v>3691</v>
      </c>
      <c r="I270" s="84"/>
      <c r="U270" s="84"/>
    </row>
    <row r="271" spans="1:21" x14ac:dyDescent="0.3">
      <c r="A271" s="69" t="s">
        <v>2024</v>
      </c>
      <c r="B271" s="69"/>
      <c r="C271" t="s">
        <v>3692</v>
      </c>
      <c r="I271" s="84"/>
      <c r="U271" s="84"/>
    </row>
    <row r="272" spans="1:21" x14ac:dyDescent="0.3">
      <c r="A272" s="69" t="s">
        <v>292</v>
      </c>
      <c r="B272" s="69"/>
      <c r="C272" t="s">
        <v>3693</v>
      </c>
      <c r="I272" s="84"/>
      <c r="U272" s="84"/>
    </row>
    <row r="273" spans="1:21" x14ac:dyDescent="0.3">
      <c r="A273" s="69" t="s">
        <v>408</v>
      </c>
      <c r="B273" s="69"/>
      <c r="C273" t="s">
        <v>3694</v>
      </c>
      <c r="I273" s="84"/>
      <c r="U273" s="84"/>
    </row>
    <row r="274" spans="1:21" x14ac:dyDescent="0.3">
      <c r="A274" s="69" t="s">
        <v>2034</v>
      </c>
      <c r="B274" s="69"/>
      <c r="C274" t="s">
        <v>3695</v>
      </c>
      <c r="I274" s="84"/>
      <c r="U274" s="84"/>
    </row>
    <row r="275" spans="1:21" x14ac:dyDescent="0.3">
      <c r="A275" s="69" t="s">
        <v>2038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1474</v>
      </c>
      <c r="I276" s="84"/>
      <c r="U276" s="84"/>
    </row>
    <row r="277" spans="1:21" x14ac:dyDescent="0.3">
      <c r="A277" s="69" t="s">
        <v>2047</v>
      </c>
      <c r="B277" s="69"/>
      <c r="C277" t="s">
        <v>3696</v>
      </c>
      <c r="I277" s="84"/>
      <c r="U277" s="84"/>
    </row>
    <row r="278" spans="1:21" x14ac:dyDescent="0.3">
      <c r="A278" s="69" t="s">
        <v>227</v>
      </c>
      <c r="B278" s="69"/>
      <c r="C278" t="s">
        <v>3697</v>
      </c>
      <c r="I278" s="84"/>
      <c r="U278" s="84"/>
    </row>
    <row r="279" spans="1:21" x14ac:dyDescent="0.3">
      <c r="A279" s="69" t="s">
        <v>2054</v>
      </c>
      <c r="B279" s="69"/>
      <c r="C279" t="s">
        <v>3698</v>
      </c>
      <c r="I279" s="84"/>
      <c r="U279" s="84"/>
    </row>
    <row r="280" spans="1:21" x14ac:dyDescent="0.3">
      <c r="A280" s="69" t="s">
        <v>2058</v>
      </c>
      <c r="B280" s="69"/>
      <c r="C280" t="s">
        <v>3699</v>
      </c>
      <c r="I280" s="84"/>
      <c r="U280" s="84"/>
    </row>
    <row r="281" spans="1:21" x14ac:dyDescent="0.3">
      <c r="A281" s="69" t="s">
        <v>2062</v>
      </c>
      <c r="B281" s="69"/>
      <c r="C281" t="s">
        <v>3700</v>
      </c>
      <c r="I281" s="84"/>
      <c r="U281" s="84"/>
    </row>
    <row r="282" spans="1:21" x14ac:dyDescent="0.3">
      <c r="A282" s="69" t="s">
        <v>2066</v>
      </c>
      <c r="B282" s="69"/>
      <c r="C282" t="s">
        <v>3701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2073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3702</v>
      </c>
      <c r="I285" s="84"/>
      <c r="U285" s="84"/>
    </row>
    <row r="286" spans="1:21" x14ac:dyDescent="0.3">
      <c r="A286" s="69" t="s">
        <v>2080</v>
      </c>
      <c r="B286" s="69"/>
      <c r="C286" t="s">
        <v>3703</v>
      </c>
      <c r="I286" s="84"/>
      <c r="U286" s="84"/>
    </row>
    <row r="287" spans="1:21" x14ac:dyDescent="0.3">
      <c r="A287" s="69" t="s">
        <v>2085</v>
      </c>
      <c r="B287" s="69"/>
      <c r="C287" t="s">
        <v>3704</v>
      </c>
      <c r="I287" s="84"/>
      <c r="U287" s="84"/>
    </row>
    <row r="288" spans="1:21" x14ac:dyDescent="0.3">
      <c r="A288" s="69" t="s">
        <v>2090</v>
      </c>
      <c r="B288" s="69"/>
      <c r="C288" t="s">
        <v>3705</v>
      </c>
      <c r="I288" s="84"/>
      <c r="U288" s="84"/>
    </row>
    <row r="289" spans="1:21" x14ac:dyDescent="0.3">
      <c r="A289" s="69" t="s">
        <v>2094</v>
      </c>
      <c r="B289" s="69"/>
      <c r="C289" t="s">
        <v>3706</v>
      </c>
      <c r="I289" s="84"/>
      <c r="U289" s="84"/>
    </row>
    <row r="290" spans="1:21" x14ac:dyDescent="0.3">
      <c r="A290" s="69" t="s">
        <v>2099</v>
      </c>
      <c r="B290" s="69"/>
      <c r="C290" t="s">
        <v>3707</v>
      </c>
      <c r="I290" s="84"/>
      <c r="U290" s="84"/>
    </row>
    <row r="291" spans="1:21" x14ac:dyDescent="0.3">
      <c r="A291" s="69" t="s">
        <v>2103</v>
      </c>
      <c r="B291" s="69"/>
      <c r="C291" t="s">
        <v>3708</v>
      </c>
      <c r="I291" s="84"/>
      <c r="U291" s="84"/>
    </row>
    <row r="292" spans="1:21" x14ac:dyDescent="0.3">
      <c r="A292" s="69" t="s">
        <v>2108</v>
      </c>
      <c r="B292" s="69"/>
      <c r="C292" t="s">
        <v>3709</v>
      </c>
      <c r="I292" s="84"/>
      <c r="U292" s="84"/>
    </row>
    <row r="293" spans="1:21" x14ac:dyDescent="0.3">
      <c r="A293" s="69" t="s">
        <v>2110</v>
      </c>
      <c r="B293" s="69"/>
      <c r="C293" t="s">
        <v>3710</v>
      </c>
      <c r="I293" s="84"/>
      <c r="U293" s="84"/>
    </row>
    <row r="294" spans="1:21" x14ac:dyDescent="0.3">
      <c r="A294" s="69" t="s">
        <v>2114</v>
      </c>
      <c r="B294" s="69"/>
      <c r="C294" t="s">
        <v>3711</v>
      </c>
      <c r="I294" s="84"/>
      <c r="U294" s="84"/>
    </row>
    <row r="295" spans="1:21" x14ac:dyDescent="0.3">
      <c r="A295" s="69" t="s">
        <v>2118</v>
      </c>
      <c r="B295" s="69"/>
      <c r="C295" t="s">
        <v>3712</v>
      </c>
      <c r="I295" s="84"/>
      <c r="U295" s="84"/>
    </row>
    <row r="296" spans="1:21" x14ac:dyDescent="0.3">
      <c r="A296" s="69" t="s">
        <v>436</v>
      </c>
      <c r="B296" s="69"/>
      <c r="C296" t="s">
        <v>3150</v>
      </c>
      <c r="I296" s="84"/>
      <c r="U296" s="84"/>
    </row>
    <row r="297" spans="1:21" x14ac:dyDescent="0.3">
      <c r="A297" s="69" t="s">
        <v>2123</v>
      </c>
      <c r="B297" s="69"/>
      <c r="C297" t="s">
        <v>3713</v>
      </c>
      <c r="I297" s="84"/>
      <c r="U297" s="84"/>
    </row>
    <row r="298" spans="1:21" x14ac:dyDescent="0.3">
      <c r="A298" s="69" t="s">
        <v>2127</v>
      </c>
      <c r="B298" s="69"/>
      <c r="C298" t="s">
        <v>3714</v>
      </c>
      <c r="I298" s="84"/>
      <c r="U298" s="84"/>
    </row>
    <row r="299" spans="1:21" x14ac:dyDescent="0.3">
      <c r="A299" s="69" t="s">
        <v>2130</v>
      </c>
      <c r="B299" s="69"/>
      <c r="C299" t="s">
        <v>3715</v>
      </c>
      <c r="I299" s="84"/>
      <c r="U299" s="84"/>
    </row>
    <row r="300" spans="1:21" x14ac:dyDescent="0.3">
      <c r="A300" s="69" t="s">
        <v>2135</v>
      </c>
      <c r="B300" s="69"/>
      <c r="C300" t="s">
        <v>3716</v>
      </c>
      <c r="I300" s="84"/>
      <c r="U300" s="84"/>
    </row>
    <row r="301" spans="1:21" x14ac:dyDescent="0.3">
      <c r="A301" s="69" t="s">
        <v>2139</v>
      </c>
      <c r="B301" s="69"/>
      <c r="C301" t="s">
        <v>3717</v>
      </c>
      <c r="I301" s="84"/>
      <c r="U301" s="84"/>
    </row>
    <row r="302" spans="1:21" x14ac:dyDescent="0.3">
      <c r="A302" s="69" t="s">
        <v>2143</v>
      </c>
      <c r="B302" s="69"/>
      <c r="C302" t="s">
        <v>3718</v>
      </c>
      <c r="I302" s="84"/>
      <c r="U302" s="84"/>
    </row>
    <row r="303" spans="1:21" x14ac:dyDescent="0.3">
      <c r="A303" s="69" t="s">
        <v>2148</v>
      </c>
      <c r="B303" s="69"/>
      <c r="C303" t="s">
        <v>3719</v>
      </c>
      <c r="I303" s="84"/>
      <c r="U303" s="84"/>
    </row>
    <row r="304" spans="1:21" x14ac:dyDescent="0.3">
      <c r="A304" s="69" t="s">
        <v>2152</v>
      </c>
      <c r="B304" s="69"/>
      <c r="C304" t="s">
        <v>3720</v>
      </c>
      <c r="I304" s="84"/>
      <c r="U304" s="84"/>
    </row>
    <row r="305" spans="1:21" x14ac:dyDescent="0.3">
      <c r="A305" s="69" t="s">
        <v>2156</v>
      </c>
      <c r="B305" s="69"/>
      <c r="C305" t="s">
        <v>3721</v>
      </c>
      <c r="I305" s="84"/>
      <c r="U305" s="84"/>
    </row>
    <row r="306" spans="1:21" x14ac:dyDescent="0.3">
      <c r="A306" s="69" t="s">
        <v>2160</v>
      </c>
      <c r="B306" s="69"/>
      <c r="C306" t="s">
        <v>3722</v>
      </c>
      <c r="I306" s="84"/>
      <c r="U306" s="84"/>
    </row>
    <row r="307" spans="1:21" x14ac:dyDescent="0.3">
      <c r="A307" s="69" t="s">
        <v>382</v>
      </c>
      <c r="B307" s="69"/>
      <c r="C307" t="s">
        <v>3723</v>
      </c>
      <c r="I307" s="84"/>
      <c r="U307" s="84"/>
    </row>
    <row r="308" spans="1:21" x14ac:dyDescent="0.3">
      <c r="A308" s="69" t="s">
        <v>2167</v>
      </c>
      <c r="B308" s="69"/>
      <c r="C308" t="s">
        <v>3724</v>
      </c>
      <c r="I308" s="84"/>
      <c r="U308" s="84"/>
    </row>
    <row r="309" spans="1:21" x14ac:dyDescent="0.3">
      <c r="A309" s="69" t="s">
        <v>2171</v>
      </c>
      <c r="B309" s="69"/>
      <c r="C309" t="s">
        <v>3725</v>
      </c>
      <c r="I309" s="84"/>
      <c r="U309" s="84"/>
    </row>
    <row r="310" spans="1:21" x14ac:dyDescent="0.3">
      <c r="A310" s="69" t="s">
        <v>2175</v>
      </c>
      <c r="B310" s="69"/>
      <c r="C310" t="s">
        <v>3726</v>
      </c>
      <c r="I310" s="84"/>
      <c r="U310" s="84"/>
    </row>
    <row r="311" spans="1:21" x14ac:dyDescent="0.3">
      <c r="A311" s="69" t="s">
        <v>2179</v>
      </c>
      <c r="B311" s="69"/>
      <c r="C311" t="s">
        <v>3728</v>
      </c>
      <c r="I311" s="84"/>
      <c r="U311" s="84"/>
    </row>
    <row r="312" spans="1:21" x14ac:dyDescent="0.3">
      <c r="A312" s="69" t="s">
        <v>2182</v>
      </c>
      <c r="B312" s="69"/>
      <c r="C312" t="s">
        <v>3729</v>
      </c>
      <c r="I312" s="84"/>
      <c r="U312" s="84"/>
    </row>
    <row r="313" spans="1:21" x14ac:dyDescent="0.3">
      <c r="A313" s="69" t="s">
        <v>2185</v>
      </c>
      <c r="B313" s="69"/>
      <c r="C313" t="s">
        <v>3730</v>
      </c>
      <c r="I313" s="84"/>
      <c r="U313" s="84"/>
    </row>
    <row r="314" spans="1:21" x14ac:dyDescent="0.3">
      <c r="A314" s="69" t="s">
        <v>2189</v>
      </c>
      <c r="B314" s="69"/>
      <c r="C314" t="s">
        <v>3731</v>
      </c>
      <c r="I314" s="84"/>
      <c r="U314" s="84"/>
    </row>
    <row r="315" spans="1:21" x14ac:dyDescent="0.3">
      <c r="A315" s="69" t="s">
        <v>507</v>
      </c>
      <c r="B315" s="69"/>
      <c r="C315" t="s">
        <v>3732</v>
      </c>
      <c r="I315" s="84"/>
      <c r="U315" s="84"/>
    </row>
    <row r="316" spans="1:21" x14ac:dyDescent="0.3">
      <c r="A316" s="69" t="s">
        <v>2195</v>
      </c>
      <c r="B316" s="69"/>
      <c r="C316" t="s">
        <v>3733</v>
      </c>
      <c r="I316" s="84"/>
      <c r="U316" s="84"/>
    </row>
    <row r="317" spans="1:21" x14ac:dyDescent="0.3">
      <c r="A317" s="69" t="s">
        <v>2200</v>
      </c>
      <c r="B317" s="69"/>
      <c r="C317" t="s">
        <v>1693</v>
      </c>
      <c r="I317" s="84"/>
      <c r="U317" s="84"/>
    </row>
    <row r="318" spans="1:21" x14ac:dyDescent="0.3">
      <c r="A318" s="69" t="s">
        <v>2203</v>
      </c>
      <c r="B318" s="69"/>
      <c r="C318" t="s">
        <v>3734</v>
      </c>
      <c r="I318" s="84"/>
      <c r="U318" s="84"/>
    </row>
    <row r="319" spans="1:21" x14ac:dyDescent="0.3">
      <c r="A319" s="69" t="s">
        <v>2208</v>
      </c>
      <c r="B319" s="69"/>
      <c r="C319" t="s">
        <v>3735</v>
      </c>
      <c r="I319" s="84"/>
      <c r="U319" s="84"/>
    </row>
    <row r="320" spans="1:21" x14ac:dyDescent="0.3">
      <c r="A320" s="69" t="s">
        <v>2212</v>
      </c>
      <c r="B320" s="69"/>
      <c r="C320" t="s">
        <v>3736</v>
      </c>
      <c r="I320" s="84"/>
      <c r="U320" s="84"/>
    </row>
    <row r="321" spans="1:21" x14ac:dyDescent="0.3">
      <c r="A321" s="69" t="s">
        <v>2216</v>
      </c>
      <c r="B321" s="69"/>
      <c r="C321" t="s">
        <v>3737</v>
      </c>
      <c r="I321" s="84"/>
      <c r="U321" s="84"/>
    </row>
    <row r="322" spans="1:21" x14ac:dyDescent="0.3">
      <c r="A322" s="69" t="s">
        <v>2220</v>
      </c>
      <c r="B322" s="69"/>
      <c r="C322" t="s">
        <v>1773</v>
      </c>
      <c r="I322" s="84"/>
      <c r="U322" s="84"/>
    </row>
    <row r="323" spans="1:21" x14ac:dyDescent="0.3">
      <c r="A323" s="69" t="s">
        <v>2223</v>
      </c>
      <c r="B323" s="69"/>
      <c r="C323" t="s">
        <v>3738</v>
      </c>
      <c r="I323" s="84"/>
      <c r="U323" s="84"/>
    </row>
    <row r="324" spans="1:21" x14ac:dyDescent="0.3">
      <c r="A324" s="69" t="s">
        <v>2228</v>
      </c>
      <c r="B324" s="69"/>
      <c r="C324" t="s">
        <v>3739</v>
      </c>
      <c r="I324" s="84"/>
      <c r="U324" s="84"/>
    </row>
    <row r="325" spans="1:21" x14ac:dyDescent="0.3">
      <c r="A325" s="69" t="s">
        <v>2232</v>
      </c>
      <c r="B325" s="69"/>
      <c r="C325" t="s">
        <v>3740</v>
      </c>
      <c r="I325" s="84"/>
      <c r="U325" s="84"/>
    </row>
    <row r="326" spans="1:21" x14ac:dyDescent="0.3">
      <c r="A326" s="69" t="s">
        <v>2237</v>
      </c>
      <c r="B326" s="69"/>
      <c r="C326" t="s">
        <v>63</v>
      </c>
      <c r="I326" s="84"/>
      <c r="U326" s="84"/>
    </row>
    <row r="327" spans="1:21" x14ac:dyDescent="0.3">
      <c r="A327" s="69" t="s">
        <v>2241</v>
      </c>
      <c r="B327" s="69"/>
      <c r="C327" t="s">
        <v>2327</v>
      </c>
      <c r="I327" s="84"/>
      <c r="U327" s="84"/>
    </row>
    <row r="328" spans="1:21" x14ac:dyDescent="0.3">
      <c r="A328" s="69" t="s">
        <v>2246</v>
      </c>
      <c r="B328" s="69"/>
      <c r="C328" t="s">
        <v>3741</v>
      </c>
      <c r="I328" s="84"/>
      <c r="U328" s="84"/>
    </row>
    <row r="329" spans="1:21" x14ac:dyDescent="0.3">
      <c r="A329" s="69" t="s">
        <v>2250</v>
      </c>
      <c r="B329" s="69"/>
      <c r="C329" t="s">
        <v>3742</v>
      </c>
      <c r="I329" s="84"/>
      <c r="U329" s="84"/>
    </row>
    <row r="330" spans="1:21" x14ac:dyDescent="0.3">
      <c r="A330" s="69" t="s">
        <v>2253</v>
      </c>
      <c r="B330" s="69"/>
      <c r="C330" t="s">
        <v>574</v>
      </c>
      <c r="I330" s="84"/>
      <c r="U330" s="84"/>
    </row>
    <row r="331" spans="1:21" x14ac:dyDescent="0.3">
      <c r="A331" s="69" t="s">
        <v>2258</v>
      </c>
      <c r="B331" s="69"/>
      <c r="C331" t="s">
        <v>621</v>
      </c>
      <c r="I331" s="84"/>
      <c r="U331" s="84"/>
    </row>
    <row r="332" spans="1:21" x14ac:dyDescent="0.3">
      <c r="A332" s="69" t="s">
        <v>2262</v>
      </c>
      <c r="B332" s="69"/>
      <c r="C332" t="s">
        <v>3743</v>
      </c>
      <c r="I332" s="84"/>
      <c r="U332" s="84"/>
    </row>
    <row r="333" spans="1:21" x14ac:dyDescent="0.3">
      <c r="A333" s="69" t="s">
        <v>2266</v>
      </c>
      <c r="B333" s="69"/>
      <c r="C333" t="s">
        <v>133</v>
      </c>
      <c r="I333" s="84"/>
      <c r="U333" s="84"/>
    </row>
    <row r="334" spans="1:21" x14ac:dyDescent="0.3">
      <c r="A334" s="69" t="s">
        <v>2270</v>
      </c>
      <c r="B334" s="69"/>
      <c r="C334" t="s">
        <v>3744</v>
      </c>
      <c r="I334" s="84"/>
      <c r="U334" s="84"/>
    </row>
    <row r="335" spans="1:21" x14ac:dyDescent="0.3">
      <c r="A335" s="69" t="s">
        <v>2273</v>
      </c>
      <c r="B335" s="69"/>
      <c r="C335" t="s">
        <v>3745</v>
      </c>
      <c r="I335" s="84"/>
      <c r="U335" s="84"/>
    </row>
    <row r="336" spans="1:21" x14ac:dyDescent="0.3">
      <c r="A336" s="69" t="s">
        <v>2278</v>
      </c>
      <c r="B336" s="69"/>
      <c r="C336" t="s">
        <v>3746</v>
      </c>
      <c r="I336" s="84"/>
      <c r="U336" s="84"/>
    </row>
    <row r="337" spans="1:21" x14ac:dyDescent="0.3">
      <c r="A337" s="69" t="s">
        <v>2283</v>
      </c>
      <c r="B337" s="69"/>
      <c r="C337" t="s">
        <v>3747</v>
      </c>
      <c r="I337" s="84"/>
      <c r="U337" s="84"/>
    </row>
    <row r="338" spans="1:21" x14ac:dyDescent="0.3">
      <c r="A338" s="69" t="s">
        <v>2286</v>
      </c>
      <c r="B338" s="69"/>
      <c r="C338" t="s">
        <v>3748</v>
      </c>
      <c r="I338" s="84"/>
      <c r="U338" s="84"/>
    </row>
    <row r="339" spans="1:21" x14ac:dyDescent="0.3">
      <c r="A339" s="69" t="s">
        <v>2291</v>
      </c>
      <c r="B339" s="69"/>
      <c r="C339" t="s">
        <v>252</v>
      </c>
      <c r="I339" s="84"/>
      <c r="U339" s="84"/>
    </row>
    <row r="340" spans="1:21" x14ac:dyDescent="0.3">
      <c r="A340" s="69" t="s">
        <v>2295</v>
      </c>
      <c r="B340" s="69"/>
      <c r="C340" t="s">
        <v>3749</v>
      </c>
      <c r="I340" s="84"/>
      <c r="U340" s="84"/>
    </row>
    <row r="341" spans="1:21" x14ac:dyDescent="0.3">
      <c r="A341" s="69" t="s">
        <v>2298</v>
      </c>
      <c r="B341" s="69"/>
      <c r="C341" t="s">
        <v>3750</v>
      </c>
      <c r="I341" s="84"/>
      <c r="U341" s="84"/>
    </row>
    <row r="342" spans="1:21" x14ac:dyDescent="0.3">
      <c r="A342" s="69" t="s">
        <v>2302</v>
      </c>
      <c r="B342" s="69"/>
      <c r="C342" t="s">
        <v>3751</v>
      </c>
      <c r="I342" s="84"/>
      <c r="U342" s="84"/>
    </row>
    <row r="343" spans="1:21" x14ac:dyDescent="0.3">
      <c r="A343" s="69" t="s">
        <v>2306</v>
      </c>
      <c r="B343" s="69"/>
      <c r="C343" t="s">
        <v>3062</v>
      </c>
      <c r="I343" s="84"/>
      <c r="U343" s="84"/>
    </row>
    <row r="344" spans="1:21" x14ac:dyDescent="0.3">
      <c r="A344" s="69" t="s">
        <v>2311</v>
      </c>
      <c r="B344" s="69"/>
      <c r="C344" t="s">
        <v>2531</v>
      </c>
      <c r="I344" s="84"/>
      <c r="U344" s="84"/>
    </row>
    <row r="345" spans="1:21" x14ac:dyDescent="0.3">
      <c r="A345" s="69" t="s">
        <v>79</v>
      </c>
      <c r="B345" s="69"/>
      <c r="C345" t="s">
        <v>3752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2322</v>
      </c>
      <c r="B348" s="69"/>
      <c r="C348" t="s">
        <v>2744</v>
      </c>
      <c r="I348" s="84"/>
      <c r="U348" s="84"/>
    </row>
    <row r="349" spans="1:21" x14ac:dyDescent="0.3">
      <c r="A349" s="69" t="s">
        <v>2327</v>
      </c>
      <c r="B349" s="69"/>
      <c r="C349" t="s">
        <v>3753</v>
      </c>
      <c r="I349" s="84"/>
      <c r="U349" s="84"/>
    </row>
    <row r="350" spans="1:21" x14ac:dyDescent="0.3">
      <c r="A350" s="69" t="s">
        <v>321</v>
      </c>
      <c r="B350" s="69"/>
      <c r="C350" t="s">
        <v>3754</v>
      </c>
      <c r="I350" s="84"/>
      <c r="U350" s="84"/>
    </row>
    <row r="351" spans="1:21" x14ac:dyDescent="0.3">
      <c r="A351" s="69" t="s">
        <v>171</v>
      </c>
      <c r="B351" s="69"/>
      <c r="C351" t="s">
        <v>3755</v>
      </c>
      <c r="I351" s="84"/>
      <c r="U351" s="84"/>
    </row>
    <row r="352" spans="1:21" x14ac:dyDescent="0.3">
      <c r="A352" s="69" t="s">
        <v>2336</v>
      </c>
      <c r="B352" s="69"/>
      <c r="C352" t="s">
        <v>2806</v>
      </c>
      <c r="I352" s="84"/>
      <c r="U352" s="84"/>
    </row>
    <row r="353" spans="1:21" x14ac:dyDescent="0.3">
      <c r="A353" s="69" t="s">
        <v>2340</v>
      </c>
      <c r="B353" s="69"/>
      <c r="C353" t="s">
        <v>3756</v>
      </c>
      <c r="I353" s="84"/>
      <c r="U353" s="84"/>
    </row>
    <row r="354" spans="1:21" x14ac:dyDescent="0.3">
      <c r="A354" s="69" t="s">
        <v>2345</v>
      </c>
      <c r="B354" s="69"/>
      <c r="C354" t="s">
        <v>230</v>
      </c>
      <c r="I354" s="84"/>
      <c r="U354" s="84"/>
    </row>
    <row r="355" spans="1:21" x14ac:dyDescent="0.3">
      <c r="A355" s="69" t="s">
        <v>2349</v>
      </c>
      <c r="B355" s="69"/>
      <c r="C355" t="s">
        <v>3757</v>
      </c>
      <c r="I355" s="84"/>
      <c r="U355" s="84"/>
    </row>
    <row r="356" spans="1:21" x14ac:dyDescent="0.3">
      <c r="A356" s="69" t="s">
        <v>2353</v>
      </c>
      <c r="B356" s="69"/>
      <c r="C356" t="s">
        <v>3758</v>
      </c>
      <c r="I356" s="84"/>
      <c r="U356" s="84"/>
    </row>
    <row r="357" spans="1:21" x14ac:dyDescent="0.3">
      <c r="A357" s="69" t="s">
        <v>2358</v>
      </c>
      <c r="B357" s="69"/>
      <c r="C357" t="s">
        <v>3759</v>
      </c>
      <c r="I357" s="84"/>
      <c r="U357" s="84"/>
    </row>
    <row r="358" spans="1:21" x14ac:dyDescent="0.3">
      <c r="A358" s="69" t="s">
        <v>2363</v>
      </c>
      <c r="B358" s="69"/>
      <c r="C358" t="s">
        <v>3760</v>
      </c>
      <c r="I358" s="84"/>
      <c r="U358" s="84"/>
    </row>
    <row r="359" spans="1:21" x14ac:dyDescent="0.3">
      <c r="A359" s="69" t="s">
        <v>2368</v>
      </c>
      <c r="B359" s="69"/>
      <c r="C359" t="s">
        <v>1047</v>
      </c>
      <c r="I359" s="84"/>
      <c r="U359" s="84"/>
    </row>
    <row r="360" spans="1:21" x14ac:dyDescent="0.3">
      <c r="A360" s="69" t="s">
        <v>2372</v>
      </c>
      <c r="B360" s="69"/>
      <c r="C360" t="s">
        <v>3761</v>
      </c>
      <c r="I360" s="84"/>
      <c r="U360" s="84"/>
    </row>
    <row r="361" spans="1:21" x14ac:dyDescent="0.3">
      <c r="A361" s="69" t="s">
        <v>2376</v>
      </c>
      <c r="B361" s="69"/>
      <c r="C361" t="s">
        <v>3762</v>
      </c>
      <c r="I361" s="84"/>
      <c r="U361" s="84"/>
    </row>
    <row r="362" spans="1:21" x14ac:dyDescent="0.3">
      <c r="A362" s="69" t="s">
        <v>2380</v>
      </c>
      <c r="B362" s="69"/>
      <c r="C362" t="s">
        <v>3763</v>
      </c>
      <c r="I362" s="84"/>
      <c r="U362" s="84"/>
    </row>
    <row r="363" spans="1:21" x14ac:dyDescent="0.3">
      <c r="A363" s="69" t="s">
        <v>2384</v>
      </c>
      <c r="B363" s="69"/>
      <c r="C363" t="s">
        <v>2518</v>
      </c>
      <c r="I363" s="84"/>
      <c r="U363" s="84"/>
    </row>
    <row r="364" spans="1:21" x14ac:dyDescent="0.3">
      <c r="A364" s="69" t="s">
        <v>2388</v>
      </c>
      <c r="B364" s="69"/>
      <c r="C364" t="s">
        <v>3764</v>
      </c>
      <c r="I364" s="84"/>
      <c r="U364" s="84"/>
    </row>
    <row r="365" spans="1:21" x14ac:dyDescent="0.3">
      <c r="A365" s="69" t="s">
        <v>2393</v>
      </c>
      <c r="B365" s="69"/>
      <c r="C365" t="s">
        <v>44</v>
      </c>
      <c r="I365" s="84"/>
      <c r="U365" s="84"/>
    </row>
    <row r="366" spans="1:21" x14ac:dyDescent="0.3">
      <c r="A366" s="69" t="s">
        <v>2398</v>
      </c>
      <c r="B366" s="69"/>
      <c r="C366" t="s">
        <v>3765</v>
      </c>
      <c r="I366" s="84"/>
      <c r="U366" s="84"/>
    </row>
    <row r="367" spans="1:21" x14ac:dyDescent="0.3">
      <c r="A367" s="69" t="s">
        <v>2402</v>
      </c>
      <c r="B367" s="69"/>
      <c r="C367" t="s">
        <v>3766</v>
      </c>
      <c r="I367" s="84"/>
      <c r="U367" s="84"/>
    </row>
    <row r="368" spans="1:21" x14ac:dyDescent="0.3">
      <c r="A368" s="69" t="s">
        <v>2404</v>
      </c>
      <c r="B368" s="69"/>
      <c r="C368" t="s">
        <v>3767</v>
      </c>
      <c r="I368" s="84"/>
      <c r="U368" s="84"/>
    </row>
    <row r="369" spans="1:21" x14ac:dyDescent="0.3">
      <c r="A369" s="69" t="s">
        <v>2408</v>
      </c>
      <c r="B369" s="69"/>
      <c r="C369" t="s">
        <v>3768</v>
      </c>
      <c r="I369" s="84"/>
      <c r="U369" s="84"/>
    </row>
    <row r="370" spans="1:21" x14ac:dyDescent="0.3">
      <c r="A370" s="69" t="s">
        <v>2412</v>
      </c>
      <c r="B370" s="69"/>
      <c r="C370" t="s">
        <v>3769</v>
      </c>
      <c r="I370" s="84"/>
      <c r="U370" s="84"/>
    </row>
    <row r="371" spans="1:21" x14ac:dyDescent="0.3">
      <c r="A371" s="69" t="s">
        <v>2417</v>
      </c>
      <c r="B371" s="69"/>
      <c r="C371" t="s">
        <v>3770</v>
      </c>
      <c r="I371" s="84"/>
      <c r="U371" s="84"/>
    </row>
    <row r="372" spans="1:21" x14ac:dyDescent="0.3">
      <c r="A372" s="69" t="s">
        <v>2422</v>
      </c>
      <c r="B372" s="69"/>
      <c r="C372" t="s">
        <v>3771</v>
      </c>
      <c r="I372" s="84"/>
      <c r="U372" s="84"/>
    </row>
    <row r="373" spans="1:21" x14ac:dyDescent="0.3">
      <c r="A373" s="69" t="s">
        <v>2426</v>
      </c>
      <c r="B373" s="69"/>
      <c r="C373" t="s">
        <v>1316</v>
      </c>
      <c r="I373" s="84"/>
      <c r="U373" s="84"/>
    </row>
    <row r="374" spans="1:21" x14ac:dyDescent="0.3">
      <c r="A374" s="69" t="s">
        <v>2430</v>
      </c>
      <c r="B374" s="69"/>
      <c r="C374" t="s">
        <v>3772</v>
      </c>
      <c r="I374" s="84"/>
      <c r="U374" s="84"/>
    </row>
    <row r="375" spans="1:21" x14ac:dyDescent="0.3">
      <c r="A375" s="69" t="s">
        <v>2434</v>
      </c>
      <c r="B375" s="69"/>
      <c r="C375" t="s">
        <v>3773</v>
      </c>
      <c r="I375" s="84"/>
      <c r="U375" s="84"/>
    </row>
    <row r="376" spans="1:21" x14ac:dyDescent="0.3">
      <c r="A376" s="69" t="s">
        <v>2437</v>
      </c>
      <c r="B376" s="69"/>
      <c r="C376" t="s">
        <v>3774</v>
      </c>
      <c r="I376" s="84"/>
      <c r="U376" s="84"/>
    </row>
    <row r="377" spans="1:21" x14ac:dyDescent="0.3">
      <c r="A377" s="69" t="s">
        <v>2442</v>
      </c>
      <c r="B377" s="69"/>
      <c r="C377" t="s">
        <v>3775</v>
      </c>
      <c r="I377" s="84"/>
      <c r="U377" s="84"/>
    </row>
    <row r="378" spans="1:21" x14ac:dyDescent="0.3">
      <c r="A378" s="69" t="s">
        <v>2446</v>
      </c>
      <c r="B378" s="69"/>
      <c r="C378" t="s">
        <v>2943</v>
      </c>
      <c r="I378" s="84"/>
      <c r="U378" s="84"/>
    </row>
    <row r="379" spans="1:21" x14ac:dyDescent="0.3">
      <c r="A379" s="69" t="s">
        <v>2450</v>
      </c>
      <c r="B379" s="69"/>
      <c r="C379" t="s">
        <v>3776</v>
      </c>
      <c r="I379" s="84"/>
      <c r="U379" s="84"/>
    </row>
    <row r="380" spans="1:21" x14ac:dyDescent="0.3">
      <c r="A380" s="69" t="s">
        <v>2452</v>
      </c>
      <c r="B380" s="69"/>
      <c r="C380" t="s">
        <v>3777</v>
      </c>
      <c r="I380" s="84"/>
      <c r="U380" s="84"/>
    </row>
    <row r="381" spans="1:21" x14ac:dyDescent="0.3">
      <c r="A381" s="69" t="s">
        <v>2457</v>
      </c>
      <c r="B381" s="69"/>
      <c r="C381" t="s">
        <v>3778</v>
      </c>
      <c r="I381" s="84"/>
      <c r="U381" s="84"/>
    </row>
    <row r="382" spans="1:21" x14ac:dyDescent="0.3">
      <c r="A382" s="69" t="s">
        <v>2462</v>
      </c>
      <c r="B382" s="69"/>
      <c r="C382" t="s">
        <v>3779</v>
      </c>
      <c r="I382" s="84"/>
      <c r="U382" s="84"/>
    </row>
    <row r="383" spans="1:21" x14ac:dyDescent="0.3">
      <c r="A383" s="69" t="s">
        <v>2465</v>
      </c>
      <c r="B383" s="69"/>
      <c r="C383" t="s">
        <v>3780</v>
      </c>
      <c r="I383" s="84"/>
      <c r="U383" s="84"/>
    </row>
    <row r="384" spans="1:21" x14ac:dyDescent="0.3">
      <c r="A384" s="69" t="s">
        <v>2470</v>
      </c>
      <c r="B384" s="69"/>
      <c r="C384" t="s">
        <v>3781</v>
      </c>
      <c r="I384" s="84"/>
      <c r="U384" s="84"/>
    </row>
    <row r="385" spans="1:21" x14ac:dyDescent="0.3">
      <c r="A385" s="69" t="s">
        <v>2474</v>
      </c>
      <c r="B385" s="69"/>
      <c r="C385" t="s">
        <v>1024</v>
      </c>
      <c r="I385" s="84"/>
      <c r="U385" s="84"/>
    </row>
    <row r="386" spans="1:21" x14ac:dyDescent="0.3">
      <c r="A386" s="69" t="s">
        <v>2478</v>
      </c>
      <c r="B386" s="69"/>
      <c r="C386" t="s">
        <v>2323</v>
      </c>
      <c r="I386" s="84"/>
      <c r="U386" s="84"/>
    </row>
    <row r="387" spans="1:21" x14ac:dyDescent="0.3">
      <c r="A387" s="69" t="s">
        <v>2481</v>
      </c>
      <c r="B387" s="69"/>
      <c r="C387" t="s">
        <v>2503</v>
      </c>
      <c r="I387" s="84"/>
      <c r="U387" s="84"/>
    </row>
    <row r="388" spans="1:21" x14ac:dyDescent="0.3">
      <c r="A388" s="69" t="s">
        <v>2486</v>
      </c>
      <c r="B388" s="69"/>
      <c r="C388" t="s">
        <v>1569</v>
      </c>
      <c r="I388" s="84"/>
      <c r="U388" s="84"/>
    </row>
    <row r="389" spans="1:21" x14ac:dyDescent="0.3">
      <c r="A389" s="69" t="s">
        <v>2490</v>
      </c>
      <c r="B389" s="69"/>
      <c r="C389" t="s">
        <v>3782</v>
      </c>
      <c r="I389" s="84"/>
      <c r="U389" s="84"/>
    </row>
    <row r="390" spans="1:21" x14ac:dyDescent="0.3">
      <c r="A390" s="69" t="s">
        <v>2494</v>
      </c>
      <c r="B390" s="69"/>
      <c r="C390" t="s">
        <v>3783</v>
      </c>
      <c r="I390" s="84"/>
      <c r="U390" s="84"/>
    </row>
    <row r="391" spans="1:21" x14ac:dyDescent="0.3">
      <c r="A391" s="69" t="s">
        <v>2498</v>
      </c>
      <c r="B391" s="69"/>
      <c r="C391" t="s">
        <v>3784</v>
      </c>
      <c r="I391" s="84"/>
      <c r="U391" s="84"/>
    </row>
    <row r="392" spans="1:21" x14ac:dyDescent="0.3">
      <c r="A392" s="69" t="s">
        <v>2502</v>
      </c>
      <c r="B392" s="69"/>
      <c r="C392" t="s">
        <v>3785</v>
      </c>
      <c r="I392" s="84"/>
      <c r="U392" s="84"/>
    </row>
    <row r="393" spans="1:21" x14ac:dyDescent="0.3">
      <c r="A393" s="69" t="s">
        <v>2506</v>
      </c>
      <c r="B393" s="69"/>
      <c r="C393" t="s">
        <v>3786</v>
      </c>
      <c r="I393" s="84"/>
      <c r="U393" s="84"/>
    </row>
    <row r="394" spans="1:21" x14ac:dyDescent="0.3">
      <c r="A394" s="69" t="s">
        <v>125</v>
      </c>
      <c r="B394" s="69"/>
      <c r="C394" t="s">
        <v>3112</v>
      </c>
      <c r="I394" s="84"/>
      <c r="U394" s="84"/>
    </row>
    <row r="395" spans="1:21" x14ac:dyDescent="0.3">
      <c r="A395" s="69" t="s">
        <v>2512</v>
      </c>
      <c r="B395" s="69"/>
      <c r="C395" t="s">
        <v>3787</v>
      </c>
      <c r="I395" s="84"/>
      <c r="U395" s="84"/>
    </row>
    <row r="396" spans="1:21" x14ac:dyDescent="0.3">
      <c r="A396" s="69" t="s">
        <v>2515</v>
      </c>
      <c r="B396" s="69"/>
      <c r="C396" t="s">
        <v>3788</v>
      </c>
      <c r="I396" s="84"/>
      <c r="U396" s="84"/>
    </row>
    <row r="397" spans="1:21" x14ac:dyDescent="0.3">
      <c r="A397" s="69" t="s">
        <v>2517</v>
      </c>
      <c r="B397" s="69"/>
      <c r="C397" t="s">
        <v>3789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2524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3790</v>
      </c>
      <c r="I400" s="84"/>
      <c r="U400" s="84"/>
    </row>
    <row r="401" spans="1:21" x14ac:dyDescent="0.3">
      <c r="A401" s="69" t="s">
        <v>2531</v>
      </c>
      <c r="B401" s="69"/>
      <c r="C401" t="s">
        <v>3140</v>
      </c>
      <c r="I401" s="84"/>
      <c r="U401" s="84"/>
    </row>
    <row r="402" spans="1:21" x14ac:dyDescent="0.3">
      <c r="A402" s="69" t="s">
        <v>2533</v>
      </c>
      <c r="B402" s="69"/>
      <c r="C402" t="s">
        <v>3791</v>
      </c>
      <c r="I402" s="84"/>
      <c r="U402" s="84"/>
    </row>
    <row r="403" spans="1:21" x14ac:dyDescent="0.3">
      <c r="A403" s="69" t="s">
        <v>2537</v>
      </c>
      <c r="B403" s="69"/>
      <c r="C403" t="s">
        <v>3792</v>
      </c>
      <c r="I403" s="84"/>
      <c r="U403" s="84"/>
    </row>
    <row r="404" spans="1:21" x14ac:dyDescent="0.3">
      <c r="A404" s="69" t="s">
        <v>2541</v>
      </c>
      <c r="B404" s="69"/>
      <c r="C404" t="s">
        <v>3793</v>
      </c>
      <c r="I404" s="84"/>
      <c r="U404" s="84"/>
    </row>
    <row r="405" spans="1:21" x14ac:dyDescent="0.3">
      <c r="A405" s="69" t="s">
        <v>709</v>
      </c>
      <c r="B405" s="69"/>
      <c r="C405" t="s">
        <v>3794</v>
      </c>
      <c r="I405" s="84"/>
      <c r="U405" s="84"/>
    </row>
    <row r="406" spans="1:21" x14ac:dyDescent="0.3">
      <c r="A406" s="69" t="s">
        <v>2547</v>
      </c>
      <c r="B406" s="69"/>
      <c r="C406" t="s">
        <v>3795</v>
      </c>
      <c r="I406" s="84"/>
      <c r="U406" s="84"/>
    </row>
    <row r="407" spans="1:21" x14ac:dyDescent="0.3">
      <c r="A407" s="69" t="s">
        <v>2551</v>
      </c>
      <c r="B407" s="69"/>
      <c r="C407" t="s">
        <v>3796</v>
      </c>
      <c r="I407" s="84"/>
      <c r="U407" s="84"/>
    </row>
    <row r="408" spans="1:21" x14ac:dyDescent="0.3">
      <c r="A408" s="69" t="s">
        <v>2556</v>
      </c>
      <c r="B408" s="69"/>
      <c r="C408" t="s">
        <v>3797</v>
      </c>
      <c r="I408" s="84"/>
      <c r="U408" s="84"/>
    </row>
    <row r="409" spans="1:21" x14ac:dyDescent="0.3">
      <c r="A409" s="69" t="s">
        <v>169</v>
      </c>
      <c r="B409" s="69"/>
      <c r="C409" t="s">
        <v>3798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2565</v>
      </c>
      <c r="B411" s="69"/>
      <c r="C411" t="s">
        <v>3799</v>
      </c>
      <c r="I411" s="84"/>
      <c r="U411" s="84"/>
    </row>
    <row r="412" spans="1:21" x14ac:dyDescent="0.3">
      <c r="A412" s="69" t="s">
        <v>2569</v>
      </c>
      <c r="B412" s="69"/>
      <c r="C412" t="s">
        <v>3800</v>
      </c>
      <c r="I412" s="84"/>
      <c r="U412" s="84"/>
    </row>
    <row r="413" spans="1:21" x14ac:dyDescent="0.3">
      <c r="A413" s="69" t="s">
        <v>2573</v>
      </c>
      <c r="B413" s="69"/>
      <c r="C413" t="s">
        <v>3801</v>
      </c>
      <c r="I413" s="84"/>
      <c r="U413" s="84"/>
    </row>
    <row r="414" spans="1:21" x14ac:dyDescent="0.3">
      <c r="A414" s="69" t="s">
        <v>2578</v>
      </c>
      <c r="B414" s="69"/>
      <c r="C414" t="s">
        <v>3341</v>
      </c>
      <c r="I414" s="84"/>
      <c r="U414" s="84"/>
    </row>
    <row r="415" spans="1:21" x14ac:dyDescent="0.3">
      <c r="A415" s="69" t="s">
        <v>2583</v>
      </c>
      <c r="B415" s="69"/>
      <c r="C415" t="s">
        <v>3802</v>
      </c>
      <c r="I415" s="84"/>
      <c r="U415" s="84"/>
    </row>
    <row r="416" spans="1:21" x14ac:dyDescent="0.3">
      <c r="A416" s="69" t="s">
        <v>2587</v>
      </c>
      <c r="B416" s="69"/>
      <c r="C416" t="s">
        <v>1703</v>
      </c>
      <c r="I416" s="84"/>
      <c r="U416" s="84"/>
    </row>
    <row r="417" spans="1:21" x14ac:dyDescent="0.3">
      <c r="A417" s="69" t="s">
        <v>2590</v>
      </c>
      <c r="B417" s="69"/>
      <c r="C417" t="s">
        <v>3803</v>
      </c>
      <c r="I417" s="84"/>
      <c r="U417" s="84"/>
    </row>
    <row r="418" spans="1:21" x14ac:dyDescent="0.3">
      <c r="A418" s="69" t="s">
        <v>2595</v>
      </c>
      <c r="B418" s="69"/>
      <c r="C418" t="s">
        <v>2486</v>
      </c>
      <c r="I418" s="84"/>
      <c r="U418" s="84"/>
    </row>
    <row r="419" spans="1:21" x14ac:dyDescent="0.3">
      <c r="A419" s="69" t="s">
        <v>2599</v>
      </c>
      <c r="B419" s="69"/>
      <c r="C419" t="s">
        <v>3804</v>
      </c>
      <c r="I419" s="84"/>
      <c r="U419" s="84"/>
    </row>
    <row r="420" spans="1:21" x14ac:dyDescent="0.3">
      <c r="A420" s="69" t="s">
        <v>2603</v>
      </c>
      <c r="B420" s="69"/>
      <c r="C420" t="s">
        <v>3805</v>
      </c>
      <c r="I420" s="84"/>
      <c r="U420" s="84"/>
    </row>
    <row r="421" spans="1:21" x14ac:dyDescent="0.3">
      <c r="A421" s="69" t="s">
        <v>2606</v>
      </c>
      <c r="B421" s="69"/>
      <c r="C421" t="s">
        <v>3806</v>
      </c>
      <c r="I421" s="84"/>
      <c r="U421" s="84"/>
    </row>
    <row r="422" spans="1:21" x14ac:dyDescent="0.3">
      <c r="A422" s="69" t="s">
        <v>357</v>
      </c>
      <c r="B422" s="69"/>
      <c r="C422" t="s">
        <v>3807</v>
      </c>
      <c r="I422" s="84"/>
      <c r="U422" s="84"/>
    </row>
    <row r="423" spans="1:21" x14ac:dyDescent="0.3">
      <c r="A423" s="69" t="s">
        <v>2613</v>
      </c>
      <c r="B423" s="69"/>
      <c r="C423" t="s">
        <v>143</v>
      </c>
      <c r="I423" s="84"/>
      <c r="U423" s="84"/>
    </row>
    <row r="424" spans="1:21" x14ac:dyDescent="0.3">
      <c r="A424" s="69" t="s">
        <v>2617</v>
      </c>
      <c r="B424" s="69"/>
      <c r="C424" t="s">
        <v>125</v>
      </c>
      <c r="I424" s="84"/>
      <c r="U424" s="84"/>
    </row>
    <row r="425" spans="1:21" x14ac:dyDescent="0.3">
      <c r="A425" s="69" t="s">
        <v>2621</v>
      </c>
      <c r="B425" s="69"/>
      <c r="C425" t="s">
        <v>3808</v>
      </c>
      <c r="I425" s="84"/>
      <c r="U425" s="84"/>
    </row>
    <row r="426" spans="1:21" x14ac:dyDescent="0.3">
      <c r="A426" s="69" t="s">
        <v>2626</v>
      </c>
      <c r="B426" s="69"/>
      <c r="C426" t="s">
        <v>3809</v>
      </c>
      <c r="I426" s="84"/>
      <c r="U426" s="84"/>
    </row>
    <row r="427" spans="1:21" x14ac:dyDescent="0.3">
      <c r="A427" s="69" t="s">
        <v>2631</v>
      </c>
      <c r="B427" s="69"/>
      <c r="C427" t="s">
        <v>3137</v>
      </c>
      <c r="I427" s="84"/>
      <c r="U427" s="84"/>
    </row>
    <row r="428" spans="1:21" x14ac:dyDescent="0.3">
      <c r="A428" s="69" t="s">
        <v>2635</v>
      </c>
      <c r="B428" s="69"/>
      <c r="C428" t="s">
        <v>3810</v>
      </c>
      <c r="I428" s="84"/>
      <c r="U428" s="84"/>
    </row>
    <row r="429" spans="1:21" x14ac:dyDescent="0.3">
      <c r="A429" s="69" t="s">
        <v>2639</v>
      </c>
      <c r="B429" s="69"/>
      <c r="C429" t="s">
        <v>3811</v>
      </c>
      <c r="I429" s="84"/>
      <c r="U429" s="84"/>
    </row>
    <row r="430" spans="1:21" x14ac:dyDescent="0.3">
      <c r="A430" s="69" t="s">
        <v>99</v>
      </c>
      <c r="B430" s="69"/>
      <c r="C430" t="s">
        <v>3812</v>
      </c>
      <c r="I430" s="84"/>
      <c r="U430" s="84"/>
    </row>
    <row r="431" spans="1:21" x14ac:dyDescent="0.3">
      <c r="A431" s="69" t="s">
        <v>2646</v>
      </c>
      <c r="B431" s="69"/>
      <c r="C431" t="s">
        <v>365</v>
      </c>
      <c r="I431" s="84"/>
      <c r="U431" s="84"/>
    </row>
    <row r="432" spans="1:21" x14ac:dyDescent="0.3">
      <c r="A432" s="69" t="s">
        <v>2650</v>
      </c>
      <c r="B432" s="69"/>
      <c r="C432" t="s">
        <v>2185</v>
      </c>
      <c r="I432" s="84"/>
      <c r="U432" s="84"/>
    </row>
    <row r="433" spans="1:21" x14ac:dyDescent="0.3">
      <c r="A433" s="69" t="s">
        <v>2655</v>
      </c>
      <c r="B433" s="69"/>
      <c r="C433" t="s">
        <v>3813</v>
      </c>
      <c r="I433" s="84"/>
      <c r="U433" s="84"/>
    </row>
    <row r="434" spans="1:21" x14ac:dyDescent="0.3">
      <c r="A434" s="69" t="s">
        <v>2660</v>
      </c>
      <c r="B434" s="69"/>
      <c r="C434" t="s">
        <v>3814</v>
      </c>
      <c r="I434" s="84"/>
      <c r="U434" s="84"/>
    </row>
    <row r="435" spans="1:21" x14ac:dyDescent="0.3">
      <c r="A435" s="69" t="s">
        <v>2664</v>
      </c>
      <c r="B435" s="69"/>
      <c r="C435" t="s">
        <v>2123</v>
      </c>
      <c r="I435" s="84"/>
      <c r="U435" s="84"/>
    </row>
    <row r="436" spans="1:21" x14ac:dyDescent="0.3">
      <c r="A436" s="69" t="s">
        <v>2668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3815</v>
      </c>
      <c r="I437" s="84"/>
      <c r="U437" s="84"/>
    </row>
    <row r="438" spans="1:21" x14ac:dyDescent="0.3">
      <c r="A438" s="69" t="s">
        <v>2674</v>
      </c>
      <c r="B438" s="69"/>
      <c r="C438" t="s">
        <v>3816</v>
      </c>
      <c r="I438" s="84"/>
      <c r="U438" s="84"/>
    </row>
    <row r="439" spans="1:21" x14ac:dyDescent="0.3">
      <c r="A439" s="69" t="s">
        <v>548</v>
      </c>
      <c r="B439" s="69"/>
      <c r="C439" t="s">
        <v>2306</v>
      </c>
      <c r="I439" s="84"/>
      <c r="U439" s="84"/>
    </row>
    <row r="440" spans="1:21" x14ac:dyDescent="0.3">
      <c r="A440" s="69" t="s">
        <v>2680</v>
      </c>
      <c r="B440" s="69"/>
      <c r="C440" t="s">
        <v>261</v>
      </c>
      <c r="I440" s="84"/>
      <c r="U440" s="84"/>
    </row>
    <row r="441" spans="1:21" x14ac:dyDescent="0.3">
      <c r="A441" s="69" t="s">
        <v>2683</v>
      </c>
      <c r="B441" s="69"/>
      <c r="C441" t="s">
        <v>3817</v>
      </c>
      <c r="I441" s="84"/>
      <c r="U441" s="84"/>
    </row>
    <row r="442" spans="1:21" x14ac:dyDescent="0.3">
      <c r="A442" s="69" t="s">
        <v>2687</v>
      </c>
      <c r="B442" s="69"/>
      <c r="C442" t="s">
        <v>3235</v>
      </c>
      <c r="I442" s="84"/>
      <c r="U442" s="84"/>
    </row>
    <row r="443" spans="1:21" x14ac:dyDescent="0.3">
      <c r="A443" s="69" t="s">
        <v>544</v>
      </c>
      <c r="B443" s="69"/>
      <c r="C443" t="s">
        <v>3818</v>
      </c>
      <c r="I443" s="84"/>
      <c r="U443" s="84"/>
    </row>
    <row r="444" spans="1:21" x14ac:dyDescent="0.3">
      <c r="A444" s="69" t="s">
        <v>2695</v>
      </c>
      <c r="B444" s="69"/>
      <c r="C444" t="s">
        <v>3819</v>
      </c>
      <c r="I444" s="84"/>
      <c r="U444" s="84"/>
    </row>
    <row r="445" spans="1:21" x14ac:dyDescent="0.3">
      <c r="A445" s="69" t="s">
        <v>2699</v>
      </c>
      <c r="B445" s="69"/>
      <c r="C445" t="s">
        <v>3820</v>
      </c>
      <c r="I445" s="84"/>
      <c r="U445" s="84"/>
    </row>
    <row r="446" spans="1:21" x14ac:dyDescent="0.3">
      <c r="A446" s="69" t="s">
        <v>2703</v>
      </c>
      <c r="B446" s="69"/>
      <c r="C446" t="s">
        <v>3821</v>
      </c>
      <c r="I446" s="84"/>
      <c r="U446" s="84"/>
    </row>
    <row r="447" spans="1:21" x14ac:dyDescent="0.3">
      <c r="A447" s="69" t="s">
        <v>2708</v>
      </c>
      <c r="B447" s="69"/>
      <c r="C447" t="s">
        <v>3822</v>
      </c>
      <c r="I447" s="84"/>
      <c r="U447" s="84"/>
    </row>
    <row r="448" spans="1:21" x14ac:dyDescent="0.3">
      <c r="A448" s="69" t="s">
        <v>2713</v>
      </c>
      <c r="B448" s="69"/>
      <c r="C448" t="s">
        <v>3823</v>
      </c>
      <c r="I448" s="84"/>
      <c r="U448" s="84"/>
    </row>
    <row r="449" spans="1:21" x14ac:dyDescent="0.3">
      <c r="A449" s="69" t="s">
        <v>1516</v>
      </c>
      <c r="B449" s="69"/>
      <c r="C449" t="s">
        <v>2687</v>
      </c>
      <c r="I449" s="84"/>
      <c r="U449" s="84"/>
    </row>
    <row r="450" spans="1:21" x14ac:dyDescent="0.3">
      <c r="A450" s="69" t="s">
        <v>2719</v>
      </c>
      <c r="B450" s="69"/>
      <c r="C450" t="s">
        <v>3824</v>
      </c>
      <c r="I450" s="84"/>
      <c r="U450" s="84"/>
    </row>
    <row r="451" spans="1:21" x14ac:dyDescent="0.3">
      <c r="A451" s="69" t="s">
        <v>2722</v>
      </c>
      <c r="B451" s="69"/>
      <c r="C451" t="s">
        <v>103</v>
      </c>
      <c r="I451" s="84"/>
      <c r="U451" s="84"/>
    </row>
    <row r="452" spans="1:21" x14ac:dyDescent="0.3">
      <c r="A452" s="69" t="s">
        <v>2726</v>
      </c>
      <c r="B452" s="69"/>
      <c r="C452" t="s">
        <v>2972</v>
      </c>
      <c r="I452" s="84"/>
      <c r="U452" s="84"/>
    </row>
    <row r="453" spans="1:21" x14ac:dyDescent="0.3">
      <c r="A453" s="69" t="s">
        <v>2729</v>
      </c>
      <c r="B453" s="69"/>
      <c r="C453" t="s">
        <v>3825</v>
      </c>
      <c r="I453" s="84"/>
      <c r="U453" s="84"/>
    </row>
    <row r="454" spans="1:21" x14ac:dyDescent="0.3">
      <c r="A454" s="69" t="s">
        <v>2733</v>
      </c>
      <c r="B454" s="69"/>
      <c r="C454" t="s">
        <v>49</v>
      </c>
      <c r="I454" s="84"/>
      <c r="U454" s="84"/>
    </row>
    <row r="455" spans="1:21" x14ac:dyDescent="0.3">
      <c r="A455" s="69" t="s">
        <v>2737</v>
      </c>
      <c r="B455" s="69"/>
      <c r="C455" t="s">
        <v>1540</v>
      </c>
      <c r="I455" s="84"/>
      <c r="U455" s="84"/>
    </row>
    <row r="456" spans="1:21" x14ac:dyDescent="0.3">
      <c r="A456" s="69" t="s">
        <v>2741</v>
      </c>
      <c r="B456" s="69"/>
      <c r="C456" t="s">
        <v>3826</v>
      </c>
      <c r="I456" s="84"/>
      <c r="U456" s="84"/>
    </row>
    <row r="457" spans="1:21" x14ac:dyDescent="0.3">
      <c r="A457" s="69" t="s">
        <v>2744</v>
      </c>
      <c r="B457" s="69"/>
      <c r="C457" t="s">
        <v>3827</v>
      </c>
      <c r="I457" s="84"/>
      <c r="U457" s="84"/>
    </row>
    <row r="458" spans="1:21" x14ac:dyDescent="0.3">
      <c r="A458" s="69" t="s">
        <v>2748</v>
      </c>
      <c r="B458" s="69"/>
      <c r="C458" t="s">
        <v>3828</v>
      </c>
      <c r="I458" s="84"/>
      <c r="U458" s="84"/>
    </row>
    <row r="459" spans="1:21" x14ac:dyDescent="0.3">
      <c r="A459" s="69" t="s">
        <v>2482</v>
      </c>
      <c r="B459" s="69"/>
      <c r="C459" t="s">
        <v>1684</v>
      </c>
      <c r="I459" s="84"/>
      <c r="U459" s="84"/>
    </row>
    <row r="460" spans="1:21" x14ac:dyDescent="0.3">
      <c r="A460" s="69" t="s">
        <v>2754</v>
      </c>
      <c r="B460" s="69"/>
      <c r="C460" t="s">
        <v>1952</v>
      </c>
      <c r="I460" s="84"/>
      <c r="U460" s="84"/>
    </row>
    <row r="461" spans="1:21" x14ac:dyDescent="0.3">
      <c r="A461" s="69" t="s">
        <v>2757</v>
      </c>
      <c r="B461" s="69"/>
      <c r="C461" t="s">
        <v>176</v>
      </c>
      <c r="I461" s="84"/>
      <c r="U461" s="84"/>
    </row>
    <row r="462" spans="1:21" x14ac:dyDescent="0.3">
      <c r="A462" s="69" t="s">
        <v>2760</v>
      </c>
      <c r="B462" s="69"/>
      <c r="C462" t="s">
        <v>3829</v>
      </c>
      <c r="I462" s="84"/>
      <c r="U462" s="84"/>
    </row>
    <row r="463" spans="1:21" x14ac:dyDescent="0.3">
      <c r="A463" s="69" t="s">
        <v>2762</v>
      </c>
      <c r="B463" s="69"/>
      <c r="C463" t="s">
        <v>3830</v>
      </c>
      <c r="I463" s="84"/>
      <c r="U463" s="84"/>
    </row>
    <row r="464" spans="1:21" x14ac:dyDescent="0.3">
      <c r="A464" s="69" t="s">
        <v>2768</v>
      </c>
      <c r="B464" s="69"/>
      <c r="C464" t="s">
        <v>3831</v>
      </c>
      <c r="I464" s="84"/>
      <c r="U464" s="84"/>
    </row>
    <row r="465" spans="1:21" x14ac:dyDescent="0.3">
      <c r="A465" s="69" t="s">
        <v>2771</v>
      </c>
      <c r="B465" s="69"/>
      <c r="C465" t="s">
        <v>3832</v>
      </c>
      <c r="I465" s="84"/>
      <c r="U465" s="84"/>
    </row>
    <row r="466" spans="1:21" x14ac:dyDescent="0.3">
      <c r="A466" s="69" t="s">
        <v>2777</v>
      </c>
      <c r="B466" s="69"/>
      <c r="C466" t="s">
        <v>3833</v>
      </c>
      <c r="I466" s="84"/>
      <c r="U466" s="84"/>
    </row>
    <row r="467" spans="1:21" x14ac:dyDescent="0.3">
      <c r="A467" s="69" t="s">
        <v>2781</v>
      </c>
      <c r="B467" s="69"/>
      <c r="C467" t="s">
        <v>3834</v>
      </c>
      <c r="I467" s="84"/>
      <c r="U467" s="84"/>
    </row>
    <row r="468" spans="1:21" x14ac:dyDescent="0.3">
      <c r="A468" s="69" t="s">
        <v>2783</v>
      </c>
      <c r="B468" s="69"/>
      <c r="C468" t="s">
        <v>2099</v>
      </c>
      <c r="I468" s="84"/>
      <c r="U468" s="84"/>
    </row>
    <row r="469" spans="1:21" x14ac:dyDescent="0.3">
      <c r="A469" s="69" t="s">
        <v>2788</v>
      </c>
      <c r="B469" s="69"/>
      <c r="C469" t="s">
        <v>3835</v>
      </c>
      <c r="I469" s="84"/>
      <c r="U469" s="84"/>
    </row>
    <row r="470" spans="1:21" x14ac:dyDescent="0.3">
      <c r="A470" s="69" t="s">
        <v>2792</v>
      </c>
      <c r="B470" s="69"/>
      <c r="C470" t="s">
        <v>3836</v>
      </c>
      <c r="I470" s="84"/>
      <c r="U470" s="84"/>
    </row>
    <row r="471" spans="1:21" x14ac:dyDescent="0.3">
      <c r="A471" s="69" t="s">
        <v>2796</v>
      </c>
      <c r="B471" s="69"/>
      <c r="C471" t="s">
        <v>3837</v>
      </c>
      <c r="I471" s="84"/>
      <c r="U471" s="84"/>
    </row>
    <row r="472" spans="1:21" x14ac:dyDescent="0.3">
      <c r="A472" s="69" t="s">
        <v>2801</v>
      </c>
      <c r="B472" s="69"/>
      <c r="C472" t="s">
        <v>3838</v>
      </c>
      <c r="I472" s="84"/>
      <c r="U472" s="84"/>
    </row>
    <row r="473" spans="1:21" x14ac:dyDescent="0.3">
      <c r="A473" s="69" t="s">
        <v>2805</v>
      </c>
      <c r="B473" s="69"/>
      <c r="C473" t="s">
        <v>3839</v>
      </c>
      <c r="I473" s="84"/>
      <c r="U473" s="84"/>
    </row>
    <row r="474" spans="1:21" x14ac:dyDescent="0.3">
      <c r="A474" s="69" t="s">
        <v>2810</v>
      </c>
      <c r="B474" s="69"/>
      <c r="C474" t="s">
        <v>3257</v>
      </c>
      <c r="I474" s="84"/>
      <c r="U474" s="84"/>
    </row>
    <row r="475" spans="1:21" x14ac:dyDescent="0.3">
      <c r="A475" s="69" t="s">
        <v>2814</v>
      </c>
      <c r="B475" s="69"/>
      <c r="C475" t="s">
        <v>2482</v>
      </c>
      <c r="I475" s="84"/>
      <c r="U475" s="84"/>
    </row>
    <row r="476" spans="1:21" x14ac:dyDescent="0.3">
      <c r="A476" s="69" t="s">
        <v>2817</v>
      </c>
      <c r="B476" s="69"/>
      <c r="C476" t="s">
        <v>3840</v>
      </c>
      <c r="I476" s="84"/>
      <c r="U476" s="84"/>
    </row>
    <row r="477" spans="1:21" x14ac:dyDescent="0.3">
      <c r="A477" s="69" t="s">
        <v>2821</v>
      </c>
      <c r="B477" s="69"/>
      <c r="C477" t="s">
        <v>3841</v>
      </c>
      <c r="I477" s="84"/>
      <c r="U477" s="84"/>
    </row>
    <row r="478" spans="1:21" x14ac:dyDescent="0.3">
      <c r="A478" s="69" t="s">
        <v>2824</v>
      </c>
      <c r="B478" s="69"/>
      <c r="C478" t="s">
        <v>3842</v>
      </c>
      <c r="I478" s="84"/>
      <c r="U478" s="84"/>
    </row>
    <row r="479" spans="1:21" x14ac:dyDescent="0.3">
      <c r="A479" s="69" t="s">
        <v>2709</v>
      </c>
      <c r="B479" s="69"/>
      <c r="C479" t="s">
        <v>3843</v>
      </c>
      <c r="I479" s="84"/>
      <c r="U479" s="84"/>
    </row>
    <row r="480" spans="1:21" x14ac:dyDescent="0.3">
      <c r="A480" s="69" t="s">
        <v>2830</v>
      </c>
      <c r="B480" s="69"/>
      <c r="C480" t="s">
        <v>297</v>
      </c>
      <c r="I480" s="84"/>
      <c r="U480" s="84"/>
    </row>
    <row r="481" spans="1:21" x14ac:dyDescent="0.3">
      <c r="A481" s="69" t="s">
        <v>2835</v>
      </c>
      <c r="B481" s="69"/>
      <c r="C481" t="s">
        <v>3844</v>
      </c>
      <c r="I481" s="84"/>
      <c r="U481" s="84"/>
    </row>
    <row r="482" spans="1:21" x14ac:dyDescent="0.3">
      <c r="A482" s="69" t="s">
        <v>2840</v>
      </c>
      <c r="B482" s="69"/>
      <c r="C482" t="s">
        <v>3845</v>
      </c>
      <c r="I482" s="84"/>
      <c r="U482" s="84"/>
    </row>
    <row r="483" spans="1:21" x14ac:dyDescent="0.3">
      <c r="A483" s="69" t="s">
        <v>2845</v>
      </c>
      <c r="B483" s="69"/>
      <c r="C483" t="s">
        <v>1809</v>
      </c>
      <c r="I483" s="84"/>
      <c r="U483" s="84"/>
    </row>
    <row r="484" spans="1:21" x14ac:dyDescent="0.3">
      <c r="A484" s="69" t="s">
        <v>2849</v>
      </c>
      <c r="B484" s="69"/>
      <c r="C484" t="s">
        <v>3847</v>
      </c>
      <c r="I484" s="84"/>
      <c r="U484" s="84"/>
    </row>
    <row r="485" spans="1:21" x14ac:dyDescent="0.3">
      <c r="A485" s="69" t="s">
        <v>2853</v>
      </c>
      <c r="B485" s="69"/>
      <c r="C485" t="s">
        <v>3848</v>
      </c>
      <c r="I485" s="84"/>
      <c r="U485" s="84"/>
    </row>
    <row r="486" spans="1:21" x14ac:dyDescent="0.3">
      <c r="A486" s="69" t="s">
        <v>2857</v>
      </c>
      <c r="B486" s="69"/>
      <c r="C486" t="s">
        <v>3849</v>
      </c>
      <c r="I486" s="84"/>
      <c r="U486" s="84"/>
    </row>
    <row r="487" spans="1:21" x14ac:dyDescent="0.3">
      <c r="A487" s="69" t="s">
        <v>2860</v>
      </c>
      <c r="B487" s="69"/>
      <c r="C487" t="s">
        <v>3850</v>
      </c>
      <c r="I487" s="84"/>
      <c r="U487" s="84"/>
    </row>
    <row r="488" spans="1:21" x14ac:dyDescent="0.3">
      <c r="A488" s="69" t="s">
        <v>2863</v>
      </c>
      <c r="B488" s="69"/>
      <c r="C488" t="s">
        <v>680</v>
      </c>
      <c r="I488" s="84"/>
      <c r="U488" s="84"/>
    </row>
    <row r="489" spans="1:21" x14ac:dyDescent="0.3">
      <c r="A489" s="69" t="s">
        <v>2866</v>
      </c>
      <c r="B489" s="69"/>
      <c r="C489" t="s">
        <v>3851</v>
      </c>
      <c r="I489" s="84"/>
      <c r="U489" s="84"/>
    </row>
    <row r="490" spans="1:21" x14ac:dyDescent="0.3">
      <c r="A490" s="69" t="s">
        <v>2872</v>
      </c>
      <c r="B490" s="69"/>
      <c r="C490" t="s">
        <v>3852</v>
      </c>
      <c r="I490" s="84"/>
      <c r="U490" s="84"/>
    </row>
    <row r="491" spans="1:21" x14ac:dyDescent="0.3">
      <c r="A491" s="69" t="s">
        <v>2876</v>
      </c>
      <c r="B491" s="69"/>
      <c r="C491" t="s">
        <v>3853</v>
      </c>
      <c r="I491" s="84"/>
      <c r="U491" s="84"/>
    </row>
    <row r="492" spans="1:21" x14ac:dyDescent="0.3">
      <c r="A492" s="69" t="s">
        <v>2880</v>
      </c>
      <c r="B492" s="69"/>
      <c r="C492" t="s">
        <v>3854</v>
      </c>
      <c r="I492" s="84"/>
      <c r="U492" s="84"/>
    </row>
    <row r="493" spans="1:21" x14ac:dyDescent="0.3">
      <c r="A493" s="69" t="s">
        <v>2346</v>
      </c>
      <c r="B493" s="69"/>
      <c r="C493" t="s">
        <v>3855</v>
      </c>
      <c r="I493" s="84"/>
      <c r="U493" s="84"/>
    </row>
    <row r="494" spans="1:21" x14ac:dyDescent="0.3">
      <c r="A494" s="69" t="s">
        <v>2887</v>
      </c>
      <c r="B494" s="69"/>
      <c r="C494" t="s">
        <v>3856</v>
      </c>
      <c r="I494" s="84"/>
      <c r="U494" s="84"/>
    </row>
    <row r="495" spans="1:21" x14ac:dyDescent="0.3">
      <c r="A495" s="69" t="s">
        <v>2890</v>
      </c>
      <c r="B495" s="69"/>
      <c r="C495" t="s">
        <v>3857</v>
      </c>
      <c r="I495" s="84"/>
      <c r="U495" s="84"/>
    </row>
    <row r="496" spans="1:21" x14ac:dyDescent="0.3">
      <c r="A496" s="69" t="s">
        <v>2895</v>
      </c>
      <c r="B496" s="69"/>
      <c r="C496" t="s">
        <v>3858</v>
      </c>
      <c r="I496" s="84"/>
      <c r="U496" s="84"/>
    </row>
    <row r="497" spans="1:21" x14ac:dyDescent="0.3">
      <c r="A497" s="69" t="s">
        <v>2899</v>
      </c>
      <c r="B497" s="69"/>
      <c r="C497" t="s">
        <v>3859</v>
      </c>
      <c r="I497" s="84"/>
      <c r="U497" s="84"/>
    </row>
    <row r="498" spans="1:21" x14ac:dyDescent="0.3">
      <c r="A498" s="69" t="s">
        <v>2904</v>
      </c>
      <c r="B498" s="69"/>
      <c r="C498" t="s">
        <v>3860</v>
      </c>
      <c r="I498" s="84"/>
      <c r="U498" s="84"/>
    </row>
    <row r="499" spans="1:21" x14ac:dyDescent="0.3">
      <c r="A499" s="69" t="s">
        <v>2908</v>
      </c>
      <c r="B499" s="69"/>
      <c r="C499" t="s">
        <v>3861</v>
      </c>
      <c r="I499" s="84"/>
      <c r="U499" s="84"/>
    </row>
    <row r="500" spans="1:21" x14ac:dyDescent="0.3">
      <c r="A500" s="69" t="s">
        <v>2912</v>
      </c>
      <c r="B500" s="69"/>
      <c r="C500" t="s">
        <v>3862</v>
      </c>
      <c r="I500" s="84"/>
      <c r="U500" s="84"/>
    </row>
    <row r="501" spans="1:21" x14ac:dyDescent="0.3">
      <c r="A501" s="69" t="s">
        <v>2881</v>
      </c>
      <c r="B501" s="69"/>
      <c r="C501" t="s">
        <v>3863</v>
      </c>
      <c r="I501" s="84"/>
      <c r="U501" s="84"/>
    </row>
    <row r="502" spans="1:21" x14ac:dyDescent="0.3">
      <c r="A502" s="69" t="s">
        <v>2919</v>
      </c>
      <c r="B502" s="69"/>
      <c r="C502" t="s">
        <v>3864</v>
      </c>
      <c r="I502" s="84"/>
      <c r="U502" s="84"/>
    </row>
    <row r="503" spans="1:21" x14ac:dyDescent="0.3">
      <c r="A503" s="69" t="s">
        <v>2924</v>
      </c>
      <c r="B503" s="69"/>
      <c r="C503" t="s">
        <v>3865</v>
      </c>
      <c r="I503" s="84"/>
      <c r="U503" s="84"/>
    </row>
    <row r="504" spans="1:21" x14ac:dyDescent="0.3">
      <c r="A504" s="69" t="s">
        <v>2928</v>
      </c>
      <c r="B504" s="69"/>
      <c r="C504" t="s">
        <v>3866</v>
      </c>
      <c r="I504" s="84"/>
      <c r="U504" s="84"/>
    </row>
    <row r="505" spans="1:21" x14ac:dyDescent="0.3">
      <c r="A505" s="69" t="s">
        <v>2931</v>
      </c>
      <c r="B505" s="69"/>
      <c r="C505" t="s">
        <v>364</v>
      </c>
      <c r="I505" s="84"/>
      <c r="U505" s="84"/>
    </row>
    <row r="506" spans="1:21" x14ac:dyDescent="0.3">
      <c r="A506" s="69" t="s">
        <v>2935</v>
      </c>
      <c r="B506" s="69"/>
      <c r="C506" t="s">
        <v>3867</v>
      </c>
      <c r="I506" s="84"/>
      <c r="U506" s="84"/>
    </row>
    <row r="507" spans="1:21" x14ac:dyDescent="0.3">
      <c r="A507" s="69" t="s">
        <v>2939</v>
      </c>
      <c r="B507" s="69"/>
      <c r="C507" t="s">
        <v>2171</v>
      </c>
      <c r="I507" s="84"/>
      <c r="U507" s="84"/>
    </row>
    <row r="508" spans="1:21" x14ac:dyDescent="0.3">
      <c r="A508" s="69" t="s">
        <v>2943</v>
      </c>
      <c r="B508" s="69"/>
      <c r="C508" t="s">
        <v>3868</v>
      </c>
      <c r="I508" s="84"/>
      <c r="U508" s="84"/>
    </row>
    <row r="509" spans="1:21" x14ac:dyDescent="0.3">
      <c r="A509" s="69" t="s">
        <v>2948</v>
      </c>
      <c r="B509" s="69"/>
      <c r="C509" t="s">
        <v>2490</v>
      </c>
      <c r="I509" s="84"/>
      <c r="U509" s="84"/>
    </row>
    <row r="510" spans="1:21" x14ac:dyDescent="0.3">
      <c r="A510" s="69" t="s">
        <v>2953</v>
      </c>
      <c r="B510" s="69"/>
      <c r="C510" t="s">
        <v>3869</v>
      </c>
      <c r="I510" s="84"/>
      <c r="U510" s="84"/>
    </row>
    <row r="511" spans="1:21" x14ac:dyDescent="0.3">
      <c r="A511" s="69" t="s">
        <v>2957</v>
      </c>
      <c r="B511" s="69"/>
      <c r="C511" t="s">
        <v>3870</v>
      </c>
      <c r="I511" s="84"/>
      <c r="U511" s="84"/>
    </row>
    <row r="512" spans="1:21" x14ac:dyDescent="0.3">
      <c r="A512" s="69" t="s">
        <v>2962</v>
      </c>
      <c r="B512" s="69"/>
      <c r="C512" t="s">
        <v>3871</v>
      </c>
      <c r="I512" s="84"/>
      <c r="U512" s="84"/>
    </row>
    <row r="513" spans="1:21" x14ac:dyDescent="0.3">
      <c r="A513" s="69" t="s">
        <v>2966</v>
      </c>
      <c r="B513" s="69"/>
      <c r="C513" t="s">
        <v>3872</v>
      </c>
      <c r="I513" s="84"/>
      <c r="U513" s="84"/>
    </row>
    <row r="514" spans="1:21" x14ac:dyDescent="0.3">
      <c r="A514" s="69" t="s">
        <v>2969</v>
      </c>
      <c r="B514" s="69"/>
      <c r="C514" t="s">
        <v>3873</v>
      </c>
      <c r="I514" s="84"/>
      <c r="U514" s="84"/>
    </row>
    <row r="515" spans="1:21" x14ac:dyDescent="0.3">
      <c r="A515" s="69" t="s">
        <v>2972</v>
      </c>
      <c r="B515" s="69"/>
      <c r="C515" t="s">
        <v>3874</v>
      </c>
      <c r="I515" s="84"/>
      <c r="U515" s="84"/>
    </row>
    <row r="516" spans="1:21" x14ac:dyDescent="0.3">
      <c r="A516" s="69" t="s">
        <v>571</v>
      </c>
      <c r="B516" s="69"/>
      <c r="C516" t="s">
        <v>3875</v>
      </c>
      <c r="I516" s="84"/>
      <c r="U516" s="84"/>
    </row>
    <row r="517" spans="1:21" x14ac:dyDescent="0.3">
      <c r="A517" s="69" t="s">
        <v>2979</v>
      </c>
      <c r="B517" s="69"/>
      <c r="C517" t="s">
        <v>3876</v>
      </c>
      <c r="I517" s="84"/>
      <c r="U517" s="84"/>
    </row>
    <row r="518" spans="1:21" x14ac:dyDescent="0.3">
      <c r="A518" s="69" t="s">
        <v>2984</v>
      </c>
      <c r="B518" s="69"/>
      <c r="C518" t="s">
        <v>1939</v>
      </c>
      <c r="I518" s="84"/>
      <c r="U518" s="84"/>
    </row>
    <row r="519" spans="1:21" x14ac:dyDescent="0.3">
      <c r="A519" s="69" t="s">
        <v>2989</v>
      </c>
      <c r="B519" s="69"/>
      <c r="C519" t="s">
        <v>3877</v>
      </c>
      <c r="I519" s="84"/>
      <c r="U519" s="84"/>
    </row>
    <row r="520" spans="1:21" x14ac:dyDescent="0.3">
      <c r="A520" s="69" t="s">
        <v>2992</v>
      </c>
      <c r="B520" s="69"/>
      <c r="C520" t="s">
        <v>3878</v>
      </c>
      <c r="I520" s="84"/>
      <c r="U520" s="84"/>
    </row>
    <row r="521" spans="1:21" x14ac:dyDescent="0.3">
      <c r="A521" s="69" t="s">
        <v>2997</v>
      </c>
      <c r="B521" s="69"/>
      <c r="C521" t="s">
        <v>3879</v>
      </c>
      <c r="I521" s="84"/>
      <c r="U521" s="84"/>
    </row>
    <row r="522" spans="1:21" x14ac:dyDescent="0.3">
      <c r="A522" s="69" t="s">
        <v>3000</v>
      </c>
      <c r="B522" s="69"/>
      <c r="C522" t="s">
        <v>3880</v>
      </c>
      <c r="I522" s="84"/>
      <c r="U522" s="84"/>
    </row>
    <row r="523" spans="1:21" x14ac:dyDescent="0.3">
      <c r="A523" s="69" t="s">
        <v>3003</v>
      </c>
      <c r="B523" s="69"/>
      <c r="C523" t="s">
        <v>3881</v>
      </c>
      <c r="I523" s="84"/>
      <c r="U523" s="84"/>
    </row>
    <row r="524" spans="1:21" x14ac:dyDescent="0.3">
      <c r="A524" s="69" t="s">
        <v>3007</v>
      </c>
      <c r="B524" s="69"/>
      <c r="C524" t="s">
        <v>3882</v>
      </c>
      <c r="I524" s="84"/>
      <c r="U524" s="84"/>
    </row>
    <row r="525" spans="1:21" x14ac:dyDescent="0.3">
      <c r="A525" s="69" t="s">
        <v>3011</v>
      </c>
      <c r="B525" s="69"/>
      <c r="C525" t="s">
        <v>3883</v>
      </c>
      <c r="I525" s="84"/>
      <c r="U525" s="84"/>
    </row>
    <row r="526" spans="1:21" x14ac:dyDescent="0.3">
      <c r="A526" s="69" t="s">
        <v>3014</v>
      </c>
      <c r="B526" s="69"/>
      <c r="C526" t="s">
        <v>3884</v>
      </c>
      <c r="I526" s="84"/>
      <c r="U526" s="84"/>
    </row>
    <row r="527" spans="1:21" x14ac:dyDescent="0.3">
      <c r="A527" s="69" t="s">
        <v>3018</v>
      </c>
      <c r="B527" s="69"/>
      <c r="C527" t="s">
        <v>3885</v>
      </c>
      <c r="I527" s="84"/>
      <c r="U527" s="84"/>
    </row>
    <row r="528" spans="1:21" x14ac:dyDescent="0.3">
      <c r="A528" s="69" t="s">
        <v>3023</v>
      </c>
      <c r="B528" s="69"/>
      <c r="C528" t="s">
        <v>3886</v>
      </c>
      <c r="I528" s="84"/>
      <c r="U528" s="84"/>
    </row>
    <row r="529" spans="1:21" x14ac:dyDescent="0.3">
      <c r="A529" s="69" t="s">
        <v>3028</v>
      </c>
      <c r="B529" s="69"/>
      <c r="C529" t="s">
        <v>3887</v>
      </c>
      <c r="I529" s="84"/>
      <c r="U529" s="84"/>
    </row>
    <row r="530" spans="1:21" x14ac:dyDescent="0.3">
      <c r="A530" s="69" t="s">
        <v>3032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3037</v>
      </c>
      <c r="B532" s="69"/>
      <c r="C532" t="s">
        <v>3888</v>
      </c>
      <c r="I532" s="84"/>
      <c r="U532" s="84"/>
    </row>
    <row r="533" spans="1:21" x14ac:dyDescent="0.3">
      <c r="A533" s="69" t="s">
        <v>3041</v>
      </c>
      <c r="B533" s="69"/>
      <c r="C533" t="s">
        <v>3889</v>
      </c>
      <c r="I533" s="84"/>
      <c r="U533" s="84"/>
    </row>
    <row r="534" spans="1:21" x14ac:dyDescent="0.3">
      <c r="A534" s="69" t="s">
        <v>3045</v>
      </c>
      <c r="B534" s="69"/>
      <c r="C534" t="s">
        <v>3890</v>
      </c>
      <c r="I534" s="84"/>
      <c r="U534" s="84"/>
    </row>
    <row r="535" spans="1:21" x14ac:dyDescent="0.3">
      <c r="A535" s="69" t="s">
        <v>3049</v>
      </c>
      <c r="B535" s="69"/>
      <c r="C535" t="s">
        <v>3891</v>
      </c>
      <c r="I535" s="84"/>
      <c r="U535" s="84"/>
    </row>
    <row r="536" spans="1:21" x14ac:dyDescent="0.3">
      <c r="A536" s="69" t="s">
        <v>3051</v>
      </c>
      <c r="B536" s="69"/>
      <c r="C536" t="s">
        <v>3892</v>
      </c>
      <c r="I536" s="84"/>
      <c r="U536" s="84"/>
    </row>
    <row r="537" spans="1:21" x14ac:dyDescent="0.3">
      <c r="A537" s="69" t="s">
        <v>205</v>
      </c>
      <c r="B537" s="69"/>
      <c r="C537" t="s">
        <v>3893</v>
      </c>
      <c r="I537" s="84"/>
      <c r="U537" s="84"/>
    </row>
    <row r="538" spans="1:21" x14ac:dyDescent="0.3">
      <c r="A538" s="69" t="s">
        <v>3059</v>
      </c>
      <c r="B538" s="69"/>
      <c r="C538" t="s">
        <v>1053</v>
      </c>
      <c r="I538" s="84"/>
      <c r="U538" s="84"/>
    </row>
    <row r="539" spans="1:21" x14ac:dyDescent="0.3">
      <c r="A539" s="69" t="s">
        <v>3062</v>
      </c>
      <c r="B539" s="69"/>
      <c r="C539" t="s">
        <v>3894</v>
      </c>
      <c r="I539" s="84"/>
      <c r="U539" s="84"/>
    </row>
    <row r="540" spans="1:21" x14ac:dyDescent="0.3">
      <c r="A540" s="69" t="s">
        <v>3066</v>
      </c>
      <c r="B540" s="69"/>
      <c r="C540" t="s">
        <v>3895</v>
      </c>
      <c r="I540" s="84"/>
      <c r="U540" s="84"/>
    </row>
    <row r="541" spans="1:21" x14ac:dyDescent="0.3">
      <c r="A541" s="69" t="s">
        <v>3070</v>
      </c>
      <c r="B541" s="69"/>
      <c r="C541" t="s">
        <v>3896</v>
      </c>
      <c r="I541" s="84"/>
      <c r="U541" s="84"/>
    </row>
    <row r="542" spans="1:21" x14ac:dyDescent="0.3">
      <c r="A542" s="69" t="s">
        <v>3075</v>
      </c>
      <c r="B542" s="69"/>
      <c r="C542" t="s">
        <v>3897</v>
      </c>
      <c r="I542" s="84"/>
      <c r="U542" s="84"/>
    </row>
    <row r="543" spans="1:21" x14ac:dyDescent="0.3">
      <c r="A543" s="69" t="s">
        <v>3078</v>
      </c>
      <c r="B543" s="69"/>
      <c r="C543" t="s">
        <v>3898</v>
      </c>
      <c r="I543" s="84"/>
      <c r="U543" s="84"/>
    </row>
    <row r="544" spans="1:21" x14ac:dyDescent="0.3">
      <c r="A544" s="69" t="s">
        <v>3083</v>
      </c>
      <c r="B544" s="69"/>
      <c r="C544" t="s">
        <v>3899</v>
      </c>
      <c r="I544" s="84"/>
      <c r="U544" s="84"/>
    </row>
    <row r="545" spans="1:21" x14ac:dyDescent="0.3">
      <c r="A545" s="69" t="s">
        <v>3087</v>
      </c>
      <c r="B545" s="69"/>
      <c r="C545" t="s">
        <v>3900</v>
      </c>
      <c r="I545" s="84"/>
      <c r="U545" s="84"/>
    </row>
    <row r="546" spans="1:21" x14ac:dyDescent="0.3">
      <c r="A546" s="69" t="s">
        <v>3092</v>
      </c>
      <c r="B546" s="69"/>
      <c r="C546" t="s">
        <v>3901</v>
      </c>
      <c r="I546" s="84"/>
      <c r="U546" s="84"/>
    </row>
    <row r="547" spans="1:21" x14ac:dyDescent="0.3">
      <c r="A547" s="69" t="s">
        <v>3096</v>
      </c>
      <c r="B547" s="69"/>
      <c r="C547" t="s">
        <v>3070</v>
      </c>
      <c r="I547" s="84"/>
      <c r="U547" s="84"/>
    </row>
    <row r="548" spans="1:21" x14ac:dyDescent="0.3">
      <c r="A548" s="69" t="s">
        <v>3099</v>
      </c>
      <c r="B548" s="69"/>
      <c r="C548" t="s">
        <v>3902</v>
      </c>
      <c r="I548" s="84"/>
      <c r="U548" s="84"/>
    </row>
    <row r="549" spans="1:21" x14ac:dyDescent="0.3">
      <c r="A549" s="69" t="s">
        <v>3103</v>
      </c>
      <c r="B549" s="69"/>
      <c r="C549" t="s">
        <v>3903</v>
      </c>
      <c r="I549" s="84"/>
      <c r="U549" s="84"/>
    </row>
    <row r="550" spans="1:21" x14ac:dyDescent="0.3">
      <c r="A550" s="69" t="s">
        <v>3108</v>
      </c>
      <c r="B550" s="69"/>
      <c r="C550" t="s">
        <v>3904</v>
      </c>
      <c r="I550" s="84"/>
      <c r="U550" s="84"/>
    </row>
    <row r="551" spans="1:21" x14ac:dyDescent="0.3">
      <c r="A551" s="69" t="s">
        <v>3112</v>
      </c>
      <c r="B551" s="69"/>
      <c r="C551" t="s">
        <v>1004</v>
      </c>
      <c r="I551" s="84"/>
      <c r="U551" s="84"/>
    </row>
    <row r="552" spans="1:21" x14ac:dyDescent="0.3">
      <c r="A552" s="69" t="s">
        <v>3117</v>
      </c>
      <c r="B552" s="69"/>
      <c r="C552" t="s">
        <v>3905</v>
      </c>
      <c r="I552" s="84"/>
      <c r="U552" s="84"/>
    </row>
    <row r="553" spans="1:21" x14ac:dyDescent="0.3">
      <c r="A553" s="69" t="s">
        <v>3121</v>
      </c>
      <c r="B553" s="69"/>
      <c r="C553" t="s">
        <v>3906</v>
      </c>
      <c r="I553" s="84"/>
      <c r="U553" s="84"/>
    </row>
    <row r="554" spans="1:21" x14ac:dyDescent="0.3">
      <c r="A554" s="69" t="s">
        <v>3125</v>
      </c>
      <c r="B554" s="69"/>
      <c r="C554" t="s">
        <v>3907</v>
      </c>
      <c r="I554" s="84"/>
      <c r="U554" s="84"/>
    </row>
    <row r="555" spans="1:21" x14ac:dyDescent="0.3">
      <c r="A555" s="69" t="s">
        <v>3129</v>
      </c>
      <c r="B555" s="69"/>
      <c r="C555" t="s">
        <v>2748</v>
      </c>
      <c r="I555" s="84"/>
      <c r="U555" s="84"/>
    </row>
    <row r="556" spans="1:21" x14ac:dyDescent="0.3">
      <c r="A556" s="69" t="s">
        <v>3131</v>
      </c>
      <c r="B556" s="69"/>
      <c r="C556" t="s">
        <v>3908</v>
      </c>
      <c r="I556" s="84"/>
      <c r="U556" s="84"/>
    </row>
    <row r="557" spans="1:21" x14ac:dyDescent="0.3">
      <c r="A557" s="69" t="s">
        <v>3134</v>
      </c>
      <c r="B557" s="69"/>
      <c r="C557" t="s">
        <v>3909</v>
      </c>
      <c r="I557" s="84"/>
      <c r="U557" s="84"/>
    </row>
    <row r="558" spans="1:21" x14ac:dyDescent="0.3">
      <c r="A558" s="69" t="s">
        <v>3137</v>
      </c>
      <c r="B558" s="69"/>
      <c r="C558" t="s">
        <v>3910</v>
      </c>
      <c r="I558" s="84"/>
      <c r="U558" s="84"/>
    </row>
    <row r="559" spans="1:21" x14ac:dyDescent="0.3">
      <c r="A559" s="69" t="s">
        <v>3140</v>
      </c>
      <c r="B559" s="69"/>
      <c r="C559" t="s">
        <v>2270</v>
      </c>
      <c r="I559" s="84"/>
      <c r="U559" s="84"/>
    </row>
    <row r="560" spans="1:21" x14ac:dyDescent="0.3">
      <c r="A560" s="69" t="s">
        <v>3145</v>
      </c>
      <c r="B560" s="69"/>
      <c r="C560" t="s">
        <v>3911</v>
      </c>
      <c r="I560" s="84"/>
      <c r="U560" s="84"/>
    </row>
    <row r="561" spans="1:21" x14ac:dyDescent="0.3">
      <c r="A561" s="69" t="s">
        <v>3150</v>
      </c>
      <c r="B561" s="69"/>
      <c r="C561" t="s">
        <v>3912</v>
      </c>
      <c r="I561" s="84"/>
      <c r="U561" s="84"/>
    </row>
    <row r="562" spans="1:21" x14ac:dyDescent="0.3">
      <c r="A562" s="69" t="s">
        <v>3154</v>
      </c>
      <c r="B562" s="69"/>
      <c r="C562" t="s">
        <v>3913</v>
      </c>
      <c r="I562" s="84"/>
      <c r="U562" s="84"/>
    </row>
    <row r="563" spans="1:21" x14ac:dyDescent="0.3">
      <c r="A563" s="69" t="s">
        <v>3158</v>
      </c>
      <c r="B563" s="69"/>
      <c r="C563" t="s">
        <v>3914</v>
      </c>
      <c r="I563" s="84"/>
      <c r="U563" s="84"/>
    </row>
    <row r="564" spans="1:21" x14ac:dyDescent="0.3">
      <c r="A564" s="69" t="s">
        <v>3159</v>
      </c>
      <c r="B564" s="69"/>
      <c r="C564" t="s">
        <v>3915</v>
      </c>
      <c r="I564" s="84"/>
      <c r="U564" s="84"/>
    </row>
    <row r="565" spans="1:21" x14ac:dyDescent="0.3">
      <c r="A565" s="69" t="s">
        <v>3160</v>
      </c>
      <c r="B565" s="69"/>
      <c r="C565" t="s">
        <v>3129</v>
      </c>
      <c r="I565" s="84"/>
      <c r="U565" s="84"/>
    </row>
    <row r="566" spans="1:21" x14ac:dyDescent="0.3">
      <c r="A566" s="69" t="s">
        <v>3166</v>
      </c>
      <c r="B566" s="69"/>
      <c r="C566" t="s">
        <v>3916</v>
      </c>
      <c r="I566" s="84"/>
      <c r="U566" s="84"/>
    </row>
    <row r="567" spans="1:21" x14ac:dyDescent="0.3">
      <c r="A567" s="69" t="s">
        <v>3170</v>
      </c>
      <c r="B567" s="69"/>
      <c r="C567" t="s">
        <v>3917</v>
      </c>
      <c r="I567" s="84"/>
      <c r="U567" s="84"/>
    </row>
    <row r="568" spans="1:21" x14ac:dyDescent="0.3">
      <c r="A568" s="69" t="s">
        <v>3174</v>
      </c>
      <c r="B568" s="69"/>
      <c r="C568" t="s">
        <v>3918</v>
      </c>
      <c r="I568" s="84"/>
      <c r="U568" s="84"/>
    </row>
    <row r="569" spans="1:21" x14ac:dyDescent="0.3">
      <c r="A569" s="69" t="s">
        <v>3178</v>
      </c>
      <c r="B569" s="69"/>
      <c r="C569" t="s">
        <v>3919</v>
      </c>
      <c r="I569" s="84"/>
      <c r="U569" s="84"/>
    </row>
    <row r="570" spans="1:21" x14ac:dyDescent="0.3">
      <c r="A570" s="69" t="s">
        <v>3182</v>
      </c>
      <c r="B570" s="69"/>
      <c r="C570" t="s">
        <v>3920</v>
      </c>
      <c r="I570" s="84"/>
      <c r="U570" s="84"/>
    </row>
    <row r="571" spans="1:21" x14ac:dyDescent="0.3">
      <c r="A571" s="69" t="s">
        <v>3186</v>
      </c>
      <c r="B571" s="69"/>
      <c r="C571" t="s">
        <v>3921</v>
      </c>
      <c r="I571" s="84"/>
      <c r="U571" s="84"/>
    </row>
    <row r="572" spans="1:21" x14ac:dyDescent="0.3">
      <c r="A572" s="69" t="s">
        <v>3191</v>
      </c>
      <c r="B572" s="69"/>
      <c r="C572" t="s">
        <v>3922</v>
      </c>
      <c r="I572" s="84"/>
      <c r="U572" s="84"/>
    </row>
    <row r="573" spans="1:21" x14ac:dyDescent="0.3">
      <c r="A573" s="69" t="s">
        <v>3194</v>
      </c>
      <c r="B573" s="69"/>
      <c r="C573" t="s">
        <v>3923</v>
      </c>
      <c r="I573" s="84"/>
      <c r="U573" s="84"/>
    </row>
    <row r="574" spans="1:21" x14ac:dyDescent="0.3">
      <c r="A574" s="69" t="s">
        <v>3199</v>
      </c>
      <c r="B574" s="69"/>
      <c r="C574" t="s">
        <v>3924</v>
      </c>
      <c r="I574" s="84"/>
      <c r="U574" s="84"/>
    </row>
    <row r="575" spans="1:21" x14ac:dyDescent="0.3">
      <c r="A575" s="69" t="s">
        <v>3204</v>
      </c>
      <c r="B575" s="69"/>
      <c r="C575" t="s">
        <v>3925</v>
      </c>
      <c r="I575" s="84"/>
      <c r="U575" s="84"/>
    </row>
    <row r="576" spans="1:21" x14ac:dyDescent="0.3">
      <c r="A576" s="69" t="s">
        <v>3207</v>
      </c>
      <c r="B576" s="69"/>
      <c r="C576" t="s">
        <v>3926</v>
      </c>
      <c r="I576" s="84"/>
      <c r="U576" s="84"/>
    </row>
    <row r="577" spans="1:21" x14ac:dyDescent="0.3">
      <c r="A577" s="69" t="s">
        <v>3210</v>
      </c>
      <c r="B577" s="69"/>
      <c r="C577" t="s">
        <v>2149</v>
      </c>
      <c r="I577" s="84"/>
      <c r="U577" s="84"/>
    </row>
    <row r="578" spans="1:21" x14ac:dyDescent="0.3">
      <c r="A578" s="69" t="s">
        <v>3214</v>
      </c>
      <c r="B578" s="69"/>
      <c r="C578" t="s">
        <v>3927</v>
      </c>
      <c r="I578" s="84"/>
      <c r="U578" s="84"/>
    </row>
    <row r="579" spans="1:21" x14ac:dyDescent="0.3">
      <c r="A579" s="69" t="s">
        <v>2772</v>
      </c>
      <c r="B579" s="69"/>
      <c r="C579" t="s">
        <v>3928</v>
      </c>
      <c r="I579" s="84"/>
      <c r="U579" s="84"/>
    </row>
    <row r="580" spans="1:21" x14ac:dyDescent="0.3">
      <c r="A580" s="69" t="s">
        <v>3221</v>
      </c>
      <c r="B580" s="69"/>
      <c r="C580" t="s">
        <v>3929</v>
      </c>
      <c r="I580" s="84"/>
      <c r="U580" s="84"/>
    </row>
    <row r="581" spans="1:21" x14ac:dyDescent="0.3">
      <c r="A581" s="69" t="s">
        <v>3225</v>
      </c>
      <c r="B581" s="69"/>
      <c r="C581" t="s">
        <v>3930</v>
      </c>
      <c r="I581" s="84"/>
      <c r="U581" s="84"/>
    </row>
    <row r="582" spans="1:21" x14ac:dyDescent="0.3">
      <c r="A582" s="69" t="s">
        <v>3229</v>
      </c>
      <c r="B582" s="69"/>
      <c r="C582" t="s">
        <v>3931</v>
      </c>
      <c r="I582" s="84"/>
      <c r="U582" s="84"/>
    </row>
    <row r="583" spans="1:21" x14ac:dyDescent="0.3">
      <c r="A583" s="69" t="s">
        <v>3234</v>
      </c>
      <c r="B583" s="69"/>
      <c r="C583" t="s">
        <v>3932</v>
      </c>
      <c r="I583" s="84"/>
      <c r="U583" s="84"/>
    </row>
    <row r="584" spans="1:21" x14ac:dyDescent="0.3">
      <c r="A584" s="69" t="s">
        <v>3238</v>
      </c>
      <c r="B584" s="69"/>
      <c r="C584" t="s">
        <v>3933</v>
      </c>
      <c r="I584" s="84"/>
      <c r="U584" s="84"/>
    </row>
    <row r="585" spans="1:21" x14ac:dyDescent="0.3">
      <c r="A585" s="69" t="s">
        <v>3241</v>
      </c>
      <c r="B585" s="69"/>
      <c r="C585" t="s">
        <v>3934</v>
      </c>
      <c r="I585" s="84"/>
      <c r="U585" s="84"/>
    </row>
    <row r="586" spans="1:21" x14ac:dyDescent="0.3">
      <c r="A586" s="69" t="s">
        <v>3245</v>
      </c>
      <c r="B586" s="69"/>
      <c r="C586" t="s">
        <v>3935</v>
      </c>
      <c r="I586" s="84"/>
      <c r="U586" s="84"/>
    </row>
    <row r="587" spans="1:21" x14ac:dyDescent="0.3">
      <c r="A587" s="69" t="s">
        <v>3248</v>
      </c>
      <c r="B587" s="69"/>
      <c r="C587" t="s">
        <v>1902</v>
      </c>
      <c r="I587" s="84"/>
      <c r="U587" s="84"/>
    </row>
    <row r="588" spans="1:21" x14ac:dyDescent="0.3">
      <c r="A588" s="69" t="s">
        <v>3251</v>
      </c>
      <c r="B588" s="69"/>
      <c r="C588" t="s">
        <v>3936</v>
      </c>
      <c r="I588" s="84"/>
      <c r="U588" s="84"/>
    </row>
    <row r="589" spans="1:21" x14ac:dyDescent="0.3">
      <c r="A589" s="69" t="s">
        <v>3254</v>
      </c>
      <c r="B589" s="69"/>
      <c r="C589" t="s">
        <v>306</v>
      </c>
      <c r="I589" s="84"/>
      <c r="U589" s="84"/>
    </row>
    <row r="590" spans="1:21" x14ac:dyDescent="0.3">
      <c r="A590" s="69" t="s">
        <v>3257</v>
      </c>
      <c r="B590" s="69"/>
      <c r="C590" t="s">
        <v>3937</v>
      </c>
      <c r="I590" s="84"/>
      <c r="U590" s="84"/>
    </row>
    <row r="591" spans="1:21" x14ac:dyDescent="0.3">
      <c r="A591" s="69" t="s">
        <v>3260</v>
      </c>
      <c r="B591" s="69"/>
      <c r="C591" t="s">
        <v>3938</v>
      </c>
      <c r="I591" s="84"/>
      <c r="U591" s="84"/>
    </row>
    <row r="592" spans="1:21" x14ac:dyDescent="0.3">
      <c r="A592" s="69" t="s">
        <v>3265</v>
      </c>
      <c r="B592" s="69"/>
      <c r="C592" t="s">
        <v>3939</v>
      </c>
      <c r="I592" s="84"/>
      <c r="U592" s="84"/>
    </row>
    <row r="593" spans="1:21" x14ac:dyDescent="0.3">
      <c r="A593" s="69" t="s">
        <v>3269</v>
      </c>
      <c r="B593" s="69"/>
      <c r="C593" t="s">
        <v>3940</v>
      </c>
      <c r="I593" s="84"/>
      <c r="U593" s="84"/>
    </row>
    <row r="594" spans="1:21" x14ac:dyDescent="0.3">
      <c r="A594" s="69" t="s">
        <v>3272</v>
      </c>
      <c r="B594" s="69"/>
      <c r="C594" t="s">
        <v>3941</v>
      </c>
      <c r="I594" s="84"/>
      <c r="U594" s="84"/>
    </row>
    <row r="595" spans="1:21" x14ac:dyDescent="0.3">
      <c r="A595" s="69" t="s">
        <v>3276</v>
      </c>
      <c r="B595" s="69"/>
      <c r="C595" t="s">
        <v>3942</v>
      </c>
      <c r="I595" s="84"/>
      <c r="U595" s="84"/>
    </row>
    <row r="596" spans="1:21" x14ac:dyDescent="0.3">
      <c r="A596" s="69" t="s">
        <v>3279</v>
      </c>
      <c r="B596" s="69"/>
      <c r="C596" t="s">
        <v>1826</v>
      </c>
      <c r="I596" s="84"/>
      <c r="U596" s="84"/>
    </row>
    <row r="597" spans="1:21" x14ac:dyDescent="0.3">
      <c r="A597" s="69" t="s">
        <v>3284</v>
      </c>
      <c r="B597" s="69"/>
      <c r="C597" t="s">
        <v>3943</v>
      </c>
      <c r="I597" s="84"/>
      <c r="U597" s="84"/>
    </row>
    <row r="598" spans="1:21" x14ac:dyDescent="0.3">
      <c r="A598" s="69" t="s">
        <v>3289</v>
      </c>
      <c r="B598" s="69"/>
      <c r="C598" t="s">
        <v>3944</v>
      </c>
      <c r="I598" s="84"/>
      <c r="U598" s="84"/>
    </row>
    <row r="599" spans="1:21" x14ac:dyDescent="0.3">
      <c r="A599" s="69" t="s">
        <v>3293</v>
      </c>
      <c r="B599" s="69"/>
      <c r="C599" t="s">
        <v>161</v>
      </c>
      <c r="I599" s="84"/>
      <c r="U599" s="84"/>
    </row>
    <row r="600" spans="1:21" x14ac:dyDescent="0.3">
      <c r="A600" s="69" t="s">
        <v>3298</v>
      </c>
      <c r="B600" s="69"/>
      <c r="C600" t="s">
        <v>3199</v>
      </c>
      <c r="I600" s="84"/>
      <c r="U600" s="84"/>
    </row>
    <row r="601" spans="1:21" x14ac:dyDescent="0.3">
      <c r="A601" s="69" t="s">
        <v>3303</v>
      </c>
      <c r="B601" s="69"/>
      <c r="C601" t="s">
        <v>3945</v>
      </c>
      <c r="I601" s="84"/>
      <c r="U601" s="84"/>
    </row>
    <row r="602" spans="1:21" x14ac:dyDescent="0.3">
      <c r="A602" s="69" t="s">
        <v>3306</v>
      </c>
      <c r="B602" s="69"/>
      <c r="C602" t="s">
        <v>3946</v>
      </c>
      <c r="I602" s="84"/>
      <c r="U602" s="84"/>
    </row>
    <row r="603" spans="1:21" x14ac:dyDescent="0.3">
      <c r="A603" s="69" t="s">
        <v>3309</v>
      </c>
      <c r="B603" s="69"/>
      <c r="C603" t="s">
        <v>3947</v>
      </c>
      <c r="I603" s="84"/>
      <c r="U603" s="84"/>
    </row>
    <row r="604" spans="1:21" x14ac:dyDescent="0.3">
      <c r="A604" s="69" t="s">
        <v>3314</v>
      </c>
      <c r="B604" s="69"/>
      <c r="C604" t="s">
        <v>2143</v>
      </c>
      <c r="I604" s="84"/>
      <c r="U604" s="84"/>
    </row>
    <row r="605" spans="1:21" x14ac:dyDescent="0.3">
      <c r="A605" s="69" t="s">
        <v>3319</v>
      </c>
      <c r="B605" s="69"/>
      <c r="C605" t="s">
        <v>3948</v>
      </c>
      <c r="I605" s="84"/>
      <c r="U605" s="84"/>
    </row>
    <row r="606" spans="1:21" x14ac:dyDescent="0.3">
      <c r="A606" s="69" t="s">
        <v>3322</v>
      </c>
      <c r="B606" s="69"/>
      <c r="C606" t="s">
        <v>3949</v>
      </c>
      <c r="I606" s="84"/>
      <c r="U606" s="84"/>
    </row>
    <row r="607" spans="1:21" x14ac:dyDescent="0.3">
      <c r="A607" s="69" t="s">
        <v>3326</v>
      </c>
      <c r="B607" s="69"/>
      <c r="C607" t="s">
        <v>3950</v>
      </c>
      <c r="I607" s="84"/>
      <c r="U607" s="84"/>
    </row>
    <row r="608" spans="1:21" x14ac:dyDescent="0.3">
      <c r="A608" s="69" t="s">
        <v>3330</v>
      </c>
      <c r="B608" s="69"/>
      <c r="C608" t="s">
        <v>3951</v>
      </c>
      <c r="I608" s="84"/>
      <c r="U608" s="84"/>
    </row>
    <row r="609" spans="1:21" x14ac:dyDescent="0.3">
      <c r="A609" s="69" t="s">
        <v>3334</v>
      </c>
      <c r="B609" s="69"/>
      <c r="C609" t="s">
        <v>3952</v>
      </c>
      <c r="I609" s="84"/>
      <c r="U609" s="84"/>
    </row>
    <row r="610" spans="1:21" x14ac:dyDescent="0.3">
      <c r="A610" s="69" t="s">
        <v>3337</v>
      </c>
      <c r="B610" s="69"/>
      <c r="C610" t="s">
        <v>201</v>
      </c>
      <c r="I610" s="84"/>
      <c r="U610" s="84"/>
    </row>
    <row r="611" spans="1:21" x14ac:dyDescent="0.3">
      <c r="A611" s="69" t="s">
        <v>3340</v>
      </c>
      <c r="B611" s="69"/>
      <c r="C611" t="s">
        <v>3953</v>
      </c>
      <c r="I611" s="84"/>
      <c r="U611" s="84"/>
    </row>
    <row r="612" spans="1:21" x14ac:dyDescent="0.3">
      <c r="A612" s="69" t="s">
        <v>3342</v>
      </c>
      <c r="B612" s="69"/>
      <c r="C612" t="s">
        <v>3954</v>
      </c>
      <c r="I612" s="84"/>
      <c r="U612" s="84"/>
    </row>
    <row r="613" spans="1:21" x14ac:dyDescent="0.3">
      <c r="A613" s="69" t="s">
        <v>3346</v>
      </c>
      <c r="B613" s="69"/>
      <c r="C613" t="s">
        <v>3955</v>
      </c>
      <c r="I613" s="84"/>
      <c r="U613" s="84"/>
    </row>
    <row r="614" spans="1:21" x14ac:dyDescent="0.3">
      <c r="A614" s="69" t="s">
        <v>3350</v>
      </c>
      <c r="B614" s="69"/>
      <c r="C614" t="s">
        <v>3956</v>
      </c>
      <c r="I614" s="84"/>
      <c r="U614" s="84"/>
    </row>
    <row r="615" spans="1:21" x14ac:dyDescent="0.3">
      <c r="A615" s="69" t="s">
        <v>3353</v>
      </c>
      <c r="B615" s="69"/>
      <c r="C615" t="s">
        <v>3957</v>
      </c>
      <c r="I615" s="84"/>
      <c r="U615" s="84"/>
    </row>
    <row r="616" spans="1:21" x14ac:dyDescent="0.3">
      <c r="A616" s="69" t="s">
        <v>3357</v>
      </c>
      <c r="B616" s="69"/>
      <c r="C616" t="s">
        <v>3958</v>
      </c>
      <c r="I616" s="84"/>
      <c r="U616" s="84"/>
    </row>
    <row r="617" spans="1:21" x14ac:dyDescent="0.3">
      <c r="A617" s="69" t="s">
        <v>3362</v>
      </c>
      <c r="B617" s="69"/>
      <c r="C617" t="s">
        <v>3959</v>
      </c>
      <c r="I617" s="84"/>
      <c r="U617" s="84"/>
    </row>
    <row r="618" spans="1:21" x14ac:dyDescent="0.3">
      <c r="A618" s="69" t="s">
        <v>3367</v>
      </c>
      <c r="B618" s="69"/>
      <c r="C618" t="s">
        <v>3960</v>
      </c>
      <c r="I618" s="84"/>
      <c r="U618" s="84"/>
    </row>
    <row r="619" spans="1:21" x14ac:dyDescent="0.3">
      <c r="A619" s="69" t="s">
        <v>3372</v>
      </c>
      <c r="B619" s="69"/>
      <c r="C619" t="s">
        <v>3961</v>
      </c>
      <c r="I619" s="84"/>
      <c r="U619" s="84"/>
    </row>
    <row r="620" spans="1:21" x14ac:dyDescent="0.3">
      <c r="A620" s="69" t="s">
        <v>3375</v>
      </c>
      <c r="B620" s="69"/>
      <c r="C620" t="s">
        <v>3962</v>
      </c>
      <c r="I620" s="84"/>
      <c r="U620" s="84"/>
    </row>
    <row r="621" spans="1:21" x14ac:dyDescent="0.3">
      <c r="A621" s="69" t="s">
        <v>3380</v>
      </c>
      <c r="B621" s="69"/>
      <c r="C621" t="s">
        <v>3963</v>
      </c>
      <c r="I621" s="84"/>
      <c r="U621" s="84"/>
    </row>
    <row r="622" spans="1:21" x14ac:dyDescent="0.3">
      <c r="A622" s="69" t="s">
        <v>3385</v>
      </c>
      <c r="C622" t="s">
        <v>581</v>
      </c>
      <c r="I622" s="84"/>
      <c r="U622" s="84"/>
    </row>
    <row r="623" spans="1:21" x14ac:dyDescent="0.3">
      <c r="C623" t="s">
        <v>3964</v>
      </c>
      <c r="U623" s="84"/>
    </row>
    <row r="624" spans="1:21" x14ac:dyDescent="0.3">
      <c r="C624" t="s">
        <v>3965</v>
      </c>
      <c r="U624" s="84"/>
    </row>
    <row r="625" spans="3:21" x14ac:dyDescent="0.3">
      <c r="C625" t="s">
        <v>3966</v>
      </c>
      <c r="U625" s="84"/>
    </row>
    <row r="626" spans="3:21" x14ac:dyDescent="0.3">
      <c r="C626" t="s">
        <v>3967</v>
      </c>
      <c r="U626" s="84"/>
    </row>
    <row r="627" spans="3:21" x14ac:dyDescent="0.3">
      <c r="C627" t="s">
        <v>3968</v>
      </c>
      <c r="U627" s="84"/>
    </row>
    <row r="628" spans="3:21" x14ac:dyDescent="0.3">
      <c r="C628" t="s">
        <v>3969</v>
      </c>
      <c r="U628" s="84"/>
    </row>
    <row r="629" spans="3:21" x14ac:dyDescent="0.3">
      <c r="C629" t="s">
        <v>3970</v>
      </c>
      <c r="U629" s="84"/>
    </row>
    <row r="630" spans="3:21" x14ac:dyDescent="0.3">
      <c r="C630" t="s">
        <v>3971</v>
      </c>
      <c r="U630" s="84"/>
    </row>
    <row r="631" spans="3:21" x14ac:dyDescent="0.3">
      <c r="C631" t="s">
        <v>3972</v>
      </c>
      <c r="U631" s="84"/>
    </row>
    <row r="632" spans="3:21" x14ac:dyDescent="0.3">
      <c r="C632" t="s">
        <v>3973</v>
      </c>
    </row>
    <row r="633" spans="3:21" x14ac:dyDescent="0.3">
      <c r="C633" t="s">
        <v>3974</v>
      </c>
    </row>
    <row r="634" spans="3:21" x14ac:dyDescent="0.3">
      <c r="C634" t="s">
        <v>3975</v>
      </c>
    </row>
    <row r="635" spans="3:21" x14ac:dyDescent="0.3">
      <c r="C635" t="s">
        <v>3976</v>
      </c>
    </row>
    <row r="636" spans="3:21" x14ac:dyDescent="0.3">
      <c r="C636" t="s">
        <v>3977</v>
      </c>
    </row>
    <row r="637" spans="3:21" x14ac:dyDescent="0.3">
      <c r="C637" t="s">
        <v>3978</v>
      </c>
    </row>
    <row r="638" spans="3:21" x14ac:dyDescent="0.3">
      <c r="C638" t="s">
        <v>3979</v>
      </c>
    </row>
    <row r="639" spans="3:21" x14ac:dyDescent="0.3">
      <c r="C639" t="s">
        <v>3980</v>
      </c>
    </row>
    <row r="640" spans="3:21" x14ac:dyDescent="0.3">
      <c r="C640" t="s">
        <v>3981</v>
      </c>
    </row>
    <row r="641" spans="3:3" x14ac:dyDescent="0.3">
      <c r="C641" t="s">
        <v>3982</v>
      </c>
    </row>
    <row r="642" spans="3:3" x14ac:dyDescent="0.3">
      <c r="C642" t="s">
        <v>3983</v>
      </c>
    </row>
    <row r="643" spans="3:3" x14ac:dyDescent="0.3">
      <c r="C643" t="s">
        <v>3984</v>
      </c>
    </row>
    <row r="644" spans="3:3" x14ac:dyDescent="0.3">
      <c r="C644" t="s">
        <v>3985</v>
      </c>
    </row>
    <row r="645" spans="3:3" x14ac:dyDescent="0.3">
      <c r="C645" t="s">
        <v>3986</v>
      </c>
    </row>
    <row r="646" spans="3:3" x14ac:dyDescent="0.3">
      <c r="C646" t="s">
        <v>3987</v>
      </c>
    </row>
    <row r="647" spans="3:3" x14ac:dyDescent="0.3">
      <c r="C647" t="s">
        <v>3988</v>
      </c>
    </row>
    <row r="648" spans="3:3" x14ac:dyDescent="0.3">
      <c r="C648" t="s">
        <v>3989</v>
      </c>
    </row>
    <row r="649" spans="3:3" x14ac:dyDescent="0.3">
      <c r="C649" t="s">
        <v>3990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3991</v>
      </c>
    </row>
    <row r="653" spans="3:3" x14ac:dyDescent="0.3">
      <c r="C653" t="s">
        <v>3992</v>
      </c>
    </row>
    <row r="654" spans="3:3" x14ac:dyDescent="0.3">
      <c r="C654" t="s">
        <v>2462</v>
      </c>
    </row>
    <row r="655" spans="3:3" x14ac:dyDescent="0.3">
      <c r="C655" t="s">
        <v>3993</v>
      </c>
    </row>
    <row r="656" spans="3:3" x14ac:dyDescent="0.3">
      <c r="C656" t="s">
        <v>3994</v>
      </c>
    </row>
    <row r="657" spans="3:3" x14ac:dyDescent="0.3">
      <c r="C657" t="s">
        <v>2695</v>
      </c>
    </row>
    <row r="658" spans="3:3" x14ac:dyDescent="0.3">
      <c r="C658" t="s">
        <v>3995</v>
      </c>
    </row>
    <row r="659" spans="3:3" x14ac:dyDescent="0.3">
      <c r="C659" t="s">
        <v>3996</v>
      </c>
    </row>
    <row r="660" spans="3:3" x14ac:dyDescent="0.3">
      <c r="C660" t="s">
        <v>3997</v>
      </c>
    </row>
    <row r="661" spans="3:3" x14ac:dyDescent="0.3">
      <c r="C661" t="s">
        <v>356</v>
      </c>
    </row>
    <row r="662" spans="3:3" x14ac:dyDescent="0.3">
      <c r="C662" t="s">
        <v>3998</v>
      </c>
    </row>
    <row r="663" spans="3:3" x14ac:dyDescent="0.3">
      <c r="C663" t="s">
        <v>3999</v>
      </c>
    </row>
    <row r="664" spans="3:3" x14ac:dyDescent="0.3">
      <c r="C664" t="s">
        <v>2565</v>
      </c>
    </row>
    <row r="665" spans="3:3" x14ac:dyDescent="0.3">
      <c r="C665" t="s">
        <v>2792</v>
      </c>
    </row>
    <row r="666" spans="3:3" x14ac:dyDescent="0.3">
      <c r="C666" t="s">
        <v>4000</v>
      </c>
    </row>
    <row r="667" spans="3:3" x14ac:dyDescent="0.3">
      <c r="C667" t="s">
        <v>4001</v>
      </c>
    </row>
    <row r="668" spans="3:3" x14ac:dyDescent="0.3">
      <c r="C668" t="s">
        <v>4002</v>
      </c>
    </row>
    <row r="669" spans="3:3" x14ac:dyDescent="0.3">
      <c r="C669" t="s">
        <v>4003</v>
      </c>
    </row>
    <row r="670" spans="3:3" x14ac:dyDescent="0.3">
      <c r="C670" t="s">
        <v>4004</v>
      </c>
    </row>
    <row r="671" spans="3:3" x14ac:dyDescent="0.3">
      <c r="C671" t="s">
        <v>4005</v>
      </c>
    </row>
    <row r="672" spans="3:3" x14ac:dyDescent="0.3">
      <c r="C672" t="s">
        <v>4006</v>
      </c>
    </row>
    <row r="673" spans="3:3" x14ac:dyDescent="0.3">
      <c r="C673" t="s">
        <v>4007</v>
      </c>
    </row>
    <row r="674" spans="3:3" x14ac:dyDescent="0.3">
      <c r="C674" t="s">
        <v>4008</v>
      </c>
    </row>
    <row r="675" spans="3:3" x14ac:dyDescent="0.3">
      <c r="C675" t="s">
        <v>4009</v>
      </c>
    </row>
    <row r="676" spans="3:3" x14ac:dyDescent="0.3">
      <c r="C676" t="s">
        <v>4010</v>
      </c>
    </row>
    <row r="677" spans="3:3" x14ac:dyDescent="0.3">
      <c r="C677" t="s">
        <v>2846</v>
      </c>
    </row>
    <row r="678" spans="3:3" x14ac:dyDescent="0.3">
      <c r="C678" t="s">
        <v>4011</v>
      </c>
    </row>
    <row r="679" spans="3:3" x14ac:dyDescent="0.3">
      <c r="C679" t="s">
        <v>4012</v>
      </c>
    </row>
    <row r="680" spans="3:3" x14ac:dyDescent="0.3">
      <c r="C680" t="s">
        <v>4013</v>
      </c>
    </row>
    <row r="681" spans="3:3" x14ac:dyDescent="0.3">
      <c r="C681" t="s">
        <v>578</v>
      </c>
    </row>
    <row r="682" spans="3:3" x14ac:dyDescent="0.3">
      <c r="C682" t="s">
        <v>4014</v>
      </c>
    </row>
    <row r="683" spans="3:3" x14ac:dyDescent="0.3">
      <c r="C683" t="s">
        <v>4015</v>
      </c>
    </row>
    <row r="684" spans="3:3" x14ac:dyDescent="0.3">
      <c r="C684" t="s">
        <v>4016</v>
      </c>
    </row>
    <row r="685" spans="3:3" x14ac:dyDescent="0.3">
      <c r="C685" t="s">
        <v>4017</v>
      </c>
    </row>
    <row r="686" spans="3:3" x14ac:dyDescent="0.3">
      <c r="C686" t="s">
        <v>1762</v>
      </c>
    </row>
    <row r="687" spans="3:3" x14ac:dyDescent="0.3">
      <c r="C687" t="s">
        <v>4018</v>
      </c>
    </row>
    <row r="688" spans="3:3" x14ac:dyDescent="0.3">
      <c r="C688" t="s">
        <v>4019</v>
      </c>
    </row>
    <row r="689" spans="3:3" x14ac:dyDescent="0.3">
      <c r="C689" t="s">
        <v>4020</v>
      </c>
    </row>
    <row r="690" spans="3:3" x14ac:dyDescent="0.3">
      <c r="C690" t="s">
        <v>4021</v>
      </c>
    </row>
    <row r="691" spans="3:3" x14ac:dyDescent="0.3">
      <c r="C691" t="s">
        <v>4022</v>
      </c>
    </row>
    <row r="692" spans="3:3" x14ac:dyDescent="0.3">
      <c r="C692" t="s">
        <v>4023</v>
      </c>
    </row>
    <row r="693" spans="3:3" x14ac:dyDescent="0.3">
      <c r="C693" t="s">
        <v>2209</v>
      </c>
    </row>
    <row r="694" spans="3:3" x14ac:dyDescent="0.3">
      <c r="C694" t="s">
        <v>4024</v>
      </c>
    </row>
    <row r="695" spans="3:3" x14ac:dyDescent="0.3">
      <c r="C695" t="s">
        <v>4025</v>
      </c>
    </row>
    <row r="696" spans="3:3" x14ac:dyDescent="0.3">
      <c r="C696" t="s">
        <v>1146</v>
      </c>
    </row>
    <row r="697" spans="3:3" x14ac:dyDescent="0.3">
      <c r="C697" t="s">
        <v>4026</v>
      </c>
    </row>
    <row r="698" spans="3:3" x14ac:dyDescent="0.3">
      <c r="C698" t="s">
        <v>4027</v>
      </c>
    </row>
    <row r="699" spans="3:3" x14ac:dyDescent="0.3">
      <c r="C699" t="s">
        <v>4028</v>
      </c>
    </row>
    <row r="700" spans="3:3" x14ac:dyDescent="0.3">
      <c r="C700" t="s">
        <v>4029</v>
      </c>
    </row>
    <row r="701" spans="3:3" x14ac:dyDescent="0.3">
      <c r="C701" t="s">
        <v>4030</v>
      </c>
    </row>
    <row r="702" spans="3:3" x14ac:dyDescent="0.3">
      <c r="C702" t="s">
        <v>4031</v>
      </c>
    </row>
    <row r="703" spans="3:3" x14ac:dyDescent="0.3">
      <c r="C703" t="s">
        <v>4032</v>
      </c>
    </row>
    <row r="704" spans="3:3" x14ac:dyDescent="0.3">
      <c r="C704" t="s">
        <v>662</v>
      </c>
    </row>
    <row r="705" spans="3:3" x14ac:dyDescent="0.3">
      <c r="C705" t="s">
        <v>4033</v>
      </c>
    </row>
    <row r="706" spans="3:3" x14ac:dyDescent="0.3">
      <c r="C706" t="s">
        <v>4034</v>
      </c>
    </row>
    <row r="707" spans="3:3" x14ac:dyDescent="0.3">
      <c r="C707" t="s">
        <v>4035</v>
      </c>
    </row>
    <row r="708" spans="3:3" x14ac:dyDescent="0.3">
      <c r="C708" t="s">
        <v>4036</v>
      </c>
    </row>
    <row r="709" spans="3:3" x14ac:dyDescent="0.3">
      <c r="C709" t="s">
        <v>4037</v>
      </c>
    </row>
    <row r="710" spans="3:3" x14ac:dyDescent="0.3">
      <c r="C710" t="s">
        <v>4038</v>
      </c>
    </row>
    <row r="711" spans="3:3" x14ac:dyDescent="0.3">
      <c r="C711" t="s">
        <v>4039</v>
      </c>
    </row>
    <row r="712" spans="3:3" x14ac:dyDescent="0.3">
      <c r="C712" t="s">
        <v>4040</v>
      </c>
    </row>
    <row r="713" spans="3:3" x14ac:dyDescent="0.3">
      <c r="C713" t="s">
        <v>4041</v>
      </c>
    </row>
    <row r="714" spans="3:3" x14ac:dyDescent="0.3">
      <c r="C714" t="s">
        <v>4042</v>
      </c>
    </row>
    <row r="715" spans="3:3" x14ac:dyDescent="0.3">
      <c r="C715" t="s">
        <v>4043</v>
      </c>
    </row>
    <row r="716" spans="3:3" x14ac:dyDescent="0.3">
      <c r="C716" t="s">
        <v>4044</v>
      </c>
    </row>
    <row r="717" spans="3:3" x14ac:dyDescent="0.3">
      <c r="C717" t="s">
        <v>4045</v>
      </c>
    </row>
    <row r="718" spans="3:3" x14ac:dyDescent="0.3">
      <c r="C718" t="s">
        <v>4046</v>
      </c>
    </row>
    <row r="719" spans="3:3" x14ac:dyDescent="0.3">
      <c r="C719" t="s">
        <v>4047</v>
      </c>
    </row>
    <row r="720" spans="3:3" x14ac:dyDescent="0.3">
      <c r="C720" t="s">
        <v>4048</v>
      </c>
    </row>
    <row r="721" spans="3:3" x14ac:dyDescent="0.3">
      <c r="C721" t="s">
        <v>4049</v>
      </c>
    </row>
    <row r="722" spans="3:3" x14ac:dyDescent="0.3">
      <c r="C722" t="s">
        <v>240</v>
      </c>
    </row>
    <row r="723" spans="3:3" x14ac:dyDescent="0.3">
      <c r="C723" t="s">
        <v>4050</v>
      </c>
    </row>
    <row r="724" spans="3:3" x14ac:dyDescent="0.3">
      <c r="C724" t="s">
        <v>4051</v>
      </c>
    </row>
    <row r="725" spans="3:3" x14ac:dyDescent="0.3">
      <c r="C725" t="s">
        <v>4052</v>
      </c>
    </row>
    <row r="726" spans="3:3" x14ac:dyDescent="0.3">
      <c r="C726" t="s">
        <v>1183</v>
      </c>
    </row>
    <row r="727" spans="3:3" x14ac:dyDescent="0.3">
      <c r="C727" t="s">
        <v>4053</v>
      </c>
    </row>
    <row r="728" spans="3:3" x14ac:dyDescent="0.3">
      <c r="C728" t="s">
        <v>4054</v>
      </c>
    </row>
    <row r="729" spans="3:3" x14ac:dyDescent="0.3">
      <c r="C729" t="s">
        <v>4055</v>
      </c>
    </row>
    <row r="730" spans="3:3" x14ac:dyDescent="0.3">
      <c r="C730" t="s">
        <v>4056</v>
      </c>
    </row>
    <row r="731" spans="3:3" x14ac:dyDescent="0.3">
      <c r="C731" t="s">
        <v>4057</v>
      </c>
    </row>
    <row r="732" spans="3:3" x14ac:dyDescent="0.3">
      <c r="C732" t="s">
        <v>4058</v>
      </c>
    </row>
    <row r="733" spans="3:3" x14ac:dyDescent="0.3">
      <c r="C733" t="s">
        <v>4059</v>
      </c>
    </row>
    <row r="734" spans="3:3" x14ac:dyDescent="0.3">
      <c r="C734" t="s">
        <v>4060</v>
      </c>
    </row>
    <row r="735" spans="3:3" x14ac:dyDescent="0.3">
      <c r="C735" t="s">
        <v>4061</v>
      </c>
    </row>
    <row r="736" spans="3:3" x14ac:dyDescent="0.3">
      <c r="C736" t="s">
        <v>4062</v>
      </c>
    </row>
    <row r="737" spans="3:3" x14ac:dyDescent="0.3">
      <c r="C737" t="s">
        <v>1533</v>
      </c>
    </row>
    <row r="738" spans="3:3" x14ac:dyDescent="0.3">
      <c r="C738" t="s">
        <v>4063</v>
      </c>
    </row>
    <row r="739" spans="3:3" x14ac:dyDescent="0.3">
      <c r="C739" t="s">
        <v>4064</v>
      </c>
    </row>
    <row r="740" spans="3:3" x14ac:dyDescent="0.3">
      <c r="C740" t="s">
        <v>4065</v>
      </c>
    </row>
    <row r="741" spans="3:3" x14ac:dyDescent="0.3">
      <c r="C741" t="s">
        <v>4066</v>
      </c>
    </row>
    <row r="742" spans="3:3" x14ac:dyDescent="0.3">
      <c r="C742" t="s">
        <v>4067</v>
      </c>
    </row>
    <row r="743" spans="3:3" x14ac:dyDescent="0.3">
      <c r="C743" t="s">
        <v>4068</v>
      </c>
    </row>
    <row r="744" spans="3:3" x14ac:dyDescent="0.3">
      <c r="C744" t="s">
        <v>4069</v>
      </c>
    </row>
    <row r="745" spans="3:3" x14ac:dyDescent="0.3">
      <c r="C745" t="s">
        <v>4070</v>
      </c>
    </row>
    <row r="746" spans="3:3" x14ac:dyDescent="0.3">
      <c r="C746" t="s">
        <v>4071</v>
      </c>
    </row>
    <row r="747" spans="3:3" x14ac:dyDescent="0.3">
      <c r="C747" t="s">
        <v>4072</v>
      </c>
    </row>
    <row r="748" spans="3:3" x14ac:dyDescent="0.3">
      <c r="C748" t="s">
        <v>4073</v>
      </c>
    </row>
    <row r="749" spans="3:3" x14ac:dyDescent="0.3">
      <c r="C749" t="s">
        <v>4074</v>
      </c>
    </row>
    <row r="750" spans="3:3" x14ac:dyDescent="0.3">
      <c r="C750" t="s">
        <v>1755</v>
      </c>
    </row>
    <row r="751" spans="3:3" x14ac:dyDescent="0.3">
      <c r="C751" t="s">
        <v>4075</v>
      </c>
    </row>
    <row r="752" spans="3:3" x14ac:dyDescent="0.3">
      <c r="C752" t="s">
        <v>4076</v>
      </c>
    </row>
    <row r="753" spans="3:3" x14ac:dyDescent="0.3">
      <c r="C753" t="s">
        <v>4077</v>
      </c>
    </row>
    <row r="754" spans="3:3" x14ac:dyDescent="0.3">
      <c r="C754" t="s">
        <v>4078</v>
      </c>
    </row>
    <row r="755" spans="3:3" x14ac:dyDescent="0.3">
      <c r="C755" t="s">
        <v>4079</v>
      </c>
    </row>
    <row r="756" spans="3:3" x14ac:dyDescent="0.3">
      <c r="C756" t="s">
        <v>4080</v>
      </c>
    </row>
    <row r="757" spans="3:3" x14ac:dyDescent="0.3">
      <c r="C757" t="s">
        <v>1766</v>
      </c>
    </row>
    <row r="758" spans="3:3" x14ac:dyDescent="0.3">
      <c r="C758" t="s">
        <v>3121</v>
      </c>
    </row>
    <row r="759" spans="3:3" x14ac:dyDescent="0.3">
      <c r="C759" t="s">
        <v>4081</v>
      </c>
    </row>
    <row r="760" spans="3:3" x14ac:dyDescent="0.3">
      <c r="C760" t="s">
        <v>3380</v>
      </c>
    </row>
    <row r="761" spans="3:3" x14ac:dyDescent="0.3">
      <c r="C761" t="s">
        <v>4082</v>
      </c>
    </row>
    <row r="762" spans="3:3" x14ac:dyDescent="0.3">
      <c r="C762" t="s">
        <v>4083</v>
      </c>
    </row>
    <row r="763" spans="3:3" x14ac:dyDescent="0.3">
      <c r="C763" t="s">
        <v>4084</v>
      </c>
    </row>
    <row r="764" spans="3:3" x14ac:dyDescent="0.3">
      <c r="C764" t="s">
        <v>4085</v>
      </c>
    </row>
    <row r="765" spans="3:3" x14ac:dyDescent="0.3">
      <c r="C765" t="s">
        <v>4086</v>
      </c>
    </row>
    <row r="766" spans="3:3" x14ac:dyDescent="0.3">
      <c r="C766" t="s">
        <v>4087</v>
      </c>
    </row>
    <row r="767" spans="3:3" x14ac:dyDescent="0.3">
      <c r="C767" t="s">
        <v>2713</v>
      </c>
    </row>
    <row r="768" spans="3:3" x14ac:dyDescent="0.3">
      <c r="C768" t="s">
        <v>4088</v>
      </c>
    </row>
    <row r="769" spans="3:3" x14ac:dyDescent="0.3">
      <c r="C769" t="s">
        <v>4089</v>
      </c>
    </row>
    <row r="770" spans="3:3" x14ac:dyDescent="0.3">
      <c r="C770" t="s">
        <v>92</v>
      </c>
    </row>
    <row r="771" spans="3:3" x14ac:dyDescent="0.3">
      <c r="C771" t="s">
        <v>4090</v>
      </c>
    </row>
    <row r="772" spans="3:3" x14ac:dyDescent="0.3">
      <c r="C772" t="s">
        <v>2958</v>
      </c>
    </row>
    <row r="773" spans="3:3" x14ac:dyDescent="0.3">
      <c r="C773" t="s">
        <v>4091</v>
      </c>
    </row>
    <row r="774" spans="3:3" x14ac:dyDescent="0.3">
      <c r="C774" t="s">
        <v>4092</v>
      </c>
    </row>
    <row r="775" spans="3:3" x14ac:dyDescent="0.3">
      <c r="C775" t="s">
        <v>4093</v>
      </c>
    </row>
    <row r="776" spans="3:3" x14ac:dyDescent="0.3">
      <c r="C776" t="s">
        <v>2674</v>
      </c>
    </row>
    <row r="777" spans="3:3" x14ac:dyDescent="0.3">
      <c r="C777" t="s">
        <v>4094</v>
      </c>
    </row>
    <row r="778" spans="3:3" x14ac:dyDescent="0.3">
      <c r="C778" t="s">
        <v>4095</v>
      </c>
    </row>
    <row r="779" spans="3:3" x14ac:dyDescent="0.3">
      <c r="C779" t="s">
        <v>4096</v>
      </c>
    </row>
    <row r="780" spans="3:3" x14ac:dyDescent="0.3">
      <c r="C780" t="s">
        <v>4097</v>
      </c>
    </row>
    <row r="781" spans="3:3" x14ac:dyDescent="0.3">
      <c r="C781" t="s">
        <v>3092</v>
      </c>
    </row>
    <row r="782" spans="3:3" x14ac:dyDescent="0.3">
      <c r="C782" t="s">
        <v>4098</v>
      </c>
    </row>
    <row r="783" spans="3:3" x14ac:dyDescent="0.3">
      <c r="C783" t="s">
        <v>4099</v>
      </c>
    </row>
    <row r="784" spans="3:3" x14ac:dyDescent="0.3">
      <c r="C784" t="s">
        <v>146</v>
      </c>
    </row>
    <row r="785" spans="3:3" x14ac:dyDescent="0.3">
      <c r="C785" t="s">
        <v>4100</v>
      </c>
    </row>
    <row r="786" spans="3:3" x14ac:dyDescent="0.3">
      <c r="C786" t="s">
        <v>4101</v>
      </c>
    </row>
    <row r="787" spans="3:3" x14ac:dyDescent="0.3">
      <c r="C787" t="s">
        <v>4102</v>
      </c>
    </row>
    <row r="788" spans="3:3" x14ac:dyDescent="0.3">
      <c r="C788" t="s">
        <v>4103</v>
      </c>
    </row>
    <row r="789" spans="3:3" x14ac:dyDescent="0.3">
      <c r="C789" t="s">
        <v>4104</v>
      </c>
    </row>
    <row r="790" spans="3:3" x14ac:dyDescent="0.3">
      <c r="C790" t="s">
        <v>1353</v>
      </c>
    </row>
    <row r="791" spans="3:3" x14ac:dyDescent="0.3">
      <c r="C791" t="s">
        <v>4105</v>
      </c>
    </row>
    <row r="792" spans="3:3" x14ac:dyDescent="0.3">
      <c r="C792" t="s">
        <v>4106</v>
      </c>
    </row>
    <row r="793" spans="3:3" x14ac:dyDescent="0.3">
      <c r="C793" t="s">
        <v>4107</v>
      </c>
    </row>
    <row r="794" spans="3:3" x14ac:dyDescent="0.3">
      <c r="C794" t="s">
        <v>4108</v>
      </c>
    </row>
    <row r="795" spans="3:3" x14ac:dyDescent="0.3">
      <c r="C795" t="s">
        <v>4109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4110</v>
      </c>
    </row>
    <row r="801" spans="3:3" x14ac:dyDescent="0.3">
      <c r="C801" t="s">
        <v>4111</v>
      </c>
    </row>
    <row r="802" spans="3:3" x14ac:dyDescent="0.3">
      <c r="C802" t="s">
        <v>4112</v>
      </c>
    </row>
    <row r="803" spans="3:3" x14ac:dyDescent="0.3">
      <c r="C803" t="s">
        <v>4113</v>
      </c>
    </row>
    <row r="804" spans="3:3" x14ac:dyDescent="0.3">
      <c r="C804" t="s">
        <v>4114</v>
      </c>
    </row>
    <row r="805" spans="3:3" x14ac:dyDescent="0.3">
      <c r="C805" t="s">
        <v>4115</v>
      </c>
    </row>
    <row r="806" spans="3:3" x14ac:dyDescent="0.3">
      <c r="C806" t="s">
        <v>4116</v>
      </c>
    </row>
    <row r="807" spans="3:3" x14ac:dyDescent="0.3">
      <c r="C807" t="s">
        <v>4117</v>
      </c>
    </row>
    <row r="808" spans="3:3" x14ac:dyDescent="0.3">
      <c r="C808" t="s">
        <v>4118</v>
      </c>
    </row>
    <row r="809" spans="3:3" x14ac:dyDescent="0.3">
      <c r="C809" t="s">
        <v>4119</v>
      </c>
    </row>
    <row r="810" spans="3:3" x14ac:dyDescent="0.3">
      <c r="C810" t="s">
        <v>4120</v>
      </c>
    </row>
    <row r="811" spans="3:3" x14ac:dyDescent="0.3">
      <c r="C811" t="s">
        <v>4121</v>
      </c>
    </row>
    <row r="812" spans="3:3" x14ac:dyDescent="0.3">
      <c r="C812" t="s">
        <v>4122</v>
      </c>
    </row>
    <row r="813" spans="3:3" x14ac:dyDescent="0.3">
      <c r="C813" t="s">
        <v>4123</v>
      </c>
    </row>
    <row r="814" spans="3:3" x14ac:dyDescent="0.3">
      <c r="C814" t="s">
        <v>4124</v>
      </c>
    </row>
    <row r="815" spans="3:3" x14ac:dyDescent="0.3">
      <c r="C815" t="s">
        <v>4125</v>
      </c>
    </row>
    <row r="816" spans="3:3" x14ac:dyDescent="0.3">
      <c r="C816" t="s">
        <v>4126</v>
      </c>
    </row>
    <row r="817" spans="3:3" x14ac:dyDescent="0.3">
      <c r="C817" t="s">
        <v>4127</v>
      </c>
    </row>
    <row r="818" spans="3:3" x14ac:dyDescent="0.3">
      <c r="C818" t="s">
        <v>4128</v>
      </c>
    </row>
    <row r="819" spans="3:3" x14ac:dyDescent="0.3">
      <c r="C819" t="s">
        <v>359</v>
      </c>
    </row>
    <row r="820" spans="3:3" x14ac:dyDescent="0.3">
      <c r="C820" t="s">
        <v>4129</v>
      </c>
    </row>
    <row r="821" spans="3:3" x14ac:dyDescent="0.3">
      <c r="C821" t="s">
        <v>4130</v>
      </c>
    </row>
    <row r="822" spans="3:3" x14ac:dyDescent="0.3">
      <c r="C822" t="s">
        <v>4131</v>
      </c>
    </row>
    <row r="823" spans="3:3" x14ac:dyDescent="0.3">
      <c r="C823" t="s">
        <v>4132</v>
      </c>
    </row>
    <row r="824" spans="3:3" x14ac:dyDescent="0.3">
      <c r="C824" t="s">
        <v>4133</v>
      </c>
    </row>
    <row r="825" spans="3:3" x14ac:dyDescent="0.3">
      <c r="C825" t="s">
        <v>4134</v>
      </c>
    </row>
    <row r="826" spans="3:3" x14ac:dyDescent="0.3">
      <c r="C826" t="s">
        <v>4135</v>
      </c>
    </row>
    <row r="827" spans="3:3" x14ac:dyDescent="0.3">
      <c r="C827" t="s">
        <v>4136</v>
      </c>
    </row>
    <row r="828" spans="3:3" x14ac:dyDescent="0.3">
      <c r="C828" t="s">
        <v>4137</v>
      </c>
    </row>
    <row r="829" spans="3:3" x14ac:dyDescent="0.3">
      <c r="C829" t="s">
        <v>4138</v>
      </c>
    </row>
    <row r="830" spans="3:3" x14ac:dyDescent="0.3">
      <c r="C830" t="s">
        <v>4139</v>
      </c>
    </row>
    <row r="831" spans="3:3" x14ac:dyDescent="0.3">
      <c r="C831" t="s">
        <v>4140</v>
      </c>
    </row>
    <row r="832" spans="3:3" x14ac:dyDescent="0.3">
      <c r="C832" t="s">
        <v>4141</v>
      </c>
    </row>
    <row r="833" spans="3:3" x14ac:dyDescent="0.3">
      <c r="C833" t="s">
        <v>4142</v>
      </c>
    </row>
    <row r="834" spans="3:3" x14ac:dyDescent="0.3">
      <c r="C834" t="s">
        <v>4143</v>
      </c>
    </row>
    <row r="835" spans="3:3" x14ac:dyDescent="0.3">
      <c r="C835" t="s">
        <v>4144</v>
      </c>
    </row>
    <row r="836" spans="3:3" x14ac:dyDescent="0.3">
      <c r="C836" t="s">
        <v>4145</v>
      </c>
    </row>
    <row r="837" spans="3:3" x14ac:dyDescent="0.3">
      <c r="C837" t="s">
        <v>4146</v>
      </c>
    </row>
    <row r="838" spans="3:3" x14ac:dyDescent="0.3">
      <c r="C838" t="s">
        <v>4147</v>
      </c>
    </row>
    <row r="839" spans="3:3" x14ac:dyDescent="0.3">
      <c r="C839" t="s">
        <v>4148</v>
      </c>
    </row>
    <row r="840" spans="3:3" x14ac:dyDescent="0.3">
      <c r="C840" t="s">
        <v>4149</v>
      </c>
    </row>
    <row r="841" spans="3:3" x14ac:dyDescent="0.3">
      <c r="C841" t="s">
        <v>4150</v>
      </c>
    </row>
    <row r="842" spans="3:3" x14ac:dyDescent="0.3">
      <c r="C842" t="s">
        <v>4151</v>
      </c>
    </row>
    <row r="843" spans="3:3" x14ac:dyDescent="0.3">
      <c r="C843" t="s">
        <v>4152</v>
      </c>
    </row>
    <row r="844" spans="3:3" x14ac:dyDescent="0.3">
      <c r="C844" t="s">
        <v>4153</v>
      </c>
    </row>
    <row r="845" spans="3:3" x14ac:dyDescent="0.3">
      <c r="C845" t="s">
        <v>4154</v>
      </c>
    </row>
    <row r="846" spans="3:3" x14ac:dyDescent="0.3">
      <c r="C846" t="s">
        <v>4155</v>
      </c>
    </row>
    <row r="847" spans="3:3" x14ac:dyDescent="0.3">
      <c r="C847" t="s">
        <v>4156</v>
      </c>
    </row>
    <row r="848" spans="3:3" x14ac:dyDescent="0.3">
      <c r="C848" t="s">
        <v>4157</v>
      </c>
    </row>
    <row r="849" spans="3:3" x14ac:dyDescent="0.3">
      <c r="C849" t="s">
        <v>4158</v>
      </c>
    </row>
    <row r="850" spans="3:3" x14ac:dyDescent="0.3">
      <c r="C850" t="s">
        <v>4159</v>
      </c>
    </row>
    <row r="851" spans="3:3" x14ac:dyDescent="0.3">
      <c r="C851" t="s">
        <v>4160</v>
      </c>
    </row>
    <row r="852" spans="3:3" x14ac:dyDescent="0.3">
      <c r="C852" t="s">
        <v>4161</v>
      </c>
    </row>
    <row r="853" spans="3:3" x14ac:dyDescent="0.3">
      <c r="C853" t="s">
        <v>4162</v>
      </c>
    </row>
    <row r="854" spans="3:3" x14ac:dyDescent="0.3">
      <c r="C854" t="s">
        <v>2430</v>
      </c>
    </row>
    <row r="855" spans="3:3" x14ac:dyDescent="0.3">
      <c r="C855" t="s">
        <v>4163</v>
      </c>
    </row>
    <row r="856" spans="3:3" x14ac:dyDescent="0.3">
      <c r="C856" t="s">
        <v>4164</v>
      </c>
    </row>
    <row r="857" spans="3:3" x14ac:dyDescent="0.3">
      <c r="C857" t="s">
        <v>4165</v>
      </c>
    </row>
    <row r="858" spans="3:3" x14ac:dyDescent="0.3">
      <c r="C858" t="s">
        <v>4166</v>
      </c>
    </row>
    <row r="859" spans="3:3" x14ac:dyDescent="0.3">
      <c r="C859" t="s">
        <v>4167</v>
      </c>
    </row>
    <row r="860" spans="3:3" x14ac:dyDescent="0.3">
      <c r="C860" t="s">
        <v>4168</v>
      </c>
    </row>
    <row r="861" spans="3:3" x14ac:dyDescent="0.3">
      <c r="C861" t="s">
        <v>4169</v>
      </c>
    </row>
    <row r="862" spans="3:3" x14ac:dyDescent="0.3">
      <c r="C862" t="s">
        <v>4170</v>
      </c>
    </row>
    <row r="863" spans="3:3" x14ac:dyDescent="0.3">
      <c r="C863" t="s">
        <v>4171</v>
      </c>
    </row>
    <row r="864" spans="3:3" x14ac:dyDescent="0.3">
      <c r="C864" t="s">
        <v>4172</v>
      </c>
    </row>
    <row r="865" spans="3:3" x14ac:dyDescent="0.3">
      <c r="C865" t="s">
        <v>4173</v>
      </c>
    </row>
    <row r="866" spans="3:3" x14ac:dyDescent="0.3">
      <c r="C866" t="s">
        <v>4174</v>
      </c>
    </row>
    <row r="867" spans="3:3" x14ac:dyDescent="0.3">
      <c r="C867" t="s">
        <v>4175</v>
      </c>
    </row>
    <row r="868" spans="3:3" x14ac:dyDescent="0.3">
      <c r="C868" t="s">
        <v>4176</v>
      </c>
    </row>
    <row r="869" spans="3:3" x14ac:dyDescent="0.3">
      <c r="C869" t="s">
        <v>2890</v>
      </c>
    </row>
    <row r="870" spans="3:3" x14ac:dyDescent="0.3">
      <c r="C870" t="s">
        <v>2152</v>
      </c>
    </row>
    <row r="871" spans="3:3" x14ac:dyDescent="0.3">
      <c r="C871" t="s">
        <v>4177</v>
      </c>
    </row>
    <row r="872" spans="3:3" x14ac:dyDescent="0.3">
      <c r="C872" t="s">
        <v>4178</v>
      </c>
    </row>
    <row r="873" spans="3:3" x14ac:dyDescent="0.3">
      <c r="C873" t="s">
        <v>4179</v>
      </c>
    </row>
    <row r="874" spans="3:3" x14ac:dyDescent="0.3">
      <c r="C874" t="s">
        <v>4180</v>
      </c>
    </row>
    <row r="875" spans="3:3" x14ac:dyDescent="0.3">
      <c r="C875" t="s">
        <v>4181</v>
      </c>
    </row>
    <row r="876" spans="3:3" x14ac:dyDescent="0.3">
      <c r="C876" t="s">
        <v>4182</v>
      </c>
    </row>
    <row r="877" spans="3:3" x14ac:dyDescent="0.3">
      <c r="C877" t="s">
        <v>720</v>
      </c>
    </row>
    <row r="878" spans="3:3" x14ac:dyDescent="0.3">
      <c r="C878" t="s">
        <v>4183</v>
      </c>
    </row>
    <row r="879" spans="3:3" x14ac:dyDescent="0.3">
      <c r="C879" t="s">
        <v>4184</v>
      </c>
    </row>
    <row r="880" spans="3:3" x14ac:dyDescent="0.3">
      <c r="C880" t="s">
        <v>4185</v>
      </c>
    </row>
    <row r="881" spans="3:3" x14ac:dyDescent="0.3">
      <c r="C881" t="s">
        <v>4186</v>
      </c>
    </row>
    <row r="882" spans="3:3" x14ac:dyDescent="0.3">
      <c r="C882" t="s">
        <v>1020</v>
      </c>
    </row>
    <row r="883" spans="3:3" x14ac:dyDescent="0.3">
      <c r="C883" t="s">
        <v>4187</v>
      </c>
    </row>
    <row r="884" spans="3:3" x14ac:dyDescent="0.3">
      <c r="C884" t="s">
        <v>4188</v>
      </c>
    </row>
    <row r="885" spans="3:3" x14ac:dyDescent="0.3">
      <c r="C885" t="s">
        <v>4189</v>
      </c>
    </row>
    <row r="886" spans="3:3" x14ac:dyDescent="0.3">
      <c r="C886" t="s">
        <v>2373</v>
      </c>
    </row>
    <row r="887" spans="3:3" x14ac:dyDescent="0.3">
      <c r="C887" t="s">
        <v>4190</v>
      </c>
    </row>
    <row r="888" spans="3:3" x14ac:dyDescent="0.3">
      <c r="C888" t="s">
        <v>3000</v>
      </c>
    </row>
    <row r="889" spans="3:3" x14ac:dyDescent="0.3">
      <c r="C889" t="s">
        <v>4191</v>
      </c>
    </row>
    <row r="890" spans="3:3" x14ac:dyDescent="0.3">
      <c r="C890" t="s">
        <v>2380</v>
      </c>
    </row>
    <row r="891" spans="3:3" x14ac:dyDescent="0.3">
      <c r="C891" t="s">
        <v>4192</v>
      </c>
    </row>
    <row r="892" spans="3:3" x14ac:dyDescent="0.3">
      <c r="C892" t="s">
        <v>4193</v>
      </c>
    </row>
    <row r="893" spans="3:3" x14ac:dyDescent="0.3">
      <c r="C893" t="s">
        <v>624</v>
      </c>
    </row>
    <row r="894" spans="3:3" x14ac:dyDescent="0.3">
      <c r="C894" t="s">
        <v>4194</v>
      </c>
    </row>
    <row r="895" spans="3:3" x14ac:dyDescent="0.3">
      <c r="C895" t="s">
        <v>4195</v>
      </c>
    </row>
    <row r="896" spans="3:3" x14ac:dyDescent="0.3">
      <c r="C896" t="s">
        <v>2979</v>
      </c>
    </row>
    <row r="897" spans="3:3" x14ac:dyDescent="0.3">
      <c r="C897" t="s">
        <v>4196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4197</v>
      </c>
    </row>
    <row r="901" spans="3:3" x14ac:dyDescent="0.3">
      <c r="C901" t="s">
        <v>4198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4199</v>
      </c>
    </row>
    <row r="905" spans="3:3" x14ac:dyDescent="0.3">
      <c r="C905" t="s">
        <v>99</v>
      </c>
    </row>
    <row r="906" spans="3:3" x14ac:dyDescent="0.3">
      <c r="C906" t="s">
        <v>4200</v>
      </c>
    </row>
    <row r="907" spans="3:3" x14ac:dyDescent="0.3">
      <c r="C907" t="s">
        <v>4201</v>
      </c>
    </row>
    <row r="908" spans="3:3" x14ac:dyDescent="0.3">
      <c r="C908" t="s">
        <v>4202</v>
      </c>
    </row>
    <row r="909" spans="3:3" x14ac:dyDescent="0.3">
      <c r="C909" t="s">
        <v>4203</v>
      </c>
    </row>
    <row r="910" spans="3:3" x14ac:dyDescent="0.3">
      <c r="C910" t="s">
        <v>4204</v>
      </c>
    </row>
    <row r="911" spans="3:3" x14ac:dyDescent="0.3">
      <c r="C911" t="s">
        <v>1793</v>
      </c>
    </row>
    <row r="912" spans="3:3" x14ac:dyDescent="0.3">
      <c r="C912" t="s">
        <v>4205</v>
      </c>
    </row>
    <row r="913" spans="3:3" x14ac:dyDescent="0.3">
      <c r="C913" t="s">
        <v>4206</v>
      </c>
    </row>
    <row r="914" spans="3:3" x14ac:dyDescent="0.3">
      <c r="C914" t="s">
        <v>4207</v>
      </c>
    </row>
    <row r="915" spans="3:3" x14ac:dyDescent="0.3">
      <c r="C915" t="s">
        <v>4208</v>
      </c>
    </row>
    <row r="916" spans="3:3" x14ac:dyDescent="0.3">
      <c r="C916" t="s">
        <v>4209</v>
      </c>
    </row>
    <row r="917" spans="3:3" x14ac:dyDescent="0.3">
      <c r="C917" t="s">
        <v>4210</v>
      </c>
    </row>
    <row r="918" spans="3:3" x14ac:dyDescent="0.3">
      <c r="C918" t="s">
        <v>4211</v>
      </c>
    </row>
    <row r="919" spans="3:3" x14ac:dyDescent="0.3">
      <c r="C919" t="s">
        <v>4212</v>
      </c>
    </row>
    <row r="920" spans="3:3" x14ac:dyDescent="0.3">
      <c r="C920" t="s">
        <v>4213</v>
      </c>
    </row>
    <row r="921" spans="3:3" x14ac:dyDescent="0.3">
      <c r="C921" t="s">
        <v>1544</v>
      </c>
    </row>
    <row r="922" spans="3:3" x14ac:dyDescent="0.3">
      <c r="C922" t="s">
        <v>4214</v>
      </c>
    </row>
    <row r="923" spans="3:3" x14ac:dyDescent="0.3">
      <c r="C923" t="s">
        <v>4215</v>
      </c>
    </row>
    <row r="924" spans="3:3" x14ac:dyDescent="0.3">
      <c r="C924" t="s">
        <v>4216</v>
      </c>
    </row>
    <row r="925" spans="3:3" x14ac:dyDescent="0.3">
      <c r="C925" t="s">
        <v>4217</v>
      </c>
    </row>
    <row r="926" spans="3:3" x14ac:dyDescent="0.3">
      <c r="C926" t="s">
        <v>688</v>
      </c>
    </row>
    <row r="927" spans="3:3" x14ac:dyDescent="0.3">
      <c r="C927" t="s">
        <v>4218</v>
      </c>
    </row>
    <row r="928" spans="3:3" x14ac:dyDescent="0.3">
      <c r="C928" t="s">
        <v>4219</v>
      </c>
    </row>
    <row r="929" spans="3:3" x14ac:dyDescent="0.3">
      <c r="C929" t="s">
        <v>160</v>
      </c>
    </row>
    <row r="930" spans="3:3" x14ac:dyDescent="0.3">
      <c r="C930" t="s">
        <v>4220</v>
      </c>
    </row>
    <row r="931" spans="3:3" x14ac:dyDescent="0.3">
      <c r="C931" t="s">
        <v>4221</v>
      </c>
    </row>
    <row r="932" spans="3:3" x14ac:dyDescent="0.3">
      <c r="C932" t="s">
        <v>4222</v>
      </c>
    </row>
    <row r="933" spans="3:3" x14ac:dyDescent="0.3">
      <c r="C933" t="s">
        <v>4223</v>
      </c>
    </row>
    <row r="934" spans="3:3" x14ac:dyDescent="0.3">
      <c r="C934" t="s">
        <v>4224</v>
      </c>
    </row>
    <row r="935" spans="3:3" x14ac:dyDescent="0.3">
      <c r="C935" t="s">
        <v>2919</v>
      </c>
    </row>
    <row r="936" spans="3:3" x14ac:dyDescent="0.3">
      <c r="C936" t="s">
        <v>4225</v>
      </c>
    </row>
    <row r="937" spans="3:3" x14ac:dyDescent="0.3">
      <c r="C937" t="s">
        <v>4226</v>
      </c>
    </row>
    <row r="938" spans="3:3" x14ac:dyDescent="0.3">
      <c r="C938" t="s">
        <v>3326</v>
      </c>
    </row>
    <row r="939" spans="3:3" x14ac:dyDescent="0.3">
      <c r="C939" t="s">
        <v>4227</v>
      </c>
    </row>
    <row r="940" spans="3:3" x14ac:dyDescent="0.3">
      <c r="C940" t="s">
        <v>4228</v>
      </c>
    </row>
    <row r="941" spans="3:3" x14ac:dyDescent="0.3">
      <c r="C941" t="s">
        <v>4229</v>
      </c>
    </row>
    <row r="942" spans="3:3" x14ac:dyDescent="0.3">
      <c r="C942" t="s">
        <v>4230</v>
      </c>
    </row>
    <row r="943" spans="3:3" x14ac:dyDescent="0.3">
      <c r="C943" t="s">
        <v>707</v>
      </c>
    </row>
    <row r="944" spans="3:3" x14ac:dyDescent="0.3">
      <c r="C944" t="s">
        <v>4231</v>
      </c>
    </row>
    <row r="945" spans="3:3" x14ac:dyDescent="0.3">
      <c r="C945" t="s">
        <v>4232</v>
      </c>
    </row>
    <row r="946" spans="3:3" x14ac:dyDescent="0.3">
      <c r="C946" t="s">
        <v>4233</v>
      </c>
    </row>
    <row r="947" spans="3:3" x14ac:dyDescent="0.3">
      <c r="C947" t="s">
        <v>4234</v>
      </c>
    </row>
    <row r="948" spans="3:3" x14ac:dyDescent="0.3">
      <c r="C948" t="s">
        <v>4235</v>
      </c>
    </row>
    <row r="949" spans="3:3" x14ac:dyDescent="0.3">
      <c r="C949" t="s">
        <v>4236</v>
      </c>
    </row>
    <row r="950" spans="3:3" x14ac:dyDescent="0.3">
      <c r="C950" t="s">
        <v>4237</v>
      </c>
    </row>
    <row r="951" spans="3:3" x14ac:dyDescent="0.3">
      <c r="C951" t="s">
        <v>4238</v>
      </c>
    </row>
    <row r="952" spans="3:3" x14ac:dyDescent="0.3">
      <c r="C952" t="s">
        <v>2118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4239</v>
      </c>
    </row>
    <row r="956" spans="3:3" x14ac:dyDescent="0.3">
      <c r="C956" t="s">
        <v>3385</v>
      </c>
    </row>
    <row r="957" spans="3:3" x14ac:dyDescent="0.3">
      <c r="C957" t="s">
        <v>4240</v>
      </c>
    </row>
    <row r="958" spans="3:3" x14ac:dyDescent="0.3">
      <c r="C958" t="s">
        <v>4241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4242</v>
      </c>
    </row>
    <row r="962" spans="3:3" x14ac:dyDescent="0.3">
      <c r="C962" t="s">
        <v>321</v>
      </c>
    </row>
    <row r="963" spans="3:3" x14ac:dyDescent="0.3">
      <c r="C963" t="s">
        <v>4243</v>
      </c>
    </row>
    <row r="964" spans="3:3" x14ac:dyDescent="0.3">
      <c r="C964" t="s">
        <v>4244</v>
      </c>
    </row>
    <row r="965" spans="3:3" x14ac:dyDescent="0.3">
      <c r="C965" t="s">
        <v>300</v>
      </c>
    </row>
    <row r="966" spans="3:3" x14ac:dyDescent="0.3">
      <c r="C966" t="s">
        <v>4245</v>
      </c>
    </row>
    <row r="967" spans="3:3" x14ac:dyDescent="0.3">
      <c r="C967" t="s">
        <v>4246</v>
      </c>
    </row>
    <row r="968" spans="3:3" x14ac:dyDescent="0.3">
      <c r="C968" t="s">
        <v>4247</v>
      </c>
    </row>
    <row r="969" spans="3:3" x14ac:dyDescent="0.3">
      <c r="C969" t="s">
        <v>4248</v>
      </c>
    </row>
    <row r="970" spans="3:3" x14ac:dyDescent="0.3">
      <c r="C970" t="s">
        <v>2948</v>
      </c>
    </row>
    <row r="971" spans="3:3" x14ac:dyDescent="0.3">
      <c r="C971" t="s">
        <v>4249</v>
      </c>
    </row>
    <row r="972" spans="3:3" x14ac:dyDescent="0.3">
      <c r="C972" t="s">
        <v>4250</v>
      </c>
    </row>
    <row r="973" spans="3:3" x14ac:dyDescent="0.3">
      <c r="C973" t="s">
        <v>4251</v>
      </c>
    </row>
    <row r="974" spans="3:3" x14ac:dyDescent="0.3">
      <c r="C974" t="s">
        <v>1516</v>
      </c>
    </row>
    <row r="975" spans="3:3" x14ac:dyDescent="0.3">
      <c r="C975" t="s">
        <v>4252</v>
      </c>
    </row>
    <row r="976" spans="3:3" x14ac:dyDescent="0.3">
      <c r="C976" t="s">
        <v>4253</v>
      </c>
    </row>
    <row r="977" spans="3:3" x14ac:dyDescent="0.3">
      <c r="C977" t="s">
        <v>4254</v>
      </c>
    </row>
    <row r="978" spans="3:3" x14ac:dyDescent="0.3">
      <c r="C978" t="s">
        <v>2535</v>
      </c>
    </row>
    <row r="979" spans="3:3" x14ac:dyDescent="0.3">
      <c r="C979" t="s">
        <v>3367</v>
      </c>
    </row>
    <row r="980" spans="3:3" x14ac:dyDescent="0.3">
      <c r="C980" t="s">
        <v>144</v>
      </c>
    </row>
    <row r="981" spans="3:3" x14ac:dyDescent="0.3">
      <c r="C981" t="s">
        <v>3357</v>
      </c>
    </row>
    <row r="982" spans="3:3" x14ac:dyDescent="0.3">
      <c r="C982" t="s">
        <v>4255</v>
      </c>
    </row>
    <row r="983" spans="3:3" x14ac:dyDescent="0.3">
      <c r="C983" t="s">
        <v>379</v>
      </c>
    </row>
    <row r="984" spans="3:3" x14ac:dyDescent="0.3">
      <c r="C984" t="s">
        <v>4256</v>
      </c>
    </row>
    <row r="985" spans="3:3" x14ac:dyDescent="0.3">
      <c r="C985" t="s">
        <v>344</v>
      </c>
    </row>
    <row r="986" spans="3:3" x14ac:dyDescent="0.3">
      <c r="C986" t="s">
        <v>4257</v>
      </c>
    </row>
    <row r="987" spans="3:3" x14ac:dyDescent="0.3">
      <c r="C987" t="s">
        <v>4258</v>
      </c>
    </row>
    <row r="988" spans="3:3" x14ac:dyDescent="0.3">
      <c r="C988" t="s">
        <v>1456</v>
      </c>
    </row>
    <row r="989" spans="3:3" x14ac:dyDescent="0.3">
      <c r="C989" t="s">
        <v>4259</v>
      </c>
    </row>
    <row r="990" spans="3:3" x14ac:dyDescent="0.3">
      <c r="C990" t="s">
        <v>4260</v>
      </c>
    </row>
    <row r="991" spans="3:3" x14ac:dyDescent="0.3">
      <c r="C991" t="s">
        <v>4262</v>
      </c>
    </row>
    <row r="992" spans="3:3" x14ac:dyDescent="0.3">
      <c r="C992" t="s">
        <v>286</v>
      </c>
    </row>
    <row r="993" spans="3:3" x14ac:dyDescent="0.3">
      <c r="C993" t="s">
        <v>4263</v>
      </c>
    </row>
    <row r="994" spans="3:3" x14ac:dyDescent="0.3">
      <c r="C994" t="s">
        <v>4264</v>
      </c>
    </row>
    <row r="995" spans="3:3" x14ac:dyDescent="0.3">
      <c r="C995" t="s">
        <v>1849</v>
      </c>
    </row>
    <row r="996" spans="3:3" x14ac:dyDescent="0.3">
      <c r="C996" t="s">
        <v>4265</v>
      </c>
    </row>
    <row r="997" spans="3:3" x14ac:dyDescent="0.3">
      <c r="C997" t="s">
        <v>4266</v>
      </c>
    </row>
    <row r="998" spans="3:3" x14ac:dyDescent="0.3">
      <c r="C998" t="s">
        <v>4267</v>
      </c>
    </row>
    <row r="999" spans="3:3" x14ac:dyDescent="0.3">
      <c r="C999" t="s">
        <v>4268</v>
      </c>
    </row>
    <row r="1000" spans="3:3" x14ac:dyDescent="0.3">
      <c r="C1000" t="s">
        <v>4269</v>
      </c>
    </row>
    <row r="1001" spans="3:3" x14ac:dyDescent="0.3">
      <c r="C1001" t="s">
        <v>4270</v>
      </c>
    </row>
    <row r="1002" spans="3:3" x14ac:dyDescent="0.3">
      <c r="C1002" t="s">
        <v>4271</v>
      </c>
    </row>
    <row r="1003" spans="3:3" x14ac:dyDescent="0.3">
      <c r="C1003" t="s">
        <v>4272</v>
      </c>
    </row>
    <row r="1004" spans="3:3" x14ac:dyDescent="0.3">
      <c r="C1004" t="s">
        <v>4273</v>
      </c>
    </row>
    <row r="1005" spans="3:3" x14ac:dyDescent="0.3">
      <c r="C1005" t="s">
        <v>1162</v>
      </c>
    </row>
    <row r="1006" spans="3:3" x14ac:dyDescent="0.3">
      <c r="C1006" t="s">
        <v>4274</v>
      </c>
    </row>
    <row r="1007" spans="3:3" x14ac:dyDescent="0.3">
      <c r="C1007" t="s">
        <v>1337</v>
      </c>
    </row>
    <row r="1008" spans="3:3" x14ac:dyDescent="0.3">
      <c r="C1008" t="s">
        <v>4275</v>
      </c>
    </row>
    <row r="1009" spans="3:3" x14ac:dyDescent="0.3">
      <c r="C1009" t="s">
        <v>4276</v>
      </c>
    </row>
    <row r="1010" spans="3:3" x14ac:dyDescent="0.3">
      <c r="C1010" t="s">
        <v>4277</v>
      </c>
    </row>
    <row r="1011" spans="3:3" x14ac:dyDescent="0.3">
      <c r="C1011" t="s">
        <v>4278</v>
      </c>
    </row>
    <row r="1012" spans="3:3" x14ac:dyDescent="0.3">
      <c r="C1012" t="s">
        <v>4279</v>
      </c>
    </row>
    <row r="1013" spans="3:3" x14ac:dyDescent="0.3">
      <c r="C1013" t="s">
        <v>4280</v>
      </c>
    </row>
    <row r="1014" spans="3:3" x14ac:dyDescent="0.3">
      <c r="C1014" t="s">
        <v>3346</v>
      </c>
    </row>
    <row r="1015" spans="3:3" x14ac:dyDescent="0.3">
      <c r="C1015" t="s">
        <v>4281</v>
      </c>
    </row>
    <row r="1016" spans="3:3" x14ac:dyDescent="0.3">
      <c r="C1016" t="s">
        <v>2857</v>
      </c>
    </row>
    <row r="1017" spans="3:3" x14ac:dyDescent="0.3">
      <c r="C1017" t="s">
        <v>4282</v>
      </c>
    </row>
    <row r="1018" spans="3:3" x14ac:dyDescent="0.3">
      <c r="C1018" t="s">
        <v>4283</v>
      </c>
    </row>
    <row r="1019" spans="3:3" x14ac:dyDescent="0.3">
      <c r="C1019" t="s">
        <v>4284</v>
      </c>
    </row>
    <row r="1020" spans="3:3" x14ac:dyDescent="0.3">
      <c r="C1020" t="s">
        <v>2887</v>
      </c>
    </row>
    <row r="1021" spans="3:3" x14ac:dyDescent="0.3">
      <c r="C1021" t="s">
        <v>4285</v>
      </c>
    </row>
    <row r="1022" spans="3:3" x14ac:dyDescent="0.3">
      <c r="C1022" t="s">
        <v>4286</v>
      </c>
    </row>
    <row r="1023" spans="3:3" x14ac:dyDescent="0.3">
      <c r="C1023" t="s">
        <v>4287</v>
      </c>
    </row>
    <row r="1024" spans="3:3" x14ac:dyDescent="0.3">
      <c r="C1024" t="s">
        <v>4288</v>
      </c>
    </row>
    <row r="1025" spans="3:3" x14ac:dyDescent="0.3">
      <c r="C1025" t="s">
        <v>4289</v>
      </c>
    </row>
    <row r="1026" spans="3:3" x14ac:dyDescent="0.3">
      <c r="C1026" t="s">
        <v>4290</v>
      </c>
    </row>
    <row r="1027" spans="3:3" x14ac:dyDescent="0.3">
      <c r="C1027" t="s">
        <v>4291</v>
      </c>
    </row>
    <row r="1028" spans="3:3" x14ac:dyDescent="0.3">
      <c r="C1028" t="s">
        <v>4292</v>
      </c>
    </row>
    <row r="1029" spans="3:3" x14ac:dyDescent="0.3">
      <c r="C1029" t="s">
        <v>3028</v>
      </c>
    </row>
    <row r="1030" spans="3:3" x14ac:dyDescent="0.3">
      <c r="C1030" t="s">
        <v>629</v>
      </c>
    </row>
    <row r="1031" spans="3:3" x14ac:dyDescent="0.3">
      <c r="C1031" t="s">
        <v>4293</v>
      </c>
    </row>
    <row r="1032" spans="3:3" x14ac:dyDescent="0.3">
      <c r="C1032" t="s">
        <v>4294</v>
      </c>
    </row>
    <row r="1033" spans="3:3" x14ac:dyDescent="0.3">
      <c r="C1033" t="s">
        <v>2635</v>
      </c>
    </row>
    <row r="1034" spans="3:3" x14ac:dyDescent="0.3">
      <c r="C1034" t="s">
        <v>539</v>
      </c>
    </row>
    <row r="1035" spans="3:3" x14ac:dyDescent="0.3">
      <c r="C1035" t="s">
        <v>4295</v>
      </c>
    </row>
    <row r="1036" spans="3:3" x14ac:dyDescent="0.3">
      <c r="C1036" t="s">
        <v>4296</v>
      </c>
    </row>
    <row r="1037" spans="3:3" x14ac:dyDescent="0.3">
      <c r="C1037" t="s">
        <v>4297</v>
      </c>
    </row>
    <row r="1038" spans="3:3" x14ac:dyDescent="0.3">
      <c r="C1038" t="s">
        <v>2860</v>
      </c>
    </row>
    <row r="1039" spans="3:3" x14ac:dyDescent="0.3">
      <c r="C1039" t="s">
        <v>4298</v>
      </c>
    </row>
    <row r="1040" spans="3:3" x14ac:dyDescent="0.3">
      <c r="C1040" t="s">
        <v>3083</v>
      </c>
    </row>
    <row r="1041" spans="3:3" x14ac:dyDescent="0.3">
      <c r="C1041" t="s">
        <v>4299</v>
      </c>
    </row>
    <row r="1042" spans="3:3" x14ac:dyDescent="0.3">
      <c r="C1042" t="s">
        <v>4300</v>
      </c>
    </row>
    <row r="1043" spans="3:3" x14ac:dyDescent="0.3">
      <c r="C1043" t="s">
        <v>2668</v>
      </c>
    </row>
    <row r="1044" spans="3:3" x14ac:dyDescent="0.3">
      <c r="C1044" t="s">
        <v>4301</v>
      </c>
    </row>
    <row r="1045" spans="3:3" x14ac:dyDescent="0.3">
      <c r="C1045" t="s">
        <v>4302</v>
      </c>
    </row>
    <row r="1046" spans="3:3" x14ac:dyDescent="0.3">
      <c r="C1046" t="s">
        <v>4303</v>
      </c>
    </row>
    <row r="1047" spans="3:3" x14ac:dyDescent="0.3">
      <c r="C1047" t="s">
        <v>4304</v>
      </c>
    </row>
    <row r="1048" spans="3:3" x14ac:dyDescent="0.3">
      <c r="C1048" t="s">
        <v>4305</v>
      </c>
    </row>
    <row r="1049" spans="3:3" x14ac:dyDescent="0.3">
      <c r="C1049" t="s">
        <v>4306</v>
      </c>
    </row>
    <row r="1050" spans="3:3" x14ac:dyDescent="0.3">
      <c r="C1050" t="s">
        <v>1721</v>
      </c>
    </row>
    <row r="1051" spans="3:3" x14ac:dyDescent="0.3">
      <c r="C1051" t="s">
        <v>4307</v>
      </c>
    </row>
    <row r="1052" spans="3:3" x14ac:dyDescent="0.3">
      <c r="C1052" t="s">
        <v>231</v>
      </c>
    </row>
    <row r="1053" spans="3:3" x14ac:dyDescent="0.3">
      <c r="C1053" t="s">
        <v>4308</v>
      </c>
    </row>
    <row r="1054" spans="3:3" x14ac:dyDescent="0.3">
      <c r="C1054" t="s">
        <v>4309</v>
      </c>
    </row>
    <row r="1055" spans="3:3" x14ac:dyDescent="0.3">
      <c r="C1055" t="s">
        <v>4310</v>
      </c>
    </row>
    <row r="1056" spans="3:3" x14ac:dyDescent="0.3">
      <c r="C1056" t="s">
        <v>4311</v>
      </c>
    </row>
    <row r="1057" spans="3:3" x14ac:dyDescent="0.3">
      <c r="C1057" t="s">
        <v>2595</v>
      </c>
    </row>
    <row r="1058" spans="3:3" x14ac:dyDescent="0.3">
      <c r="C1058" t="s">
        <v>2446</v>
      </c>
    </row>
    <row r="1059" spans="3:3" x14ac:dyDescent="0.3">
      <c r="C1059" t="s">
        <v>4312</v>
      </c>
    </row>
    <row r="1060" spans="3:3" x14ac:dyDescent="0.3">
      <c r="C1060" t="s">
        <v>4313</v>
      </c>
    </row>
    <row r="1061" spans="3:3" x14ac:dyDescent="0.3">
      <c r="C1061" t="s">
        <v>4314</v>
      </c>
    </row>
    <row r="1062" spans="3:3" x14ac:dyDescent="0.3">
      <c r="C1062" t="s">
        <v>4315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4316</v>
      </c>
    </row>
    <row r="1067" spans="3:3" x14ac:dyDescent="0.3">
      <c r="C1067" t="s">
        <v>4317</v>
      </c>
    </row>
    <row r="1068" spans="3:3" x14ac:dyDescent="0.3">
      <c r="C1068" t="s">
        <v>284</v>
      </c>
    </row>
    <row r="1069" spans="3:3" x14ac:dyDescent="0.3">
      <c r="C1069" t="s">
        <v>4318</v>
      </c>
    </row>
    <row r="1070" spans="3:3" x14ac:dyDescent="0.3">
      <c r="C1070" t="s">
        <v>2722</v>
      </c>
    </row>
    <row r="1071" spans="3:3" x14ac:dyDescent="0.3">
      <c r="C1071" t="s">
        <v>4319</v>
      </c>
    </row>
    <row r="1072" spans="3:3" x14ac:dyDescent="0.3">
      <c r="C1072" t="s">
        <v>4320</v>
      </c>
    </row>
    <row r="1073" spans="3:3" x14ac:dyDescent="0.3">
      <c r="C1073" t="s">
        <v>1986</v>
      </c>
    </row>
    <row r="1074" spans="3:3" x14ac:dyDescent="0.3">
      <c r="C1074" t="s">
        <v>2764</v>
      </c>
    </row>
    <row r="1075" spans="3:3" x14ac:dyDescent="0.3">
      <c r="C1075" t="s">
        <v>4321</v>
      </c>
    </row>
    <row r="1076" spans="3:3" x14ac:dyDescent="0.3">
      <c r="C1076" t="s">
        <v>4322</v>
      </c>
    </row>
    <row r="1077" spans="3:3" x14ac:dyDescent="0.3">
      <c r="C1077" t="s">
        <v>2541</v>
      </c>
    </row>
    <row r="1078" spans="3:3" x14ac:dyDescent="0.3">
      <c r="C1078" t="s">
        <v>4323</v>
      </c>
    </row>
    <row r="1079" spans="3:3" x14ac:dyDescent="0.3">
      <c r="C1079" t="s">
        <v>292</v>
      </c>
    </row>
    <row r="1080" spans="3:3" x14ac:dyDescent="0.3">
      <c r="C1080" t="s">
        <v>1410</v>
      </c>
    </row>
    <row r="1081" spans="3:3" x14ac:dyDescent="0.3">
      <c r="C1081" t="s">
        <v>1069</v>
      </c>
    </row>
    <row r="1082" spans="3:3" x14ac:dyDescent="0.3">
      <c r="C1082" t="s">
        <v>4324</v>
      </c>
    </row>
    <row r="1083" spans="3:3" x14ac:dyDescent="0.3">
      <c r="C1083" t="s">
        <v>3117</v>
      </c>
    </row>
    <row r="1084" spans="3:3" x14ac:dyDescent="0.3">
      <c r="C1084" t="s">
        <v>4325</v>
      </c>
    </row>
    <row r="1085" spans="3:3" x14ac:dyDescent="0.3">
      <c r="C1085" t="s">
        <v>4326</v>
      </c>
    </row>
    <row r="1086" spans="3:3" x14ac:dyDescent="0.3">
      <c r="C1086" t="s">
        <v>4327</v>
      </c>
    </row>
    <row r="1087" spans="3:3" x14ac:dyDescent="0.3">
      <c r="C1087" t="s">
        <v>4328</v>
      </c>
    </row>
    <row r="1088" spans="3:3" x14ac:dyDescent="0.3">
      <c r="C1088" t="s">
        <v>4329</v>
      </c>
    </row>
    <row r="1089" spans="3:3" x14ac:dyDescent="0.3">
      <c r="C1089" t="s">
        <v>4330</v>
      </c>
    </row>
    <row r="1090" spans="3:3" x14ac:dyDescent="0.3">
      <c r="C1090" t="s">
        <v>4331</v>
      </c>
    </row>
    <row r="1091" spans="3:3" x14ac:dyDescent="0.3">
      <c r="C1091" t="s">
        <v>4332</v>
      </c>
    </row>
    <row r="1092" spans="3:3" x14ac:dyDescent="0.3">
      <c r="C1092" t="s">
        <v>2841</v>
      </c>
    </row>
    <row r="1093" spans="3:3" x14ac:dyDescent="0.3">
      <c r="C1093" t="s">
        <v>4333</v>
      </c>
    </row>
    <row r="1094" spans="3:3" x14ac:dyDescent="0.3">
      <c r="C1094" t="s">
        <v>4334</v>
      </c>
    </row>
    <row r="1095" spans="3:3" x14ac:dyDescent="0.3">
      <c r="C1095" t="s">
        <v>4335</v>
      </c>
    </row>
    <row r="1096" spans="3:3" x14ac:dyDescent="0.3">
      <c r="C1096" t="s">
        <v>4336</v>
      </c>
    </row>
    <row r="1097" spans="3:3" x14ac:dyDescent="0.3">
      <c r="C1097" t="s">
        <v>4337</v>
      </c>
    </row>
    <row r="1098" spans="3:3" x14ac:dyDescent="0.3">
      <c r="C1098" t="s">
        <v>4338</v>
      </c>
    </row>
    <row r="1099" spans="3:3" x14ac:dyDescent="0.3">
      <c r="C1099" t="s">
        <v>4339</v>
      </c>
    </row>
    <row r="1100" spans="3:3" x14ac:dyDescent="0.3">
      <c r="C1100" t="s">
        <v>4340</v>
      </c>
    </row>
    <row r="1101" spans="3:3" x14ac:dyDescent="0.3">
      <c r="C1101" t="s">
        <v>520</v>
      </c>
    </row>
    <row r="1102" spans="3:3" x14ac:dyDescent="0.3">
      <c r="C1102" t="s">
        <v>4341</v>
      </c>
    </row>
    <row r="1103" spans="3:3" x14ac:dyDescent="0.3">
      <c r="C1103" t="s">
        <v>4342</v>
      </c>
    </row>
    <row r="1104" spans="3:3" x14ac:dyDescent="0.3">
      <c r="C1104" t="s">
        <v>4343</v>
      </c>
    </row>
    <row r="1105" spans="3:3" x14ac:dyDescent="0.3">
      <c r="C1105" t="s">
        <v>4344</v>
      </c>
    </row>
    <row r="1106" spans="3:3" x14ac:dyDescent="0.3">
      <c r="C1106" t="s">
        <v>4345</v>
      </c>
    </row>
    <row r="1107" spans="3:3" x14ac:dyDescent="0.3">
      <c r="C1107" t="s">
        <v>4346</v>
      </c>
    </row>
    <row r="1108" spans="3:3" x14ac:dyDescent="0.3">
      <c r="C1108" t="s">
        <v>4347</v>
      </c>
    </row>
    <row r="1109" spans="3:3" x14ac:dyDescent="0.3">
      <c r="C1109" t="s">
        <v>4348</v>
      </c>
    </row>
    <row r="1110" spans="3:3" x14ac:dyDescent="0.3">
      <c r="C1110" t="s">
        <v>4349</v>
      </c>
    </row>
    <row r="1111" spans="3:3" x14ac:dyDescent="0.3">
      <c r="C1111" t="s">
        <v>4350</v>
      </c>
    </row>
    <row r="1112" spans="3:3" x14ac:dyDescent="0.3">
      <c r="C1112" t="s">
        <v>3087</v>
      </c>
    </row>
    <row r="1113" spans="3:3" x14ac:dyDescent="0.3">
      <c r="C1113" t="s">
        <v>2591</v>
      </c>
    </row>
    <row r="1114" spans="3:3" x14ac:dyDescent="0.3">
      <c r="C1114" t="s">
        <v>4351</v>
      </c>
    </row>
    <row r="1115" spans="3:3" x14ac:dyDescent="0.3">
      <c r="C1115" t="s">
        <v>3162</v>
      </c>
    </row>
    <row r="1116" spans="3:3" x14ac:dyDescent="0.3">
      <c r="C1116" t="s">
        <v>4352</v>
      </c>
    </row>
    <row r="1117" spans="3:3" x14ac:dyDescent="0.3">
      <c r="C1117" t="s">
        <v>4353</v>
      </c>
    </row>
    <row r="1118" spans="3:3" x14ac:dyDescent="0.3">
      <c r="C1118" t="s">
        <v>4354</v>
      </c>
    </row>
    <row r="1119" spans="3:3" x14ac:dyDescent="0.3">
      <c r="C1119" t="s">
        <v>4355</v>
      </c>
    </row>
    <row r="1120" spans="3:3" x14ac:dyDescent="0.3">
      <c r="C1120" t="s">
        <v>340</v>
      </c>
    </row>
    <row r="1121" spans="3:3" x14ac:dyDescent="0.3">
      <c r="C1121" t="s">
        <v>4356</v>
      </c>
    </row>
    <row r="1122" spans="3:3" x14ac:dyDescent="0.3">
      <c r="C1122" t="s">
        <v>4357</v>
      </c>
    </row>
    <row r="1123" spans="3:3" x14ac:dyDescent="0.3">
      <c r="C1123" t="s">
        <v>155</v>
      </c>
    </row>
    <row r="1124" spans="3:3" x14ac:dyDescent="0.3">
      <c r="C1124" t="s">
        <v>4358</v>
      </c>
    </row>
    <row r="1125" spans="3:3" x14ac:dyDescent="0.3">
      <c r="C1125" t="s">
        <v>4359</v>
      </c>
    </row>
    <row r="1126" spans="3:3" x14ac:dyDescent="0.3">
      <c r="C1126" t="s">
        <v>4360</v>
      </c>
    </row>
    <row r="1127" spans="3:3" x14ac:dyDescent="0.3">
      <c r="C1127" t="s">
        <v>4361</v>
      </c>
    </row>
    <row r="1128" spans="3:3" x14ac:dyDescent="0.3">
      <c r="C1128" t="s">
        <v>4362</v>
      </c>
    </row>
    <row r="1129" spans="3:3" x14ac:dyDescent="0.3">
      <c r="C1129" t="s">
        <v>4363</v>
      </c>
    </row>
    <row r="1130" spans="3:3" x14ac:dyDescent="0.3">
      <c r="C1130" t="s">
        <v>4364</v>
      </c>
    </row>
    <row r="1131" spans="3:3" x14ac:dyDescent="0.3">
      <c r="C1131" t="s">
        <v>4365</v>
      </c>
    </row>
    <row r="1132" spans="3:3" x14ac:dyDescent="0.3">
      <c r="C1132" t="s">
        <v>4366</v>
      </c>
    </row>
    <row r="1133" spans="3:3" x14ac:dyDescent="0.3">
      <c r="C1133" t="s">
        <v>2924</v>
      </c>
    </row>
    <row r="1134" spans="3:3" x14ac:dyDescent="0.3">
      <c r="C1134" t="s">
        <v>4367</v>
      </c>
    </row>
    <row r="1135" spans="3:3" x14ac:dyDescent="0.3">
      <c r="C1135" t="s">
        <v>4368</v>
      </c>
    </row>
    <row r="1136" spans="3:3" x14ac:dyDescent="0.3">
      <c r="C1136" t="s">
        <v>4369</v>
      </c>
    </row>
    <row r="1137" spans="3:3" x14ac:dyDescent="0.3">
      <c r="C1137" t="s">
        <v>4370</v>
      </c>
    </row>
    <row r="1138" spans="3:3" x14ac:dyDescent="0.3">
      <c r="C1138" t="s">
        <v>4371</v>
      </c>
    </row>
    <row r="1139" spans="3:3" x14ac:dyDescent="0.3">
      <c r="C1139" t="s">
        <v>4372</v>
      </c>
    </row>
    <row r="1140" spans="3:3" x14ac:dyDescent="0.3">
      <c r="C1140" t="s">
        <v>45</v>
      </c>
    </row>
    <row r="1141" spans="3:3" x14ac:dyDescent="0.3">
      <c r="C1141" t="s">
        <v>4373</v>
      </c>
    </row>
    <row r="1142" spans="3:3" x14ac:dyDescent="0.3">
      <c r="C1142" t="s">
        <v>150</v>
      </c>
    </row>
    <row r="1143" spans="3:3" x14ac:dyDescent="0.3">
      <c r="C1143" t="s">
        <v>4374</v>
      </c>
    </row>
    <row r="1144" spans="3:3" x14ac:dyDescent="0.3">
      <c r="C1144" t="s">
        <v>4375</v>
      </c>
    </row>
    <row r="1145" spans="3:3" x14ac:dyDescent="0.3">
      <c r="C1145" t="s">
        <v>4376</v>
      </c>
    </row>
    <row r="1146" spans="3:3" x14ac:dyDescent="0.3">
      <c r="C1146" t="s">
        <v>4377</v>
      </c>
    </row>
    <row r="1147" spans="3:3" x14ac:dyDescent="0.3">
      <c r="C1147" t="s">
        <v>4378</v>
      </c>
    </row>
    <row r="1148" spans="3:3" x14ac:dyDescent="0.3">
      <c r="C1148" t="s">
        <v>4379</v>
      </c>
    </row>
    <row r="1149" spans="3:3" x14ac:dyDescent="0.3">
      <c r="C1149" t="s">
        <v>4380</v>
      </c>
    </row>
    <row r="1150" spans="3:3" x14ac:dyDescent="0.3">
      <c r="C1150" t="s">
        <v>1220</v>
      </c>
    </row>
    <row r="1151" spans="3:3" x14ac:dyDescent="0.3">
      <c r="C1151" t="s">
        <v>1751</v>
      </c>
    </row>
    <row r="1152" spans="3:3" x14ac:dyDescent="0.3">
      <c r="C1152" t="s">
        <v>4381</v>
      </c>
    </row>
    <row r="1153" spans="3:3" x14ac:dyDescent="0.3">
      <c r="C1153" t="s">
        <v>4382</v>
      </c>
    </row>
    <row r="1154" spans="3:3" x14ac:dyDescent="0.3">
      <c r="C1154" t="s">
        <v>1758</v>
      </c>
    </row>
    <row r="1155" spans="3:3" x14ac:dyDescent="0.3">
      <c r="C1155" t="s">
        <v>4383</v>
      </c>
    </row>
    <row r="1156" spans="3:3" x14ac:dyDescent="0.3">
      <c r="C1156" t="s">
        <v>4384</v>
      </c>
    </row>
    <row r="1157" spans="3:3" x14ac:dyDescent="0.3">
      <c r="C1157" t="s">
        <v>4385</v>
      </c>
    </row>
    <row r="1158" spans="3:3" x14ac:dyDescent="0.3">
      <c r="C1158" t="s">
        <v>4386</v>
      </c>
    </row>
    <row r="1159" spans="3:3" x14ac:dyDescent="0.3">
      <c r="C1159" t="s">
        <v>4387</v>
      </c>
    </row>
    <row r="1160" spans="3:3" x14ac:dyDescent="0.3">
      <c r="C1160" t="s">
        <v>4388</v>
      </c>
    </row>
    <row r="1161" spans="3:3" x14ac:dyDescent="0.3">
      <c r="C1161" t="s">
        <v>571</v>
      </c>
    </row>
    <row r="1162" spans="3:3" x14ac:dyDescent="0.3">
      <c r="C1162" t="s">
        <v>4389</v>
      </c>
    </row>
    <row r="1163" spans="3:3" x14ac:dyDescent="0.3">
      <c r="C1163" t="s">
        <v>4390</v>
      </c>
    </row>
    <row r="1164" spans="3:3" x14ac:dyDescent="0.3">
      <c r="C1164" t="s">
        <v>4391</v>
      </c>
    </row>
    <row r="1165" spans="3:3" x14ac:dyDescent="0.3">
      <c r="C1165" t="s">
        <v>4392</v>
      </c>
    </row>
    <row r="1166" spans="3:3" x14ac:dyDescent="0.3">
      <c r="C1166" t="s">
        <v>4393</v>
      </c>
    </row>
    <row r="1167" spans="3:3" x14ac:dyDescent="0.3">
      <c r="C1167" t="s">
        <v>4394</v>
      </c>
    </row>
    <row r="1168" spans="3:3" x14ac:dyDescent="0.3">
      <c r="C1168" t="s">
        <v>4395</v>
      </c>
    </row>
    <row r="1169" spans="3:3" x14ac:dyDescent="0.3">
      <c r="C1169" t="s">
        <v>4396</v>
      </c>
    </row>
    <row r="1170" spans="3:3" x14ac:dyDescent="0.3">
      <c r="C1170" t="s">
        <v>4397</v>
      </c>
    </row>
    <row r="1171" spans="3:3" x14ac:dyDescent="0.3">
      <c r="C1171" t="s">
        <v>4398</v>
      </c>
    </row>
    <row r="1172" spans="3:3" x14ac:dyDescent="0.3">
      <c r="C1172" t="s">
        <v>4399</v>
      </c>
    </row>
    <row r="1173" spans="3:3" x14ac:dyDescent="0.3">
      <c r="C1173" t="s">
        <v>4400</v>
      </c>
    </row>
    <row r="1174" spans="3:3" x14ac:dyDescent="0.3">
      <c r="C1174" t="s">
        <v>4401</v>
      </c>
    </row>
    <row r="1175" spans="3:3" x14ac:dyDescent="0.3">
      <c r="C1175" t="s">
        <v>4402</v>
      </c>
    </row>
    <row r="1176" spans="3:3" x14ac:dyDescent="0.3">
      <c r="C1176" t="s">
        <v>1134</v>
      </c>
    </row>
    <row r="1177" spans="3:3" x14ac:dyDescent="0.3">
      <c r="C1177" t="s">
        <v>4403</v>
      </c>
    </row>
    <row r="1178" spans="3:3" x14ac:dyDescent="0.3">
      <c r="C1178" t="s">
        <v>4404</v>
      </c>
    </row>
    <row r="1179" spans="3:3" x14ac:dyDescent="0.3">
      <c r="C1179" t="s">
        <v>1342</v>
      </c>
    </row>
    <row r="1180" spans="3:3" x14ac:dyDescent="0.3">
      <c r="C1180" t="s">
        <v>2741</v>
      </c>
    </row>
    <row r="1181" spans="3:3" x14ac:dyDescent="0.3">
      <c r="C1181" t="s">
        <v>4405</v>
      </c>
    </row>
    <row r="1182" spans="3:3" x14ac:dyDescent="0.3">
      <c r="C1182" t="s">
        <v>2831</v>
      </c>
    </row>
    <row r="1183" spans="3:3" x14ac:dyDescent="0.3">
      <c r="C1183" t="s">
        <v>4406</v>
      </c>
    </row>
    <row r="1184" spans="3:3" x14ac:dyDescent="0.3">
      <c r="C1184" t="s">
        <v>4407</v>
      </c>
    </row>
    <row r="1185" spans="3:3" x14ac:dyDescent="0.3">
      <c r="C1185" t="s">
        <v>4408</v>
      </c>
    </row>
    <row r="1186" spans="3:3" x14ac:dyDescent="0.3">
      <c r="C1186" t="s">
        <v>4409</v>
      </c>
    </row>
    <row r="1187" spans="3:3" x14ac:dyDescent="0.3">
      <c r="C1187" t="s">
        <v>4410</v>
      </c>
    </row>
    <row r="1188" spans="3:3" x14ac:dyDescent="0.3">
      <c r="C1188" t="s">
        <v>4411</v>
      </c>
    </row>
    <row r="1189" spans="3:3" x14ac:dyDescent="0.3">
      <c r="C1189" t="s">
        <v>239</v>
      </c>
    </row>
    <row r="1190" spans="3:3" x14ac:dyDescent="0.3">
      <c r="C1190" t="s">
        <v>4412</v>
      </c>
    </row>
    <row r="1191" spans="3:3" x14ac:dyDescent="0.3">
      <c r="C1191" t="s">
        <v>4413</v>
      </c>
    </row>
    <row r="1192" spans="3:3" x14ac:dyDescent="0.3">
      <c r="C1192" t="s">
        <v>2556</v>
      </c>
    </row>
    <row r="1193" spans="3:3" x14ac:dyDescent="0.3">
      <c r="C1193" t="s">
        <v>4414</v>
      </c>
    </row>
    <row r="1194" spans="3:3" x14ac:dyDescent="0.3">
      <c r="C1194" t="s">
        <v>4415</v>
      </c>
    </row>
    <row r="1195" spans="3:3" x14ac:dyDescent="0.3">
      <c r="C1195" t="s">
        <v>4416</v>
      </c>
    </row>
    <row r="1196" spans="3:3" x14ac:dyDescent="0.3">
      <c r="C1196" t="s">
        <v>4417</v>
      </c>
    </row>
    <row r="1197" spans="3:3" x14ac:dyDescent="0.3">
      <c r="C1197" t="s">
        <v>4418</v>
      </c>
    </row>
    <row r="1198" spans="3:3" x14ac:dyDescent="0.3">
      <c r="C1198" t="s">
        <v>4419</v>
      </c>
    </row>
    <row r="1199" spans="3:3" x14ac:dyDescent="0.3">
      <c r="C1199" t="s">
        <v>4420</v>
      </c>
    </row>
    <row r="1200" spans="3:3" x14ac:dyDescent="0.3">
      <c r="C1200" t="s">
        <v>4421</v>
      </c>
    </row>
    <row r="1201" spans="3:3" x14ac:dyDescent="0.3">
      <c r="C1201" t="s">
        <v>4422</v>
      </c>
    </row>
    <row r="1202" spans="3:3" x14ac:dyDescent="0.3">
      <c r="C1202" t="s">
        <v>4423</v>
      </c>
    </row>
    <row r="1203" spans="3:3" x14ac:dyDescent="0.3">
      <c r="C1203" t="s">
        <v>4424</v>
      </c>
    </row>
    <row r="1204" spans="3:3" x14ac:dyDescent="0.3">
      <c r="C1204" t="s">
        <v>4425</v>
      </c>
    </row>
    <row r="1205" spans="3:3" x14ac:dyDescent="0.3">
      <c r="C1205" t="s">
        <v>1830</v>
      </c>
    </row>
    <row r="1206" spans="3:3" x14ac:dyDescent="0.3">
      <c r="C1206" t="s">
        <v>4426</v>
      </c>
    </row>
    <row r="1207" spans="3:3" x14ac:dyDescent="0.3">
      <c r="C1207" t="s">
        <v>4427</v>
      </c>
    </row>
    <row r="1208" spans="3:3" x14ac:dyDescent="0.3">
      <c r="C1208" t="s">
        <v>4428</v>
      </c>
    </row>
    <row r="1209" spans="3:3" x14ac:dyDescent="0.3">
      <c r="C1209" t="s">
        <v>4429</v>
      </c>
    </row>
    <row r="1210" spans="3:3" x14ac:dyDescent="0.3">
      <c r="C1210" t="s">
        <v>4430</v>
      </c>
    </row>
    <row r="1211" spans="3:3" x14ac:dyDescent="0.3">
      <c r="C1211" t="s">
        <v>4431</v>
      </c>
    </row>
    <row r="1212" spans="3:3" x14ac:dyDescent="0.3">
      <c r="C1212" t="s">
        <v>1150</v>
      </c>
    </row>
    <row r="1213" spans="3:3" x14ac:dyDescent="0.3">
      <c r="C1213" t="s">
        <v>2038</v>
      </c>
    </row>
    <row r="1214" spans="3:3" x14ac:dyDescent="0.3">
      <c r="C1214" t="s">
        <v>2639</v>
      </c>
    </row>
    <row r="1215" spans="3:3" x14ac:dyDescent="0.3">
      <c r="C1215" t="s">
        <v>4433</v>
      </c>
    </row>
    <row r="1216" spans="3:3" x14ac:dyDescent="0.3">
      <c r="C1216" t="s">
        <v>4434</v>
      </c>
    </row>
    <row r="1217" spans="3:3" x14ac:dyDescent="0.3">
      <c r="C1217" t="s">
        <v>2104</v>
      </c>
    </row>
    <row r="1218" spans="3:3" x14ac:dyDescent="0.3">
      <c r="C1218" t="s">
        <v>4435</v>
      </c>
    </row>
    <row r="1219" spans="3:3" x14ac:dyDescent="0.3">
      <c r="C1219" t="s">
        <v>4436</v>
      </c>
    </row>
    <row r="1220" spans="3:3" x14ac:dyDescent="0.3">
      <c r="C1220" t="s">
        <v>4437</v>
      </c>
    </row>
    <row r="1221" spans="3:3" x14ac:dyDescent="0.3">
      <c r="C1221" t="s">
        <v>4438</v>
      </c>
    </row>
    <row r="1222" spans="3:3" x14ac:dyDescent="0.3">
      <c r="C1222" t="s">
        <v>4439</v>
      </c>
    </row>
    <row r="1223" spans="3:3" x14ac:dyDescent="0.3">
      <c r="C1223" t="s">
        <v>4440</v>
      </c>
    </row>
    <row r="1224" spans="3:3" x14ac:dyDescent="0.3">
      <c r="C1224" t="s">
        <v>4441</v>
      </c>
    </row>
    <row r="1225" spans="3:3" x14ac:dyDescent="0.3">
      <c r="C1225" t="s">
        <v>4442</v>
      </c>
    </row>
    <row r="1226" spans="3:3" x14ac:dyDescent="0.3">
      <c r="C1226" t="s">
        <v>4443</v>
      </c>
    </row>
    <row r="1227" spans="3:3" x14ac:dyDescent="0.3">
      <c r="C1227" t="s">
        <v>2167</v>
      </c>
    </row>
    <row r="1228" spans="3:3" x14ac:dyDescent="0.3">
      <c r="C1228" t="s">
        <v>4444</v>
      </c>
    </row>
    <row r="1229" spans="3:3" x14ac:dyDescent="0.3">
      <c r="C1229" t="s">
        <v>1387</v>
      </c>
    </row>
    <row r="1230" spans="3:3" x14ac:dyDescent="0.3">
      <c r="C1230" t="s">
        <v>4445</v>
      </c>
    </row>
    <row r="1231" spans="3:3" x14ac:dyDescent="0.3">
      <c r="C1231" t="s">
        <v>4446</v>
      </c>
    </row>
    <row r="1232" spans="3:3" x14ac:dyDescent="0.3">
      <c r="C1232" t="s">
        <v>4447</v>
      </c>
    </row>
    <row r="1233" spans="3:3" x14ac:dyDescent="0.3">
      <c r="C1233" t="s">
        <v>4448</v>
      </c>
    </row>
    <row r="1234" spans="3:3" x14ac:dyDescent="0.3">
      <c r="C1234" t="s">
        <v>4449</v>
      </c>
    </row>
    <row r="1235" spans="3:3" x14ac:dyDescent="0.3">
      <c r="C1235" t="s">
        <v>4450</v>
      </c>
    </row>
    <row r="1236" spans="3:3" x14ac:dyDescent="0.3">
      <c r="C1236" t="s">
        <v>4451</v>
      </c>
    </row>
    <row r="1237" spans="3:3" x14ac:dyDescent="0.3">
      <c r="C1237" t="s">
        <v>4452</v>
      </c>
    </row>
    <row r="1238" spans="3:3" x14ac:dyDescent="0.3">
      <c r="C1238" t="s">
        <v>4453</v>
      </c>
    </row>
    <row r="1239" spans="3:3" x14ac:dyDescent="0.3">
      <c r="C1239" t="s">
        <v>1993</v>
      </c>
    </row>
    <row r="1240" spans="3:3" x14ac:dyDescent="0.3">
      <c r="C1240" t="s">
        <v>1914</v>
      </c>
    </row>
    <row r="1241" spans="3:3" x14ac:dyDescent="0.3">
      <c r="C1241" t="s">
        <v>4454</v>
      </c>
    </row>
    <row r="1242" spans="3:3" x14ac:dyDescent="0.3">
      <c r="C1242" t="s">
        <v>4455</v>
      </c>
    </row>
    <row r="1243" spans="3:3" x14ac:dyDescent="0.3">
      <c r="C1243" t="s">
        <v>4456</v>
      </c>
    </row>
    <row r="1244" spans="3:3" x14ac:dyDescent="0.3">
      <c r="C1244" t="s">
        <v>4457</v>
      </c>
    </row>
    <row r="1245" spans="3:3" x14ac:dyDescent="0.3">
      <c r="C1245" t="s">
        <v>4458</v>
      </c>
    </row>
    <row r="1246" spans="3:3" x14ac:dyDescent="0.3">
      <c r="C1246" t="s">
        <v>4459</v>
      </c>
    </row>
    <row r="1247" spans="3:3" x14ac:dyDescent="0.3">
      <c r="C1247" t="s">
        <v>4460</v>
      </c>
    </row>
    <row r="1248" spans="3:3" x14ac:dyDescent="0.3">
      <c r="C1248" t="s">
        <v>4461</v>
      </c>
    </row>
    <row r="1249" spans="3:3" x14ac:dyDescent="0.3">
      <c r="C1249" t="s">
        <v>1974</v>
      </c>
    </row>
    <row r="1250" spans="3:3" x14ac:dyDescent="0.3">
      <c r="C1250" t="s">
        <v>2811</v>
      </c>
    </row>
    <row r="1251" spans="3:3" x14ac:dyDescent="0.3">
      <c r="C1251" t="s">
        <v>2640</v>
      </c>
    </row>
    <row r="1252" spans="3:3" x14ac:dyDescent="0.3">
      <c r="C1252" t="s">
        <v>1259</v>
      </c>
    </row>
    <row r="1253" spans="3:3" x14ac:dyDescent="0.3">
      <c r="C1253" t="s">
        <v>4462</v>
      </c>
    </row>
    <row r="1254" spans="3:3" x14ac:dyDescent="0.3">
      <c r="C1254" t="s">
        <v>4463</v>
      </c>
    </row>
    <row r="1255" spans="3:3" x14ac:dyDescent="0.3">
      <c r="C1255" t="s">
        <v>2130</v>
      </c>
    </row>
    <row r="1256" spans="3:3" x14ac:dyDescent="0.3">
      <c r="C1256" t="s">
        <v>35</v>
      </c>
    </row>
    <row r="1257" spans="3:3" x14ac:dyDescent="0.3">
      <c r="C1257" t="s">
        <v>4464</v>
      </c>
    </row>
    <row r="1258" spans="3:3" x14ac:dyDescent="0.3">
      <c r="C1258" t="s">
        <v>4465</v>
      </c>
    </row>
    <row r="1259" spans="3:3" x14ac:dyDescent="0.3">
      <c r="C1259" t="s">
        <v>4466</v>
      </c>
    </row>
    <row r="1260" spans="3:3" x14ac:dyDescent="0.3">
      <c r="C1260" t="s">
        <v>4467</v>
      </c>
    </row>
    <row r="1261" spans="3:3" x14ac:dyDescent="0.3">
      <c r="C1261" t="s">
        <v>4468</v>
      </c>
    </row>
    <row r="1262" spans="3:3" x14ac:dyDescent="0.3">
      <c r="C1262" t="s">
        <v>4469</v>
      </c>
    </row>
    <row r="1263" spans="3:3" x14ac:dyDescent="0.3">
      <c r="C1263" t="s">
        <v>4470</v>
      </c>
    </row>
    <row r="1264" spans="3:3" x14ac:dyDescent="0.3">
      <c r="C1264" t="s">
        <v>4471</v>
      </c>
    </row>
    <row r="1265" spans="3:3" x14ac:dyDescent="0.3">
      <c r="C1265" t="s">
        <v>4472</v>
      </c>
    </row>
    <row r="1266" spans="3:3" x14ac:dyDescent="0.3">
      <c r="C1266" t="s">
        <v>4473</v>
      </c>
    </row>
    <row r="1267" spans="3:3" x14ac:dyDescent="0.3">
      <c r="C1267" t="s">
        <v>4474</v>
      </c>
    </row>
    <row r="1268" spans="3:3" x14ac:dyDescent="0.3">
      <c r="C1268" t="s">
        <v>4475</v>
      </c>
    </row>
    <row r="1269" spans="3:3" x14ac:dyDescent="0.3">
      <c r="C1269" t="s">
        <v>4476</v>
      </c>
    </row>
    <row r="1270" spans="3:3" x14ac:dyDescent="0.3">
      <c r="C1270" t="s">
        <v>4477</v>
      </c>
    </row>
    <row r="1271" spans="3:3" x14ac:dyDescent="0.3">
      <c r="C1271" t="s">
        <v>4478</v>
      </c>
    </row>
    <row r="1272" spans="3:3" x14ac:dyDescent="0.3">
      <c r="C1272" t="s">
        <v>4479</v>
      </c>
    </row>
    <row r="1273" spans="3:3" x14ac:dyDescent="0.3">
      <c r="C1273" t="s">
        <v>4480</v>
      </c>
    </row>
    <row r="1274" spans="3:3" x14ac:dyDescent="0.3">
      <c r="C1274" t="s">
        <v>4481</v>
      </c>
    </row>
    <row r="1275" spans="3:3" x14ac:dyDescent="0.3">
      <c r="C1275" t="s">
        <v>3145</v>
      </c>
    </row>
    <row r="1276" spans="3:3" x14ac:dyDescent="0.3">
      <c r="C1276" t="s">
        <v>4482</v>
      </c>
    </row>
    <row r="1277" spans="3:3" x14ac:dyDescent="0.3">
      <c r="C1277" t="s">
        <v>4483</v>
      </c>
    </row>
    <row r="1278" spans="3:3" x14ac:dyDescent="0.3">
      <c r="C1278" t="s">
        <v>4484</v>
      </c>
    </row>
    <row r="1279" spans="3:3" x14ac:dyDescent="0.3">
      <c r="C1279" t="s">
        <v>4485</v>
      </c>
    </row>
    <row r="1280" spans="3:3" x14ac:dyDescent="0.3">
      <c r="C1280" t="s">
        <v>4486</v>
      </c>
    </row>
    <row r="1281" spans="3:3" x14ac:dyDescent="0.3">
      <c r="C1281" t="s">
        <v>4487</v>
      </c>
    </row>
    <row r="1282" spans="3:3" x14ac:dyDescent="0.3">
      <c r="C1282" t="s">
        <v>4488</v>
      </c>
    </row>
    <row r="1283" spans="3:3" x14ac:dyDescent="0.3">
      <c r="C1283" t="s">
        <v>4489</v>
      </c>
    </row>
    <row r="1284" spans="3:3" x14ac:dyDescent="0.3">
      <c r="C1284" t="s">
        <v>4490</v>
      </c>
    </row>
    <row r="1285" spans="3:3" x14ac:dyDescent="0.3">
      <c r="C1285" t="s">
        <v>4491</v>
      </c>
    </row>
    <row r="1286" spans="3:3" x14ac:dyDescent="0.3">
      <c r="C1286" t="s">
        <v>4492</v>
      </c>
    </row>
    <row r="1287" spans="3:3" x14ac:dyDescent="0.3">
      <c r="C1287" t="s">
        <v>4493</v>
      </c>
    </row>
    <row r="1288" spans="3:3" x14ac:dyDescent="0.3">
      <c r="C1288" t="s">
        <v>4494</v>
      </c>
    </row>
    <row r="1289" spans="3:3" x14ac:dyDescent="0.3">
      <c r="C1289" t="s">
        <v>4495</v>
      </c>
    </row>
    <row r="1290" spans="3:3" x14ac:dyDescent="0.3">
      <c r="C1290" t="s">
        <v>4496</v>
      </c>
    </row>
    <row r="1291" spans="3:3" x14ac:dyDescent="0.3">
      <c r="C1291" t="s">
        <v>4497</v>
      </c>
    </row>
    <row r="1292" spans="3:3" x14ac:dyDescent="0.3">
      <c r="C1292" t="s">
        <v>4498</v>
      </c>
    </row>
    <row r="1293" spans="3:3" x14ac:dyDescent="0.3">
      <c r="C1293" t="s">
        <v>4499</v>
      </c>
    </row>
    <row r="1294" spans="3:3" x14ac:dyDescent="0.3">
      <c r="C1294" t="s">
        <v>4500</v>
      </c>
    </row>
    <row r="1295" spans="3:3" x14ac:dyDescent="0.3">
      <c r="C1295" t="s">
        <v>1375</v>
      </c>
    </row>
    <row r="1296" spans="3:3" x14ac:dyDescent="0.3">
      <c r="C1296" t="s">
        <v>4501</v>
      </c>
    </row>
    <row r="1297" spans="3:3" x14ac:dyDescent="0.3">
      <c r="C1297" t="s">
        <v>4502</v>
      </c>
    </row>
    <row r="1298" spans="3:3" x14ac:dyDescent="0.3">
      <c r="C1298" t="s">
        <v>1249</v>
      </c>
    </row>
    <row r="1299" spans="3:3" x14ac:dyDescent="0.3">
      <c r="C1299" t="s">
        <v>4503</v>
      </c>
    </row>
    <row r="1300" spans="3:3" x14ac:dyDescent="0.3">
      <c r="C1300" t="s">
        <v>4504</v>
      </c>
    </row>
    <row r="1301" spans="3:3" x14ac:dyDescent="0.3">
      <c r="C1301" t="s">
        <v>4505</v>
      </c>
    </row>
    <row r="1302" spans="3:3" x14ac:dyDescent="0.3">
      <c r="C1302" t="s">
        <v>4506</v>
      </c>
    </row>
    <row r="1303" spans="3:3" x14ac:dyDescent="0.3">
      <c r="C1303" t="s">
        <v>4507</v>
      </c>
    </row>
    <row r="1304" spans="3:3" x14ac:dyDescent="0.3">
      <c r="C1304" t="s">
        <v>2824</v>
      </c>
    </row>
    <row r="1305" spans="3:3" x14ac:dyDescent="0.3">
      <c r="C1305" t="s">
        <v>4508</v>
      </c>
    </row>
    <row r="1306" spans="3:3" x14ac:dyDescent="0.3">
      <c r="C1306" t="s">
        <v>4509</v>
      </c>
    </row>
    <row r="1307" spans="3:3" x14ac:dyDescent="0.3">
      <c r="C1307" t="s">
        <v>4510</v>
      </c>
    </row>
    <row r="1308" spans="3:3" x14ac:dyDescent="0.3">
      <c r="C1308" t="s">
        <v>4511</v>
      </c>
    </row>
    <row r="1309" spans="3:3" x14ac:dyDescent="0.3">
      <c r="C1309" t="s">
        <v>4512</v>
      </c>
    </row>
    <row r="1310" spans="3:3" x14ac:dyDescent="0.3">
      <c r="C1310" t="s">
        <v>4513</v>
      </c>
    </row>
    <row r="1311" spans="3:3" x14ac:dyDescent="0.3">
      <c r="C1311" t="s">
        <v>4514</v>
      </c>
    </row>
    <row r="1312" spans="3:3" x14ac:dyDescent="0.3">
      <c r="C1312" t="s">
        <v>4515</v>
      </c>
    </row>
    <row r="1313" spans="3:3" x14ac:dyDescent="0.3">
      <c r="C1313" t="s">
        <v>4516</v>
      </c>
    </row>
    <row r="1314" spans="3:3" x14ac:dyDescent="0.3">
      <c r="C1314" t="s">
        <v>4517</v>
      </c>
    </row>
    <row r="1315" spans="3:3" x14ac:dyDescent="0.3">
      <c r="C1315" t="s">
        <v>4518</v>
      </c>
    </row>
    <row r="1316" spans="3:3" x14ac:dyDescent="0.3">
      <c r="C1316" t="s">
        <v>180</v>
      </c>
    </row>
    <row r="1317" spans="3:3" x14ac:dyDescent="0.3">
      <c r="C1317" t="s">
        <v>4519</v>
      </c>
    </row>
    <row r="1318" spans="3:3" x14ac:dyDescent="0.3">
      <c r="C1318" t="s">
        <v>4520</v>
      </c>
    </row>
    <row r="1319" spans="3:3" x14ac:dyDescent="0.3">
      <c r="C1319" t="s">
        <v>4521</v>
      </c>
    </row>
    <row r="1320" spans="3:3" x14ac:dyDescent="0.3">
      <c r="C1320" t="s">
        <v>4522</v>
      </c>
    </row>
    <row r="1321" spans="3:3" x14ac:dyDescent="0.3">
      <c r="C1321" t="s">
        <v>4523</v>
      </c>
    </row>
    <row r="1322" spans="3:3" x14ac:dyDescent="0.3">
      <c r="C1322" t="s">
        <v>548</v>
      </c>
    </row>
    <row r="1323" spans="3:3" x14ac:dyDescent="0.3">
      <c r="C1323" t="s">
        <v>4524</v>
      </c>
    </row>
    <row r="1324" spans="3:3" x14ac:dyDescent="0.3">
      <c r="C1324" t="s">
        <v>4525</v>
      </c>
    </row>
    <row r="1325" spans="3:3" x14ac:dyDescent="0.3">
      <c r="C1325" t="s">
        <v>4526</v>
      </c>
    </row>
    <row r="1326" spans="3:3" x14ac:dyDescent="0.3">
      <c r="C1326" t="s">
        <v>4527</v>
      </c>
    </row>
    <row r="1327" spans="3:3" x14ac:dyDescent="0.3">
      <c r="C1327" t="s">
        <v>4528</v>
      </c>
    </row>
    <row r="1328" spans="3:3" x14ac:dyDescent="0.3">
      <c r="C1328" t="s">
        <v>4529</v>
      </c>
    </row>
    <row r="1329" spans="3:3" x14ac:dyDescent="0.3">
      <c r="C1329" t="s">
        <v>4530</v>
      </c>
    </row>
    <row r="1330" spans="3:3" x14ac:dyDescent="0.3">
      <c r="C1330" t="s">
        <v>4531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4532</v>
      </c>
    </row>
    <row r="1334" spans="3:3" x14ac:dyDescent="0.3">
      <c r="C1334" t="s">
        <v>4533</v>
      </c>
    </row>
    <row r="1335" spans="3:3" x14ac:dyDescent="0.3">
      <c r="C1335" t="s">
        <v>4534</v>
      </c>
    </row>
    <row r="1336" spans="3:3" x14ac:dyDescent="0.3">
      <c r="C1336" t="s">
        <v>4535</v>
      </c>
    </row>
    <row r="1337" spans="3:3" x14ac:dyDescent="0.3">
      <c r="C1337" t="s">
        <v>4536</v>
      </c>
    </row>
    <row r="1338" spans="3:3" x14ac:dyDescent="0.3">
      <c r="C1338" t="s">
        <v>4537</v>
      </c>
    </row>
    <row r="1339" spans="3:3" x14ac:dyDescent="0.3">
      <c r="C1339" t="s">
        <v>4538</v>
      </c>
    </row>
    <row r="1340" spans="3:3" x14ac:dyDescent="0.3">
      <c r="C1340" t="s">
        <v>3075</v>
      </c>
    </row>
    <row r="1341" spans="3:3" x14ac:dyDescent="0.3">
      <c r="C1341" t="s">
        <v>1391</v>
      </c>
    </row>
    <row r="1342" spans="3:3" x14ac:dyDescent="0.3">
      <c r="C1342" t="s">
        <v>1557</v>
      </c>
    </row>
    <row r="1343" spans="3:3" x14ac:dyDescent="0.3">
      <c r="C1343" t="s">
        <v>4539</v>
      </c>
    </row>
    <row r="1344" spans="3:3" x14ac:dyDescent="0.3">
      <c r="C1344" t="s">
        <v>4540</v>
      </c>
    </row>
    <row r="1345" spans="3:3" x14ac:dyDescent="0.3">
      <c r="C1345" t="s">
        <v>4541</v>
      </c>
    </row>
    <row r="1346" spans="3:3" x14ac:dyDescent="0.3">
      <c r="C1346" t="s">
        <v>2587</v>
      </c>
    </row>
    <row r="1347" spans="3:3" x14ac:dyDescent="0.3">
      <c r="C1347" t="s">
        <v>4542</v>
      </c>
    </row>
    <row r="1348" spans="3:3" x14ac:dyDescent="0.3">
      <c r="C1348" t="s">
        <v>4543</v>
      </c>
    </row>
    <row r="1349" spans="3:3" x14ac:dyDescent="0.3">
      <c r="C1349" t="s">
        <v>4544</v>
      </c>
    </row>
    <row r="1350" spans="3:3" x14ac:dyDescent="0.3">
      <c r="C1350" t="s">
        <v>1968</v>
      </c>
    </row>
    <row r="1351" spans="3:3" x14ac:dyDescent="0.3">
      <c r="C1351" t="s">
        <v>4545</v>
      </c>
    </row>
    <row r="1352" spans="3:3" x14ac:dyDescent="0.3">
      <c r="C1352" t="s">
        <v>4546</v>
      </c>
    </row>
    <row r="1353" spans="3:3" x14ac:dyDescent="0.3">
      <c r="C1353" t="s">
        <v>4547</v>
      </c>
    </row>
    <row r="1354" spans="3:3" x14ac:dyDescent="0.3">
      <c r="C1354" t="s">
        <v>4548</v>
      </c>
    </row>
    <row r="1355" spans="3:3" x14ac:dyDescent="0.3">
      <c r="C1355" t="s">
        <v>4549</v>
      </c>
    </row>
    <row r="1356" spans="3:3" x14ac:dyDescent="0.3">
      <c r="C1356" t="s">
        <v>4550</v>
      </c>
    </row>
    <row r="1357" spans="3:3" x14ac:dyDescent="0.3">
      <c r="C1357" t="s">
        <v>4551</v>
      </c>
    </row>
    <row r="1358" spans="3:3" x14ac:dyDescent="0.3">
      <c r="C1358" t="s">
        <v>4552</v>
      </c>
    </row>
    <row r="1359" spans="3:3" x14ac:dyDescent="0.3">
      <c r="C1359" t="s">
        <v>4553</v>
      </c>
    </row>
    <row r="1360" spans="3:3" x14ac:dyDescent="0.3">
      <c r="C1360" t="s">
        <v>4554</v>
      </c>
    </row>
    <row r="1361" spans="3:3" x14ac:dyDescent="0.3">
      <c r="C1361" t="s">
        <v>4555</v>
      </c>
    </row>
    <row r="1362" spans="3:3" x14ac:dyDescent="0.3">
      <c r="C1362" t="s">
        <v>4556</v>
      </c>
    </row>
    <row r="1363" spans="3:3" x14ac:dyDescent="0.3">
      <c r="C1363" t="s">
        <v>4557</v>
      </c>
    </row>
    <row r="1364" spans="3:3" x14ac:dyDescent="0.3">
      <c r="C1364" t="s">
        <v>4558</v>
      </c>
    </row>
    <row r="1365" spans="3:3" x14ac:dyDescent="0.3">
      <c r="C1365" t="s">
        <v>4559</v>
      </c>
    </row>
    <row r="1366" spans="3:3" x14ac:dyDescent="0.3">
      <c r="C1366" t="s">
        <v>4560</v>
      </c>
    </row>
    <row r="1367" spans="3:3" x14ac:dyDescent="0.3">
      <c r="C1367" t="s">
        <v>1085</v>
      </c>
    </row>
    <row r="1368" spans="3:3" x14ac:dyDescent="0.3">
      <c r="C1368" t="s">
        <v>4561</v>
      </c>
    </row>
    <row r="1369" spans="3:3" x14ac:dyDescent="0.3">
      <c r="C1369" t="s">
        <v>4562</v>
      </c>
    </row>
    <row r="1370" spans="3:3" x14ac:dyDescent="0.3">
      <c r="C1370" t="s">
        <v>2073</v>
      </c>
    </row>
    <row r="1371" spans="3:3" x14ac:dyDescent="0.3">
      <c r="C1371" t="s">
        <v>4563</v>
      </c>
    </row>
    <row r="1372" spans="3:3" x14ac:dyDescent="0.3">
      <c r="C1372" t="s">
        <v>4564</v>
      </c>
    </row>
    <row r="1373" spans="3:3" x14ac:dyDescent="0.3">
      <c r="C1373" t="s">
        <v>4565</v>
      </c>
    </row>
    <row r="1374" spans="3:3" x14ac:dyDescent="0.3">
      <c r="C1374" t="s">
        <v>2863</v>
      </c>
    </row>
    <row r="1375" spans="3:3" x14ac:dyDescent="0.3">
      <c r="C1375" t="s">
        <v>163</v>
      </c>
    </row>
    <row r="1376" spans="3:3" x14ac:dyDescent="0.3">
      <c r="C1376" t="s">
        <v>4566</v>
      </c>
    </row>
    <row r="1377" spans="3:3" x14ac:dyDescent="0.3">
      <c r="C1377" t="s">
        <v>4567</v>
      </c>
    </row>
    <row r="1378" spans="3:3" x14ac:dyDescent="0.3">
      <c r="C1378" t="s">
        <v>4568</v>
      </c>
    </row>
    <row r="1379" spans="3:3" x14ac:dyDescent="0.3">
      <c r="C1379" t="s">
        <v>4569</v>
      </c>
    </row>
    <row r="1380" spans="3:3" x14ac:dyDescent="0.3">
      <c r="C1380" t="s">
        <v>4570</v>
      </c>
    </row>
    <row r="1381" spans="3:3" x14ac:dyDescent="0.3">
      <c r="C1381" t="s">
        <v>4571</v>
      </c>
    </row>
    <row r="1382" spans="3:3" x14ac:dyDescent="0.3">
      <c r="C1382" t="s">
        <v>4572</v>
      </c>
    </row>
    <row r="1383" spans="3:3" x14ac:dyDescent="0.3">
      <c r="C1383" t="s">
        <v>4573</v>
      </c>
    </row>
    <row r="1384" spans="3:3" x14ac:dyDescent="0.3">
      <c r="C1384" t="s">
        <v>4574</v>
      </c>
    </row>
    <row r="1385" spans="3:3" x14ac:dyDescent="0.3">
      <c r="C1385" t="s">
        <v>4575</v>
      </c>
    </row>
    <row r="1386" spans="3:3" x14ac:dyDescent="0.3">
      <c r="C1386" t="s">
        <v>4576</v>
      </c>
    </row>
    <row r="1387" spans="3:3" x14ac:dyDescent="0.3">
      <c r="C1387" t="s">
        <v>4577</v>
      </c>
    </row>
    <row r="1388" spans="3:3" x14ac:dyDescent="0.3">
      <c r="C1388" t="s">
        <v>4578</v>
      </c>
    </row>
    <row r="1389" spans="3:3" x14ac:dyDescent="0.3">
      <c r="C1389" t="s">
        <v>4579</v>
      </c>
    </row>
    <row r="1390" spans="3:3" x14ac:dyDescent="0.3">
      <c r="C1390" t="s">
        <v>75</v>
      </c>
    </row>
    <row r="1391" spans="3:3" x14ac:dyDescent="0.3">
      <c r="C1391" t="s">
        <v>4580</v>
      </c>
    </row>
    <row r="1392" spans="3:3" x14ac:dyDescent="0.3">
      <c r="C1392" t="s">
        <v>4581</v>
      </c>
    </row>
    <row r="1393" spans="3:3" x14ac:dyDescent="0.3">
      <c r="C1393" t="s">
        <v>4582</v>
      </c>
    </row>
    <row r="1394" spans="3:3" x14ac:dyDescent="0.3">
      <c r="C1394" t="s">
        <v>4583</v>
      </c>
    </row>
    <row r="1395" spans="3:3" x14ac:dyDescent="0.3">
      <c r="C1395" t="s">
        <v>4584</v>
      </c>
    </row>
    <row r="1396" spans="3:3" x14ac:dyDescent="0.3">
      <c r="C1396" t="s">
        <v>4585</v>
      </c>
    </row>
    <row r="1397" spans="3:3" x14ac:dyDescent="0.3">
      <c r="C1397" t="s">
        <v>4586</v>
      </c>
    </row>
    <row r="1398" spans="3:3" x14ac:dyDescent="0.3">
      <c r="C1398" t="s">
        <v>4587</v>
      </c>
    </row>
    <row r="1399" spans="3:3" x14ac:dyDescent="0.3">
      <c r="C1399" t="s">
        <v>4588</v>
      </c>
    </row>
    <row r="1400" spans="3:3" x14ac:dyDescent="0.3">
      <c r="C1400" t="s">
        <v>4589</v>
      </c>
    </row>
    <row r="1401" spans="3:3" x14ac:dyDescent="0.3">
      <c r="C1401" t="s">
        <v>4590</v>
      </c>
    </row>
    <row r="1402" spans="3:3" x14ac:dyDescent="0.3">
      <c r="C1402" t="s">
        <v>4591</v>
      </c>
    </row>
    <row r="1403" spans="3:3" x14ac:dyDescent="0.3">
      <c r="C1403" t="s">
        <v>4592</v>
      </c>
    </row>
    <row r="1404" spans="3:3" x14ac:dyDescent="0.3">
      <c r="C1404" t="s">
        <v>4593</v>
      </c>
    </row>
    <row r="1405" spans="3:3" x14ac:dyDescent="0.3">
      <c r="C1405" t="s">
        <v>2573</v>
      </c>
    </row>
    <row r="1406" spans="3:3" x14ac:dyDescent="0.3">
      <c r="C1406" t="s">
        <v>2108</v>
      </c>
    </row>
    <row r="1407" spans="3:3" x14ac:dyDescent="0.3">
      <c r="C1407" t="s">
        <v>1110</v>
      </c>
    </row>
    <row r="1408" spans="3:3" x14ac:dyDescent="0.3">
      <c r="C1408" t="s">
        <v>4594</v>
      </c>
    </row>
    <row r="1409" spans="3:3" x14ac:dyDescent="0.3">
      <c r="C1409" t="s">
        <v>4595</v>
      </c>
    </row>
    <row r="1410" spans="3:3" x14ac:dyDescent="0.3">
      <c r="C1410" t="s">
        <v>4596</v>
      </c>
    </row>
    <row r="1411" spans="3:3" x14ac:dyDescent="0.3">
      <c r="C1411" t="s">
        <v>2246</v>
      </c>
    </row>
    <row r="1412" spans="3:3" x14ac:dyDescent="0.3">
      <c r="C1412" t="s">
        <v>4597</v>
      </c>
    </row>
    <row r="1413" spans="3:3" x14ac:dyDescent="0.3">
      <c r="C1413" t="s">
        <v>4598</v>
      </c>
    </row>
    <row r="1414" spans="3:3" x14ac:dyDescent="0.3">
      <c r="C1414" t="s">
        <v>4599</v>
      </c>
    </row>
    <row r="1415" spans="3:3" x14ac:dyDescent="0.3">
      <c r="C1415" t="s">
        <v>4600</v>
      </c>
    </row>
    <row r="1416" spans="3:3" x14ac:dyDescent="0.3">
      <c r="C1416" t="s">
        <v>4601</v>
      </c>
    </row>
    <row r="1417" spans="3:3" x14ac:dyDescent="0.3">
      <c r="C1417" t="s">
        <v>4602</v>
      </c>
    </row>
    <row r="1418" spans="3:3" x14ac:dyDescent="0.3">
      <c r="C1418" t="s">
        <v>4603</v>
      </c>
    </row>
    <row r="1419" spans="3:3" x14ac:dyDescent="0.3">
      <c r="C1419" t="s">
        <v>4604</v>
      </c>
    </row>
    <row r="1420" spans="3:3" x14ac:dyDescent="0.3">
      <c r="C1420" t="s">
        <v>3161</v>
      </c>
    </row>
    <row r="1421" spans="3:3" x14ac:dyDescent="0.3">
      <c r="C1421" t="s">
        <v>4605</v>
      </c>
    </row>
    <row r="1422" spans="3:3" x14ac:dyDescent="0.3">
      <c r="C1422" t="s">
        <v>4606</v>
      </c>
    </row>
    <row r="1423" spans="3:3" x14ac:dyDescent="0.3">
      <c r="C1423" t="s">
        <v>4607</v>
      </c>
    </row>
    <row r="1424" spans="3:3" x14ac:dyDescent="0.3">
      <c r="C1424" t="s">
        <v>4608</v>
      </c>
    </row>
    <row r="1425" spans="3:3" x14ac:dyDescent="0.3">
      <c r="C1425" t="s">
        <v>4609</v>
      </c>
    </row>
    <row r="1426" spans="3:3" x14ac:dyDescent="0.3">
      <c r="C1426" t="s">
        <v>4610</v>
      </c>
    </row>
    <row r="1427" spans="3:3" x14ac:dyDescent="0.3">
      <c r="C1427" t="s">
        <v>4611</v>
      </c>
    </row>
    <row r="1428" spans="3:3" x14ac:dyDescent="0.3">
      <c r="C1428" t="s">
        <v>4612</v>
      </c>
    </row>
    <row r="1429" spans="3:3" x14ac:dyDescent="0.3">
      <c r="C1429" t="s">
        <v>4613</v>
      </c>
    </row>
    <row r="1430" spans="3:3" x14ac:dyDescent="0.3">
      <c r="C1430" t="s">
        <v>4614</v>
      </c>
    </row>
    <row r="1431" spans="3:3" x14ac:dyDescent="0.3">
      <c r="C1431" t="s">
        <v>4615</v>
      </c>
    </row>
    <row r="1432" spans="3:3" x14ac:dyDescent="0.3">
      <c r="C1432" t="s">
        <v>4616</v>
      </c>
    </row>
    <row r="1433" spans="3:3" x14ac:dyDescent="0.3">
      <c r="C1433" t="s">
        <v>4617</v>
      </c>
    </row>
    <row r="1434" spans="3:3" x14ac:dyDescent="0.3">
      <c r="C1434" t="s">
        <v>4618</v>
      </c>
    </row>
    <row r="1435" spans="3:3" x14ac:dyDescent="0.3">
      <c r="C1435" t="s">
        <v>4619</v>
      </c>
    </row>
    <row r="1436" spans="3:3" x14ac:dyDescent="0.3">
      <c r="C1436" t="s">
        <v>4620</v>
      </c>
    </row>
    <row r="1437" spans="3:3" x14ac:dyDescent="0.3">
      <c r="C1437" t="s">
        <v>4621</v>
      </c>
    </row>
    <row r="1438" spans="3:3" x14ac:dyDescent="0.3">
      <c r="C1438" t="s">
        <v>4622</v>
      </c>
    </row>
    <row r="1439" spans="3:3" x14ac:dyDescent="0.3">
      <c r="C1439" t="s">
        <v>43</v>
      </c>
    </row>
    <row r="1440" spans="3:3" x14ac:dyDescent="0.3">
      <c r="C1440" t="s">
        <v>4623</v>
      </c>
    </row>
    <row r="1441" spans="3:3" x14ac:dyDescent="0.3">
      <c r="C1441" t="s">
        <v>4624</v>
      </c>
    </row>
    <row r="1442" spans="3:3" x14ac:dyDescent="0.3">
      <c r="C1442" t="s">
        <v>4625</v>
      </c>
    </row>
    <row r="1443" spans="3:3" x14ac:dyDescent="0.3">
      <c r="C1443" t="s">
        <v>4626</v>
      </c>
    </row>
    <row r="1444" spans="3:3" x14ac:dyDescent="0.3">
      <c r="C1444" t="s">
        <v>4627</v>
      </c>
    </row>
    <row r="1445" spans="3:3" x14ac:dyDescent="0.3">
      <c r="C1445" t="s">
        <v>1866</v>
      </c>
    </row>
    <row r="1446" spans="3:3" x14ac:dyDescent="0.3">
      <c r="C1446" t="s">
        <v>4628</v>
      </c>
    </row>
    <row r="1447" spans="3:3" x14ac:dyDescent="0.3">
      <c r="C1447" t="s">
        <v>4629</v>
      </c>
    </row>
    <row r="1448" spans="3:3" x14ac:dyDescent="0.3">
      <c r="C1448" t="s">
        <v>4630</v>
      </c>
    </row>
    <row r="1449" spans="3:3" x14ac:dyDescent="0.3">
      <c r="C1449" t="s">
        <v>4631</v>
      </c>
    </row>
    <row r="1450" spans="3:3" x14ac:dyDescent="0.3">
      <c r="C1450" t="s">
        <v>4632</v>
      </c>
    </row>
    <row r="1451" spans="3:3" x14ac:dyDescent="0.3">
      <c r="C1451" t="s">
        <v>1357</v>
      </c>
    </row>
    <row r="1452" spans="3:3" x14ac:dyDescent="0.3">
      <c r="C1452" t="s">
        <v>4633</v>
      </c>
    </row>
    <row r="1453" spans="3:3" x14ac:dyDescent="0.3">
      <c r="C1453" t="s">
        <v>4634</v>
      </c>
    </row>
    <row r="1454" spans="3:3" x14ac:dyDescent="0.3">
      <c r="C1454" t="s">
        <v>4635</v>
      </c>
    </row>
    <row r="1455" spans="3:3" x14ac:dyDescent="0.3">
      <c r="C1455" t="s">
        <v>4636</v>
      </c>
    </row>
    <row r="1456" spans="3:3" x14ac:dyDescent="0.3">
      <c r="C1456" t="s">
        <v>4637</v>
      </c>
    </row>
    <row r="1457" spans="3:3" x14ac:dyDescent="0.3">
      <c r="C1457" t="s">
        <v>4638</v>
      </c>
    </row>
    <row r="1458" spans="3:3" x14ac:dyDescent="0.3">
      <c r="C1458" t="s">
        <v>4639</v>
      </c>
    </row>
    <row r="1459" spans="3:3" x14ac:dyDescent="0.3">
      <c r="C1459" t="s">
        <v>174</v>
      </c>
    </row>
    <row r="1460" spans="3:3" x14ac:dyDescent="0.3">
      <c r="C1460" t="s">
        <v>4640</v>
      </c>
    </row>
    <row r="1461" spans="3:3" x14ac:dyDescent="0.3">
      <c r="C1461" t="s">
        <v>4641</v>
      </c>
    </row>
    <row r="1462" spans="3:3" x14ac:dyDescent="0.3">
      <c r="C1462" t="s">
        <v>4642</v>
      </c>
    </row>
    <row r="1463" spans="3:3" x14ac:dyDescent="0.3">
      <c r="C1463" t="s">
        <v>4643</v>
      </c>
    </row>
    <row r="1464" spans="3:3" x14ac:dyDescent="0.3">
      <c r="C1464" t="s">
        <v>4644</v>
      </c>
    </row>
    <row r="1465" spans="3:3" x14ac:dyDescent="0.3">
      <c r="C1465" t="s">
        <v>4645</v>
      </c>
    </row>
    <row r="1466" spans="3:3" x14ac:dyDescent="0.3">
      <c r="C1466" t="s">
        <v>4646</v>
      </c>
    </row>
    <row r="1467" spans="3:3" x14ac:dyDescent="0.3">
      <c r="C1467" t="s">
        <v>4647</v>
      </c>
    </row>
    <row r="1468" spans="3:3" x14ac:dyDescent="0.3">
      <c r="C1468" t="s">
        <v>4648</v>
      </c>
    </row>
    <row r="1469" spans="3:3" x14ac:dyDescent="0.3">
      <c r="C1469" t="s">
        <v>4649</v>
      </c>
    </row>
    <row r="1470" spans="3:3" x14ac:dyDescent="0.3">
      <c r="C1470" t="s">
        <v>4650</v>
      </c>
    </row>
    <row r="1471" spans="3:3" x14ac:dyDescent="0.3">
      <c r="C1471" t="s">
        <v>4651</v>
      </c>
    </row>
    <row r="1472" spans="3:3" x14ac:dyDescent="0.3">
      <c r="C1472" t="s">
        <v>4652</v>
      </c>
    </row>
    <row r="1473" spans="3:3" x14ac:dyDescent="0.3">
      <c r="C1473" t="s">
        <v>4653</v>
      </c>
    </row>
    <row r="1474" spans="3:3" x14ac:dyDescent="0.3">
      <c r="C1474" t="s">
        <v>4654</v>
      </c>
    </row>
    <row r="1475" spans="3:3" x14ac:dyDescent="0.3">
      <c r="C1475" t="s">
        <v>4655</v>
      </c>
    </row>
    <row r="1476" spans="3:3" x14ac:dyDescent="0.3">
      <c r="C1476" t="s">
        <v>4656</v>
      </c>
    </row>
    <row r="1477" spans="3:3" x14ac:dyDescent="0.3">
      <c r="C1477" t="s">
        <v>4657</v>
      </c>
    </row>
    <row r="1478" spans="3:3" x14ac:dyDescent="0.3">
      <c r="C1478" t="s">
        <v>376</v>
      </c>
    </row>
    <row r="1479" spans="3:3" x14ac:dyDescent="0.3">
      <c r="C1479" t="s">
        <v>2737</v>
      </c>
    </row>
    <row r="1480" spans="3:3" x14ac:dyDescent="0.3">
      <c r="C1480" t="s">
        <v>4658</v>
      </c>
    </row>
    <row r="1481" spans="3:3" x14ac:dyDescent="0.3">
      <c r="C1481" t="s">
        <v>4659</v>
      </c>
    </row>
    <row r="1482" spans="3:3" x14ac:dyDescent="0.3">
      <c r="C1482" t="s">
        <v>4660</v>
      </c>
    </row>
    <row r="1483" spans="3:3" x14ac:dyDescent="0.3">
      <c r="C1483" t="s">
        <v>4661</v>
      </c>
    </row>
    <row r="1484" spans="3:3" x14ac:dyDescent="0.3">
      <c r="C1484" t="s">
        <v>4662</v>
      </c>
    </row>
    <row r="1485" spans="3:3" x14ac:dyDescent="0.3">
      <c r="C1485" t="s">
        <v>4663</v>
      </c>
    </row>
    <row r="1486" spans="3:3" x14ac:dyDescent="0.3">
      <c r="C1486" t="s">
        <v>4664</v>
      </c>
    </row>
    <row r="1487" spans="3:3" x14ac:dyDescent="0.3">
      <c r="C1487" t="s">
        <v>4665</v>
      </c>
    </row>
    <row r="1488" spans="3:3" x14ac:dyDescent="0.3">
      <c r="C1488" t="s">
        <v>4666</v>
      </c>
    </row>
    <row r="1489" spans="3:3" x14ac:dyDescent="0.3">
      <c r="C1489" t="s">
        <v>4667</v>
      </c>
    </row>
    <row r="1490" spans="3:3" x14ac:dyDescent="0.3">
      <c r="C1490" t="s">
        <v>4668</v>
      </c>
    </row>
    <row r="1491" spans="3:3" x14ac:dyDescent="0.3">
      <c r="C1491" t="s">
        <v>4669</v>
      </c>
    </row>
    <row r="1492" spans="3:3" x14ac:dyDescent="0.3">
      <c r="C1492" t="s">
        <v>4670</v>
      </c>
    </row>
    <row r="1493" spans="3:3" x14ac:dyDescent="0.3">
      <c r="C1493" t="s">
        <v>4671</v>
      </c>
    </row>
    <row r="1494" spans="3:3" x14ac:dyDescent="0.3">
      <c r="C1494" t="s">
        <v>4672</v>
      </c>
    </row>
    <row r="1495" spans="3:3" x14ac:dyDescent="0.3">
      <c r="C1495" t="s">
        <v>4673</v>
      </c>
    </row>
    <row r="1496" spans="3:3" x14ac:dyDescent="0.3">
      <c r="C1496" t="s">
        <v>4674</v>
      </c>
    </row>
    <row r="1497" spans="3:3" x14ac:dyDescent="0.3">
      <c r="C1497" t="s">
        <v>4675</v>
      </c>
    </row>
    <row r="1498" spans="3:3" x14ac:dyDescent="0.3">
      <c r="C1498" t="s">
        <v>4676</v>
      </c>
    </row>
    <row r="1499" spans="3:3" x14ac:dyDescent="0.3">
      <c r="C1499" t="s">
        <v>4677</v>
      </c>
    </row>
    <row r="1500" spans="3:3" x14ac:dyDescent="0.3">
      <c r="C1500" t="s">
        <v>4678</v>
      </c>
    </row>
    <row r="1501" spans="3:3" x14ac:dyDescent="0.3">
      <c r="C1501" t="s">
        <v>4679</v>
      </c>
    </row>
    <row r="1502" spans="3:3" x14ac:dyDescent="0.3">
      <c r="C1502" t="s">
        <v>4680</v>
      </c>
    </row>
    <row r="1503" spans="3:3" x14ac:dyDescent="0.3">
      <c r="C1503" t="s">
        <v>4681</v>
      </c>
    </row>
    <row r="1504" spans="3:3" x14ac:dyDescent="0.3">
      <c r="C1504" t="s">
        <v>4682</v>
      </c>
    </row>
    <row r="1505" spans="3:3" x14ac:dyDescent="0.3">
      <c r="C1505" t="s">
        <v>4683</v>
      </c>
    </row>
    <row r="1506" spans="3:3" x14ac:dyDescent="0.3">
      <c r="C1506" t="s">
        <v>4684</v>
      </c>
    </row>
    <row r="1507" spans="3:3" x14ac:dyDescent="0.3">
      <c r="C1507" t="s">
        <v>4685</v>
      </c>
    </row>
    <row r="1508" spans="3:3" x14ac:dyDescent="0.3">
      <c r="C1508" t="s">
        <v>4686</v>
      </c>
    </row>
    <row r="1509" spans="3:3" x14ac:dyDescent="0.3">
      <c r="C1509" t="s">
        <v>4687</v>
      </c>
    </row>
    <row r="1510" spans="3:3" x14ac:dyDescent="0.3">
      <c r="C1510" t="s">
        <v>4688</v>
      </c>
    </row>
    <row r="1511" spans="3:3" x14ac:dyDescent="0.3">
      <c r="C1511" t="s">
        <v>4689</v>
      </c>
    </row>
    <row r="1512" spans="3:3" x14ac:dyDescent="0.3">
      <c r="C1512" t="s">
        <v>4690</v>
      </c>
    </row>
    <row r="1513" spans="3:3" x14ac:dyDescent="0.3">
      <c r="C1513" t="s">
        <v>4691</v>
      </c>
    </row>
    <row r="1514" spans="3:3" x14ac:dyDescent="0.3">
      <c r="C1514" t="s">
        <v>4692</v>
      </c>
    </row>
    <row r="1515" spans="3:3" x14ac:dyDescent="0.3">
      <c r="C1515" t="s">
        <v>4693</v>
      </c>
    </row>
    <row r="1516" spans="3:3" x14ac:dyDescent="0.3">
      <c r="C1516" t="s">
        <v>4694</v>
      </c>
    </row>
    <row r="1517" spans="3:3" x14ac:dyDescent="0.3">
      <c r="C1517" t="s">
        <v>4695</v>
      </c>
    </row>
    <row r="1518" spans="3:3" x14ac:dyDescent="0.3">
      <c r="C1518" t="s">
        <v>4696</v>
      </c>
    </row>
    <row r="1519" spans="3:3" x14ac:dyDescent="0.3">
      <c r="C1519" t="s">
        <v>4697</v>
      </c>
    </row>
    <row r="1520" spans="3:3" x14ac:dyDescent="0.3">
      <c r="C1520" t="s">
        <v>4698</v>
      </c>
    </row>
    <row r="1521" spans="3:3" x14ac:dyDescent="0.3">
      <c r="C1521" t="s">
        <v>4699</v>
      </c>
    </row>
    <row r="1522" spans="3:3" x14ac:dyDescent="0.3">
      <c r="C1522" t="s">
        <v>4700</v>
      </c>
    </row>
    <row r="1523" spans="3:3" x14ac:dyDescent="0.3">
      <c r="C1523" t="s">
        <v>4701</v>
      </c>
    </row>
    <row r="1524" spans="3:3" x14ac:dyDescent="0.3">
      <c r="C1524" t="s">
        <v>4702</v>
      </c>
    </row>
    <row r="1525" spans="3:3" x14ac:dyDescent="0.3">
      <c r="C1525" t="s">
        <v>4703</v>
      </c>
    </row>
    <row r="1526" spans="3:3" x14ac:dyDescent="0.3">
      <c r="C1526" t="s">
        <v>4704</v>
      </c>
    </row>
    <row r="1527" spans="3:3" x14ac:dyDescent="0.3">
      <c r="C1527" t="s">
        <v>4705</v>
      </c>
    </row>
    <row r="1528" spans="3:3" x14ac:dyDescent="0.3">
      <c r="C1528" t="s">
        <v>4706</v>
      </c>
    </row>
    <row r="1529" spans="3:3" x14ac:dyDescent="0.3">
      <c r="C1529" t="s">
        <v>4707</v>
      </c>
    </row>
    <row r="1530" spans="3:3" x14ac:dyDescent="0.3">
      <c r="C1530" t="s">
        <v>4708</v>
      </c>
    </row>
    <row r="1531" spans="3:3" x14ac:dyDescent="0.3">
      <c r="C1531" t="s">
        <v>4709</v>
      </c>
    </row>
    <row r="1532" spans="3:3" x14ac:dyDescent="0.3">
      <c r="C1532" t="s">
        <v>4710</v>
      </c>
    </row>
    <row r="1533" spans="3:3" x14ac:dyDescent="0.3">
      <c r="C1533" t="s">
        <v>4711</v>
      </c>
    </row>
    <row r="1534" spans="3:3" x14ac:dyDescent="0.3">
      <c r="C1534" t="s">
        <v>4712</v>
      </c>
    </row>
    <row r="1535" spans="3:3" x14ac:dyDescent="0.3">
      <c r="C1535" t="s">
        <v>4713</v>
      </c>
    </row>
    <row r="1536" spans="3:3" x14ac:dyDescent="0.3">
      <c r="C1536" t="s">
        <v>4714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4715</v>
      </c>
    </row>
    <row r="1542" spans="3:3" x14ac:dyDescent="0.3">
      <c r="C1542" t="s">
        <v>4716</v>
      </c>
    </row>
    <row r="1543" spans="3:3" x14ac:dyDescent="0.3">
      <c r="C1543" t="s">
        <v>4717</v>
      </c>
    </row>
    <row r="1544" spans="3:3" x14ac:dyDescent="0.3">
      <c r="C1544" t="s">
        <v>4718</v>
      </c>
    </row>
    <row r="1545" spans="3:3" x14ac:dyDescent="0.3">
      <c r="C1545" t="s">
        <v>4719</v>
      </c>
    </row>
    <row r="1546" spans="3:3" x14ac:dyDescent="0.3">
      <c r="C1546" t="s">
        <v>4720</v>
      </c>
    </row>
    <row r="1547" spans="3:3" x14ac:dyDescent="0.3">
      <c r="C1547" t="s">
        <v>2345</v>
      </c>
    </row>
    <row r="1548" spans="3:3" x14ac:dyDescent="0.3">
      <c r="C1548" t="s">
        <v>2346</v>
      </c>
    </row>
    <row r="1549" spans="3:3" x14ac:dyDescent="0.3">
      <c r="C1549" t="s">
        <v>4721</v>
      </c>
    </row>
    <row r="1550" spans="3:3" x14ac:dyDescent="0.3">
      <c r="C1550" t="s">
        <v>4722</v>
      </c>
    </row>
    <row r="1551" spans="3:3" x14ac:dyDescent="0.3">
      <c r="C1551" t="s">
        <v>4723</v>
      </c>
    </row>
    <row r="1552" spans="3:3" x14ac:dyDescent="0.3">
      <c r="C1552" t="s">
        <v>4724</v>
      </c>
    </row>
    <row r="1553" spans="3:3" x14ac:dyDescent="0.3">
      <c r="C1553" t="s">
        <v>4725</v>
      </c>
    </row>
    <row r="1554" spans="3:3" x14ac:dyDescent="0.3">
      <c r="C1554" t="s">
        <v>4726</v>
      </c>
    </row>
    <row r="1555" spans="3:3" x14ac:dyDescent="0.3">
      <c r="C1555" t="s">
        <v>4727</v>
      </c>
    </row>
    <row r="1556" spans="3:3" x14ac:dyDescent="0.3">
      <c r="C1556" t="s">
        <v>4728</v>
      </c>
    </row>
    <row r="1557" spans="3:3" x14ac:dyDescent="0.3">
      <c r="C1557" t="s">
        <v>2437</v>
      </c>
    </row>
    <row r="1558" spans="3:3" x14ac:dyDescent="0.3">
      <c r="C1558" t="s">
        <v>4729</v>
      </c>
    </row>
    <row r="1559" spans="3:3" x14ac:dyDescent="0.3">
      <c r="C1559" t="s">
        <v>1235</v>
      </c>
    </row>
    <row r="1560" spans="3:3" x14ac:dyDescent="0.3">
      <c r="C1560" t="s">
        <v>4730</v>
      </c>
    </row>
    <row r="1561" spans="3:3" x14ac:dyDescent="0.3">
      <c r="C1561" t="s">
        <v>4731</v>
      </c>
    </row>
    <row r="1562" spans="3:3" x14ac:dyDescent="0.3">
      <c r="C1562" t="s">
        <v>4732</v>
      </c>
    </row>
    <row r="1563" spans="3:3" x14ac:dyDescent="0.3">
      <c r="C1563" t="s">
        <v>4733</v>
      </c>
    </row>
    <row r="1564" spans="3:3" x14ac:dyDescent="0.3">
      <c r="C1564" t="s">
        <v>407</v>
      </c>
    </row>
    <row r="1565" spans="3:3" x14ac:dyDescent="0.3">
      <c r="C1565" t="s">
        <v>4734</v>
      </c>
    </row>
    <row r="1566" spans="3:3" x14ac:dyDescent="0.3">
      <c r="C1566" t="s">
        <v>4735</v>
      </c>
    </row>
    <row r="1567" spans="3:3" x14ac:dyDescent="0.3">
      <c r="C1567" t="s">
        <v>2058</v>
      </c>
    </row>
    <row r="1568" spans="3:3" x14ac:dyDescent="0.3">
      <c r="C1568" t="s">
        <v>4736</v>
      </c>
    </row>
    <row r="1569" spans="3:3" x14ac:dyDescent="0.3">
      <c r="C1569" t="s">
        <v>4737</v>
      </c>
    </row>
    <row r="1570" spans="3:3" x14ac:dyDescent="0.3">
      <c r="C1570" t="s">
        <v>172</v>
      </c>
    </row>
    <row r="1571" spans="3:3" x14ac:dyDescent="0.3">
      <c r="C1571" t="s">
        <v>4738</v>
      </c>
    </row>
    <row r="1572" spans="3:3" x14ac:dyDescent="0.3">
      <c r="C1572" t="s">
        <v>134</v>
      </c>
    </row>
    <row r="1573" spans="3:3" x14ac:dyDescent="0.3">
      <c r="C1573" t="s">
        <v>4739</v>
      </c>
    </row>
    <row r="1574" spans="3:3" x14ac:dyDescent="0.3">
      <c r="C1574" t="s">
        <v>4740</v>
      </c>
    </row>
    <row r="1575" spans="3:3" x14ac:dyDescent="0.3">
      <c r="C1575" t="s">
        <v>4741</v>
      </c>
    </row>
    <row r="1576" spans="3:3" x14ac:dyDescent="0.3">
      <c r="C1576" t="s">
        <v>4742</v>
      </c>
    </row>
    <row r="1577" spans="3:3" x14ac:dyDescent="0.3">
      <c r="C1577" t="s">
        <v>3350</v>
      </c>
    </row>
    <row r="1578" spans="3:3" x14ac:dyDescent="0.3">
      <c r="C1578" t="s">
        <v>2179</v>
      </c>
    </row>
    <row r="1579" spans="3:3" x14ac:dyDescent="0.3">
      <c r="C1579" t="s">
        <v>4743</v>
      </c>
    </row>
    <row r="1580" spans="3:3" x14ac:dyDescent="0.3">
      <c r="C1580" t="s">
        <v>4744</v>
      </c>
    </row>
    <row r="1581" spans="3:3" x14ac:dyDescent="0.3">
      <c r="C1581" t="s">
        <v>4745</v>
      </c>
    </row>
    <row r="1582" spans="3:3" x14ac:dyDescent="0.3">
      <c r="C1582" t="s">
        <v>4746</v>
      </c>
    </row>
    <row r="1583" spans="3:3" x14ac:dyDescent="0.3">
      <c r="C1583" t="s">
        <v>4747</v>
      </c>
    </row>
    <row r="1584" spans="3:3" x14ac:dyDescent="0.3">
      <c r="C1584" t="s">
        <v>4748</v>
      </c>
    </row>
    <row r="1585" spans="3:3" x14ac:dyDescent="0.3">
      <c r="C1585" t="s">
        <v>4749</v>
      </c>
    </row>
    <row r="1586" spans="3:3" x14ac:dyDescent="0.3">
      <c r="C1586" t="s">
        <v>4750</v>
      </c>
    </row>
    <row r="1587" spans="3:3" x14ac:dyDescent="0.3">
      <c r="C1587" t="s">
        <v>4751</v>
      </c>
    </row>
    <row r="1588" spans="3:3" x14ac:dyDescent="0.3">
      <c r="C1588" t="s">
        <v>4752</v>
      </c>
    </row>
    <row r="1589" spans="3:3" x14ac:dyDescent="0.3">
      <c r="C1589" t="s">
        <v>4753</v>
      </c>
    </row>
    <row r="1590" spans="3:3" x14ac:dyDescent="0.3">
      <c r="C1590" t="s">
        <v>4754</v>
      </c>
    </row>
    <row r="1591" spans="3:3" x14ac:dyDescent="0.3">
      <c r="C1591" t="s">
        <v>4755</v>
      </c>
    </row>
    <row r="1592" spans="3:3" x14ac:dyDescent="0.3">
      <c r="C1592" t="s">
        <v>4756</v>
      </c>
    </row>
    <row r="1593" spans="3:3" x14ac:dyDescent="0.3">
      <c r="C1593" t="s">
        <v>4757</v>
      </c>
    </row>
    <row r="1594" spans="3:3" x14ac:dyDescent="0.3">
      <c r="C1594" t="s">
        <v>4758</v>
      </c>
    </row>
    <row r="1595" spans="3:3" x14ac:dyDescent="0.3">
      <c r="C1595" t="s">
        <v>4759</v>
      </c>
    </row>
    <row r="1596" spans="3:3" x14ac:dyDescent="0.3">
      <c r="C1596" t="s">
        <v>4760</v>
      </c>
    </row>
    <row r="1597" spans="3:3" x14ac:dyDescent="0.3">
      <c r="C1597" t="s">
        <v>4761</v>
      </c>
    </row>
    <row r="1598" spans="3:3" x14ac:dyDescent="0.3">
      <c r="C1598" t="s">
        <v>4762</v>
      </c>
    </row>
    <row r="1599" spans="3:3" x14ac:dyDescent="0.3">
      <c r="C1599" t="s">
        <v>4763</v>
      </c>
    </row>
    <row r="1600" spans="3:3" x14ac:dyDescent="0.3">
      <c r="C1600" t="s">
        <v>2801</v>
      </c>
    </row>
    <row r="1601" spans="3:3" x14ac:dyDescent="0.3">
      <c r="C1601" t="s">
        <v>4764</v>
      </c>
    </row>
    <row r="1602" spans="3:3" x14ac:dyDescent="0.3">
      <c r="C1602" t="s">
        <v>4765</v>
      </c>
    </row>
    <row r="1603" spans="3:3" x14ac:dyDescent="0.3">
      <c r="C1603" t="s">
        <v>4766</v>
      </c>
    </row>
    <row r="1604" spans="3:3" x14ac:dyDescent="0.3">
      <c r="C1604" t="s">
        <v>2578</v>
      </c>
    </row>
    <row r="1605" spans="3:3" x14ac:dyDescent="0.3">
      <c r="C1605" t="s">
        <v>4767</v>
      </c>
    </row>
    <row r="1606" spans="3:3" x14ac:dyDescent="0.3">
      <c r="C1606" t="s">
        <v>4768</v>
      </c>
    </row>
    <row r="1607" spans="3:3" x14ac:dyDescent="0.3">
      <c r="C1607" t="s">
        <v>4769</v>
      </c>
    </row>
    <row r="1608" spans="3:3" x14ac:dyDescent="0.3">
      <c r="C1608" t="s">
        <v>2547</v>
      </c>
    </row>
    <row r="1609" spans="3:3" x14ac:dyDescent="0.3">
      <c r="C1609" t="s">
        <v>4770</v>
      </c>
    </row>
    <row r="1610" spans="3:3" x14ac:dyDescent="0.3">
      <c r="C1610" t="s">
        <v>1673</v>
      </c>
    </row>
    <row r="1611" spans="3:3" x14ac:dyDescent="0.3">
      <c r="C1611" t="s">
        <v>4771</v>
      </c>
    </row>
    <row r="1612" spans="3:3" x14ac:dyDescent="0.3">
      <c r="C1612" t="s">
        <v>2928</v>
      </c>
    </row>
    <row r="1613" spans="3:3" x14ac:dyDescent="0.3">
      <c r="C1613" t="s">
        <v>4772</v>
      </c>
    </row>
    <row r="1614" spans="3:3" x14ac:dyDescent="0.3">
      <c r="C1614" t="s">
        <v>4773</v>
      </c>
    </row>
    <row r="1615" spans="3:3" x14ac:dyDescent="0.3">
      <c r="C1615" t="s">
        <v>4774</v>
      </c>
    </row>
    <row r="1616" spans="3:3" x14ac:dyDescent="0.3">
      <c r="C1616" t="s">
        <v>4775</v>
      </c>
    </row>
    <row r="1617" spans="3:3" x14ac:dyDescent="0.3">
      <c r="C1617" t="s">
        <v>4776</v>
      </c>
    </row>
    <row r="1618" spans="3:3" x14ac:dyDescent="0.3">
      <c r="C1618" t="s">
        <v>4777</v>
      </c>
    </row>
    <row r="1619" spans="3:3" x14ac:dyDescent="0.3">
      <c r="C1619" t="s">
        <v>4778</v>
      </c>
    </row>
    <row r="1620" spans="3:3" x14ac:dyDescent="0.3">
      <c r="C1620" t="s">
        <v>4779</v>
      </c>
    </row>
    <row r="1621" spans="3:3" x14ac:dyDescent="0.3">
      <c r="C1621" t="s">
        <v>4780</v>
      </c>
    </row>
    <row r="1622" spans="3:3" x14ac:dyDescent="0.3">
      <c r="C1622" t="s">
        <v>4781</v>
      </c>
    </row>
    <row r="1623" spans="3:3" x14ac:dyDescent="0.3">
      <c r="C1623" t="s">
        <v>4782</v>
      </c>
    </row>
    <row r="1624" spans="3:3" x14ac:dyDescent="0.3">
      <c r="C1624" t="s">
        <v>4783</v>
      </c>
    </row>
    <row r="1625" spans="3:3" x14ac:dyDescent="0.3">
      <c r="C1625" t="s">
        <v>4784</v>
      </c>
    </row>
    <row r="1626" spans="3:3" x14ac:dyDescent="0.3">
      <c r="C1626" t="s">
        <v>248</v>
      </c>
    </row>
    <row r="1627" spans="3:3" x14ac:dyDescent="0.3">
      <c r="C1627" t="s">
        <v>4785</v>
      </c>
    </row>
    <row r="1628" spans="3:3" x14ac:dyDescent="0.3">
      <c r="C1628" t="s">
        <v>4786</v>
      </c>
    </row>
    <row r="1629" spans="3:3" x14ac:dyDescent="0.3">
      <c r="C1629" t="s">
        <v>4787</v>
      </c>
    </row>
    <row r="1630" spans="3:3" x14ac:dyDescent="0.3">
      <c r="C1630" t="s">
        <v>4788</v>
      </c>
    </row>
    <row r="1631" spans="3:3" x14ac:dyDescent="0.3">
      <c r="C1631" t="s">
        <v>4789</v>
      </c>
    </row>
    <row r="1632" spans="3:3" x14ac:dyDescent="0.3">
      <c r="C1632" t="s">
        <v>4790</v>
      </c>
    </row>
    <row r="1633" spans="3:3" x14ac:dyDescent="0.3">
      <c r="C1633" t="s">
        <v>4791</v>
      </c>
    </row>
    <row r="1634" spans="3:3" x14ac:dyDescent="0.3">
      <c r="C1634" t="s">
        <v>4792</v>
      </c>
    </row>
    <row r="1635" spans="3:3" x14ac:dyDescent="0.3">
      <c r="C1635" t="s">
        <v>4793</v>
      </c>
    </row>
    <row r="1636" spans="3:3" x14ac:dyDescent="0.3">
      <c r="C1636" t="s">
        <v>4794</v>
      </c>
    </row>
    <row r="1637" spans="3:3" x14ac:dyDescent="0.3">
      <c r="C1637" t="s">
        <v>4795</v>
      </c>
    </row>
    <row r="1638" spans="3:3" x14ac:dyDescent="0.3">
      <c r="C1638" t="s">
        <v>4796</v>
      </c>
    </row>
    <row r="1639" spans="3:3" x14ac:dyDescent="0.3">
      <c r="C1639" t="s">
        <v>4797</v>
      </c>
    </row>
    <row r="1640" spans="3:3" x14ac:dyDescent="0.3">
      <c r="C1640" t="s">
        <v>4798</v>
      </c>
    </row>
    <row r="1641" spans="3:3" x14ac:dyDescent="0.3">
      <c r="C1641" t="s">
        <v>4799</v>
      </c>
    </row>
    <row r="1642" spans="3:3" x14ac:dyDescent="0.3">
      <c r="C1642" t="s">
        <v>4800</v>
      </c>
    </row>
    <row r="1643" spans="3:3" x14ac:dyDescent="0.3">
      <c r="C1643" t="s">
        <v>4801</v>
      </c>
    </row>
    <row r="1644" spans="3:3" x14ac:dyDescent="0.3">
      <c r="C1644" t="s">
        <v>1910</v>
      </c>
    </row>
    <row r="1645" spans="3:3" x14ac:dyDescent="0.3">
      <c r="C1645" t="s">
        <v>4802</v>
      </c>
    </row>
    <row r="1646" spans="3:3" x14ac:dyDescent="0.3">
      <c r="C1646" t="s">
        <v>4803</v>
      </c>
    </row>
    <row r="1647" spans="3:3" x14ac:dyDescent="0.3">
      <c r="C1647" t="s">
        <v>1857</v>
      </c>
    </row>
    <row r="1648" spans="3:3" x14ac:dyDescent="0.3">
      <c r="C1648" t="s">
        <v>4804</v>
      </c>
    </row>
    <row r="1649" spans="3:3" x14ac:dyDescent="0.3">
      <c r="C1649" t="s">
        <v>4805</v>
      </c>
    </row>
    <row r="1650" spans="3:3" x14ac:dyDescent="0.3">
      <c r="C1650" t="s">
        <v>4806</v>
      </c>
    </row>
    <row r="1651" spans="3:3" x14ac:dyDescent="0.3">
      <c r="C1651" t="s">
        <v>4807</v>
      </c>
    </row>
    <row r="1652" spans="3:3" x14ac:dyDescent="0.3">
      <c r="C1652" t="s">
        <v>4808</v>
      </c>
    </row>
    <row r="1653" spans="3:3" x14ac:dyDescent="0.3">
      <c r="C1653" t="s">
        <v>4809</v>
      </c>
    </row>
    <row r="1654" spans="3:3" x14ac:dyDescent="0.3">
      <c r="C1654" t="s">
        <v>4810</v>
      </c>
    </row>
    <row r="1655" spans="3:3" x14ac:dyDescent="0.3">
      <c r="C1655" t="s">
        <v>4811</v>
      </c>
    </row>
    <row r="1656" spans="3:3" x14ac:dyDescent="0.3">
      <c r="C1656" t="s">
        <v>4812</v>
      </c>
    </row>
    <row r="1657" spans="3:3" x14ac:dyDescent="0.3">
      <c r="C1657" t="s">
        <v>4813</v>
      </c>
    </row>
    <row r="1658" spans="3:3" x14ac:dyDescent="0.3">
      <c r="C1658" t="s">
        <v>4814</v>
      </c>
    </row>
    <row r="1659" spans="3:3" x14ac:dyDescent="0.3">
      <c r="C1659" t="s">
        <v>4815</v>
      </c>
    </row>
    <row r="1660" spans="3:3" x14ac:dyDescent="0.3">
      <c r="C1660" t="s">
        <v>4816</v>
      </c>
    </row>
    <row r="1661" spans="3:3" x14ac:dyDescent="0.3">
      <c r="C1661" t="s">
        <v>4817</v>
      </c>
    </row>
    <row r="1662" spans="3:3" x14ac:dyDescent="0.3">
      <c r="C1662" t="s">
        <v>4818</v>
      </c>
    </row>
    <row r="1663" spans="3:3" x14ac:dyDescent="0.3">
      <c r="C1663" t="s">
        <v>4819</v>
      </c>
    </row>
    <row r="1664" spans="3:3" x14ac:dyDescent="0.3">
      <c r="C1664" t="s">
        <v>4820</v>
      </c>
    </row>
    <row r="1665" spans="3:3" x14ac:dyDescent="0.3">
      <c r="C1665" t="s">
        <v>4821</v>
      </c>
    </row>
    <row r="1666" spans="3:3" x14ac:dyDescent="0.3">
      <c r="C1666" t="s">
        <v>4822</v>
      </c>
    </row>
    <row r="1667" spans="3:3" x14ac:dyDescent="0.3">
      <c r="C1667" t="s">
        <v>10</v>
      </c>
    </row>
    <row r="1668" spans="3:3" x14ac:dyDescent="0.3">
      <c r="C1668" t="s">
        <v>4823</v>
      </c>
    </row>
    <row r="1669" spans="3:3" x14ac:dyDescent="0.3">
      <c r="C1669" t="s">
        <v>4824</v>
      </c>
    </row>
    <row r="1670" spans="3:3" x14ac:dyDescent="0.3">
      <c r="C1670" t="s">
        <v>4825</v>
      </c>
    </row>
    <row r="1671" spans="3:3" x14ac:dyDescent="0.3">
      <c r="C1671" t="s">
        <v>4826</v>
      </c>
    </row>
    <row r="1672" spans="3:3" x14ac:dyDescent="0.3">
      <c r="C1672" t="s">
        <v>4827</v>
      </c>
    </row>
    <row r="1673" spans="3:3" x14ac:dyDescent="0.3">
      <c r="C1673" t="s">
        <v>1073</v>
      </c>
    </row>
    <row r="1674" spans="3:3" x14ac:dyDescent="0.3">
      <c r="C1674" t="s">
        <v>4828</v>
      </c>
    </row>
    <row r="1675" spans="3:3" x14ac:dyDescent="0.3">
      <c r="C1675" t="s">
        <v>4829</v>
      </c>
    </row>
    <row r="1676" spans="3:3" x14ac:dyDescent="0.3">
      <c r="C1676" t="s">
        <v>2881</v>
      </c>
    </row>
    <row r="1677" spans="3:3" x14ac:dyDescent="0.3">
      <c r="C1677" t="s">
        <v>223</v>
      </c>
    </row>
    <row r="1678" spans="3:3" x14ac:dyDescent="0.3">
      <c r="C1678" t="s">
        <v>2212</v>
      </c>
    </row>
    <row r="1679" spans="3:3" x14ac:dyDescent="0.3">
      <c r="C1679" t="s">
        <v>4830</v>
      </c>
    </row>
    <row r="1680" spans="3:3" x14ac:dyDescent="0.3">
      <c r="C1680" t="s">
        <v>4831</v>
      </c>
    </row>
    <row r="1681" spans="3:3" x14ac:dyDescent="0.3">
      <c r="C1681" t="s">
        <v>4832</v>
      </c>
    </row>
    <row r="1682" spans="3:3" x14ac:dyDescent="0.3">
      <c r="C1682" t="s">
        <v>4833</v>
      </c>
    </row>
    <row r="1683" spans="3:3" x14ac:dyDescent="0.3">
      <c r="C1683" t="s">
        <v>619</v>
      </c>
    </row>
    <row r="1684" spans="3:3" x14ac:dyDescent="0.3">
      <c r="C1684" t="s">
        <v>2216</v>
      </c>
    </row>
    <row r="1685" spans="3:3" x14ac:dyDescent="0.3">
      <c r="C1685" t="s">
        <v>709</v>
      </c>
    </row>
    <row r="1686" spans="3:3" x14ac:dyDescent="0.3">
      <c r="C1686" t="s">
        <v>2606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4834</v>
      </c>
    </row>
    <row r="1690" spans="3:3" x14ac:dyDescent="0.3">
      <c r="C1690" t="s">
        <v>4835</v>
      </c>
    </row>
    <row r="1691" spans="3:3" x14ac:dyDescent="0.3">
      <c r="C1691" t="s">
        <v>2772</v>
      </c>
    </row>
    <row r="1692" spans="3:3" x14ac:dyDescent="0.3">
      <c r="C1692" t="s">
        <v>2773</v>
      </c>
    </row>
    <row r="1693" spans="3:3" x14ac:dyDescent="0.3">
      <c r="C1693" t="s">
        <v>4836</v>
      </c>
    </row>
    <row r="1694" spans="3:3" x14ac:dyDescent="0.3">
      <c r="C1694" t="s">
        <v>4837</v>
      </c>
    </row>
    <row r="1695" spans="3:3" x14ac:dyDescent="0.3">
      <c r="C1695" t="s">
        <v>4838</v>
      </c>
    </row>
    <row r="1696" spans="3:3" x14ac:dyDescent="0.3">
      <c r="C1696" t="s">
        <v>2008</v>
      </c>
    </row>
    <row r="1697" spans="3:3" x14ac:dyDescent="0.3">
      <c r="C1697" t="s">
        <v>4839</v>
      </c>
    </row>
    <row r="1698" spans="3:3" x14ac:dyDescent="0.3">
      <c r="C1698" t="s">
        <v>4840</v>
      </c>
    </row>
    <row r="1699" spans="3:3" x14ac:dyDescent="0.3">
      <c r="C1699" t="s">
        <v>1877</v>
      </c>
    </row>
    <row r="1700" spans="3:3" x14ac:dyDescent="0.3">
      <c r="C1700" t="s">
        <v>4841</v>
      </c>
    </row>
    <row r="1701" spans="3:3" x14ac:dyDescent="0.3">
      <c r="C1701" t="s">
        <v>2498</v>
      </c>
    </row>
    <row r="1702" spans="3:3" x14ac:dyDescent="0.3">
      <c r="C1702" t="s">
        <v>4842</v>
      </c>
    </row>
    <row r="1703" spans="3:3" x14ac:dyDescent="0.3">
      <c r="C1703" t="s">
        <v>1000</v>
      </c>
    </row>
    <row r="1704" spans="3:3" x14ac:dyDescent="0.3">
      <c r="C1704" t="s">
        <v>4843</v>
      </c>
    </row>
    <row r="1705" spans="3:3" x14ac:dyDescent="0.3">
      <c r="C1705" t="s">
        <v>2</v>
      </c>
    </row>
    <row r="1706" spans="3:3" x14ac:dyDescent="0.3">
      <c r="C1706" t="s">
        <v>4844</v>
      </c>
    </row>
    <row r="1707" spans="3:3" x14ac:dyDescent="0.3">
      <c r="C1707" t="s">
        <v>4845</v>
      </c>
    </row>
    <row r="1708" spans="3:3" x14ac:dyDescent="0.3">
      <c r="C1708" t="s">
        <v>4846</v>
      </c>
    </row>
    <row r="1709" spans="3:3" x14ac:dyDescent="0.3">
      <c r="C1709" t="s">
        <v>4847</v>
      </c>
    </row>
    <row r="1710" spans="3:3" x14ac:dyDescent="0.3">
      <c r="C1710" t="s">
        <v>4848</v>
      </c>
    </row>
    <row r="1711" spans="3:3" x14ac:dyDescent="0.3">
      <c r="C1711" t="s">
        <v>4849</v>
      </c>
    </row>
    <row r="1712" spans="3:3" x14ac:dyDescent="0.3">
      <c r="C1712" t="s">
        <v>2754</v>
      </c>
    </row>
    <row r="1713" spans="3:3" x14ac:dyDescent="0.3">
      <c r="C1713" t="s">
        <v>4850</v>
      </c>
    </row>
    <row r="1714" spans="3:3" x14ac:dyDescent="0.3">
      <c r="C1714" t="s">
        <v>4851</v>
      </c>
    </row>
    <row r="1715" spans="3:3" x14ac:dyDescent="0.3">
      <c r="C1715" t="s">
        <v>4852</v>
      </c>
    </row>
    <row r="1716" spans="3:3" x14ac:dyDescent="0.3">
      <c r="C1716" t="s">
        <v>4853</v>
      </c>
    </row>
    <row r="1717" spans="3:3" x14ac:dyDescent="0.3">
      <c r="C1717" t="s">
        <v>4854</v>
      </c>
    </row>
    <row r="1718" spans="3:3" x14ac:dyDescent="0.3">
      <c r="C1718" t="s">
        <v>4855</v>
      </c>
    </row>
    <row r="1719" spans="3:3" x14ac:dyDescent="0.3">
      <c r="C1719" t="s">
        <v>4856</v>
      </c>
    </row>
    <row r="1720" spans="3:3" x14ac:dyDescent="0.3">
      <c r="C1720" t="s">
        <v>4857</v>
      </c>
    </row>
    <row r="1721" spans="3:3" x14ac:dyDescent="0.3">
      <c r="C1721" t="s">
        <v>4858</v>
      </c>
    </row>
    <row r="1722" spans="3:3" x14ac:dyDescent="0.3">
      <c r="C1722" t="s">
        <v>4859</v>
      </c>
    </row>
    <row r="1723" spans="3:3" x14ac:dyDescent="0.3">
      <c r="C1723" t="s">
        <v>2322</v>
      </c>
    </row>
    <row r="1724" spans="3:3" x14ac:dyDescent="0.3">
      <c r="C1724" t="s">
        <v>630</v>
      </c>
    </row>
    <row r="1725" spans="3:3" x14ac:dyDescent="0.3">
      <c r="C1725" t="s">
        <v>4860</v>
      </c>
    </row>
    <row r="1726" spans="3:3" x14ac:dyDescent="0.3">
      <c r="C1726" t="s">
        <v>4861</v>
      </c>
    </row>
    <row r="1727" spans="3:3" x14ac:dyDescent="0.3">
      <c r="C1727" t="s">
        <v>4862</v>
      </c>
    </row>
    <row r="1728" spans="3:3" x14ac:dyDescent="0.3">
      <c r="C1728" t="s">
        <v>4863</v>
      </c>
    </row>
    <row r="1729" spans="3:3" x14ac:dyDescent="0.3">
      <c r="C1729" t="s">
        <v>4864</v>
      </c>
    </row>
    <row r="1730" spans="3:3" x14ac:dyDescent="0.3">
      <c r="C1730" t="s">
        <v>4865</v>
      </c>
    </row>
    <row r="1731" spans="3:3" x14ac:dyDescent="0.3">
      <c r="C1731" t="s">
        <v>4866</v>
      </c>
    </row>
    <row r="1732" spans="3:3" x14ac:dyDescent="0.3">
      <c r="C1732" t="s">
        <v>1743</v>
      </c>
    </row>
    <row r="1733" spans="3:3" x14ac:dyDescent="0.3">
      <c r="C1733" t="s">
        <v>4867</v>
      </c>
    </row>
    <row r="1734" spans="3:3" x14ac:dyDescent="0.3">
      <c r="C1734" t="s">
        <v>4868</v>
      </c>
    </row>
    <row r="1735" spans="3:3" x14ac:dyDescent="0.3">
      <c r="C1735" t="s">
        <v>4869</v>
      </c>
    </row>
    <row r="1736" spans="3:3" x14ac:dyDescent="0.3">
      <c r="C1736" t="s">
        <v>4870</v>
      </c>
    </row>
    <row r="1737" spans="3:3" x14ac:dyDescent="0.3">
      <c r="C1737" t="s">
        <v>4871</v>
      </c>
    </row>
    <row r="1738" spans="3:3" x14ac:dyDescent="0.3">
      <c r="C1738" t="s">
        <v>4872</v>
      </c>
    </row>
    <row r="1739" spans="3:3" x14ac:dyDescent="0.3">
      <c r="C1739" t="s">
        <v>4873</v>
      </c>
    </row>
    <row r="1740" spans="3:3" x14ac:dyDescent="0.3">
      <c r="C1740" t="s">
        <v>350</v>
      </c>
    </row>
    <row r="1741" spans="3:3" x14ac:dyDescent="0.3">
      <c r="C1741" t="s">
        <v>4874</v>
      </c>
    </row>
    <row r="1742" spans="3:3" x14ac:dyDescent="0.3">
      <c r="C1742" t="s">
        <v>4875</v>
      </c>
    </row>
    <row r="1743" spans="3:3" x14ac:dyDescent="0.3">
      <c r="C1743" t="s">
        <v>4876</v>
      </c>
    </row>
    <row r="1744" spans="3:3" x14ac:dyDescent="0.3">
      <c r="C1744" t="s">
        <v>4877</v>
      </c>
    </row>
    <row r="1745" spans="3:3" x14ac:dyDescent="0.3">
      <c r="C1745" t="s">
        <v>4878</v>
      </c>
    </row>
    <row r="1746" spans="3:3" x14ac:dyDescent="0.3">
      <c r="C1746" t="s">
        <v>4879</v>
      </c>
    </row>
    <row r="1747" spans="3:3" x14ac:dyDescent="0.3">
      <c r="C1747" t="s">
        <v>4880</v>
      </c>
    </row>
    <row r="1748" spans="3:3" x14ac:dyDescent="0.3">
      <c r="C1748" t="s">
        <v>4881</v>
      </c>
    </row>
    <row r="1749" spans="3:3" x14ac:dyDescent="0.3">
      <c r="C1749" t="s">
        <v>4882</v>
      </c>
    </row>
    <row r="1750" spans="3:3" x14ac:dyDescent="0.3">
      <c r="C1750" t="s">
        <v>4883</v>
      </c>
    </row>
    <row r="1751" spans="3:3" x14ac:dyDescent="0.3">
      <c r="C1751" t="s">
        <v>4884</v>
      </c>
    </row>
    <row r="1752" spans="3:3" x14ac:dyDescent="0.3">
      <c r="C1752" t="s">
        <v>4885</v>
      </c>
    </row>
    <row r="1753" spans="3:3" x14ac:dyDescent="0.3">
      <c r="C1753" t="s">
        <v>2969</v>
      </c>
    </row>
    <row r="1754" spans="3:3" x14ac:dyDescent="0.3">
      <c r="C1754" t="s">
        <v>78</v>
      </c>
    </row>
    <row r="1755" spans="3:3" x14ac:dyDescent="0.3">
      <c r="C1755" t="s">
        <v>4886</v>
      </c>
    </row>
    <row r="1756" spans="3:3" x14ac:dyDescent="0.3">
      <c r="C1756" t="s">
        <v>4887</v>
      </c>
    </row>
    <row r="1757" spans="3:3" x14ac:dyDescent="0.3">
      <c r="C1757" t="s">
        <v>4888</v>
      </c>
    </row>
    <row r="1758" spans="3:3" x14ac:dyDescent="0.3">
      <c r="C1758" t="s">
        <v>4889</v>
      </c>
    </row>
    <row r="1759" spans="3:3" x14ac:dyDescent="0.3">
      <c r="C1759" t="s">
        <v>4890</v>
      </c>
    </row>
    <row r="1760" spans="3:3" x14ac:dyDescent="0.3">
      <c r="C1760" t="s">
        <v>4891</v>
      </c>
    </row>
    <row r="1761" spans="3:3" x14ac:dyDescent="0.3">
      <c r="C1761" t="s">
        <v>4892</v>
      </c>
    </row>
    <row r="1762" spans="3:3" x14ac:dyDescent="0.3">
      <c r="C1762" t="s">
        <v>2600</v>
      </c>
    </row>
    <row r="1763" spans="3:3" x14ac:dyDescent="0.3">
      <c r="C1763" t="s">
        <v>4893</v>
      </c>
    </row>
    <row r="1764" spans="3:3" x14ac:dyDescent="0.3">
      <c r="C1764" t="s">
        <v>4894</v>
      </c>
    </row>
    <row r="1765" spans="3:3" x14ac:dyDescent="0.3">
      <c r="C1765" t="s">
        <v>4895</v>
      </c>
    </row>
    <row r="1766" spans="3:3" x14ac:dyDescent="0.3">
      <c r="C1766" t="s">
        <v>4896</v>
      </c>
    </row>
    <row r="1767" spans="3:3" x14ac:dyDescent="0.3">
      <c r="C1767" t="s">
        <v>1057</v>
      </c>
    </row>
    <row r="1768" spans="3:3" x14ac:dyDescent="0.3">
      <c r="C1768" t="s">
        <v>4897</v>
      </c>
    </row>
    <row r="1769" spans="3:3" x14ac:dyDescent="0.3">
      <c r="C1769" t="s">
        <v>4898</v>
      </c>
    </row>
    <row r="1770" spans="3:3" x14ac:dyDescent="0.3">
      <c r="C1770" t="s">
        <v>4899</v>
      </c>
    </row>
    <row r="1771" spans="3:3" x14ac:dyDescent="0.3">
      <c r="C1771" t="s">
        <v>4900</v>
      </c>
    </row>
    <row r="1772" spans="3:3" x14ac:dyDescent="0.3">
      <c r="C1772" t="s">
        <v>4901</v>
      </c>
    </row>
    <row r="1773" spans="3:3" x14ac:dyDescent="0.3">
      <c r="C1773" t="s">
        <v>4902</v>
      </c>
    </row>
    <row r="1774" spans="3:3" x14ac:dyDescent="0.3">
      <c r="C1774" t="s">
        <v>4903</v>
      </c>
    </row>
    <row r="1775" spans="3:3" x14ac:dyDescent="0.3">
      <c r="C1775" t="s">
        <v>4904</v>
      </c>
    </row>
    <row r="1776" spans="3:3" x14ac:dyDescent="0.3">
      <c r="C1776" t="s">
        <v>4905</v>
      </c>
    </row>
    <row r="1777" spans="3:3" x14ac:dyDescent="0.3">
      <c r="C1777" t="s">
        <v>4906</v>
      </c>
    </row>
    <row r="1778" spans="3:3" x14ac:dyDescent="0.3">
      <c r="C1778" t="s">
        <v>4907</v>
      </c>
    </row>
    <row r="1779" spans="3:3" x14ac:dyDescent="0.3">
      <c r="C1779" t="s">
        <v>1646</v>
      </c>
    </row>
    <row r="1780" spans="3:3" x14ac:dyDescent="0.3">
      <c r="C1780" t="s">
        <v>4908</v>
      </c>
    </row>
    <row r="1781" spans="3:3" x14ac:dyDescent="0.3">
      <c r="C1781" t="s">
        <v>4909</v>
      </c>
    </row>
    <row r="1782" spans="3:3" x14ac:dyDescent="0.3">
      <c r="C1782" t="s">
        <v>4910</v>
      </c>
    </row>
    <row r="1783" spans="3:3" x14ac:dyDescent="0.3">
      <c r="C1783" t="s">
        <v>4911</v>
      </c>
    </row>
    <row r="1784" spans="3:3" x14ac:dyDescent="0.3">
      <c r="C1784" t="s">
        <v>4912</v>
      </c>
    </row>
    <row r="1785" spans="3:3" x14ac:dyDescent="0.3">
      <c r="C1785" t="s">
        <v>4913</v>
      </c>
    </row>
    <row r="1786" spans="3:3" x14ac:dyDescent="0.3">
      <c r="C1786" t="s">
        <v>4914</v>
      </c>
    </row>
    <row r="1787" spans="3:3" x14ac:dyDescent="0.3">
      <c r="C1787" t="s">
        <v>4915</v>
      </c>
    </row>
    <row r="1788" spans="3:3" x14ac:dyDescent="0.3">
      <c r="C1788" t="s">
        <v>2295</v>
      </c>
    </row>
    <row r="1789" spans="3:3" x14ac:dyDescent="0.3">
      <c r="C1789" t="s">
        <v>4916</v>
      </c>
    </row>
    <row r="1790" spans="3:3" x14ac:dyDescent="0.3">
      <c r="C1790" t="s">
        <v>4917</v>
      </c>
    </row>
    <row r="1791" spans="3:3" x14ac:dyDescent="0.3">
      <c r="C1791" t="s">
        <v>4918</v>
      </c>
    </row>
    <row r="1792" spans="3:3" x14ac:dyDescent="0.3">
      <c r="C1792" t="s">
        <v>4919</v>
      </c>
    </row>
    <row r="1793" spans="3:3" x14ac:dyDescent="0.3">
      <c r="C1793" t="s">
        <v>324</v>
      </c>
    </row>
    <row r="1794" spans="3:3" x14ac:dyDescent="0.3">
      <c r="C1794" t="s">
        <v>4920</v>
      </c>
    </row>
    <row r="1795" spans="3:3" x14ac:dyDescent="0.3">
      <c r="C1795" t="s">
        <v>4921</v>
      </c>
    </row>
    <row r="1796" spans="3:3" x14ac:dyDescent="0.3">
      <c r="C1796" t="s">
        <v>4922</v>
      </c>
    </row>
    <row r="1797" spans="3:3" x14ac:dyDescent="0.3">
      <c r="C1797" t="s">
        <v>4923</v>
      </c>
    </row>
    <row r="1798" spans="3:3" x14ac:dyDescent="0.3">
      <c r="C1798" t="s">
        <v>4924</v>
      </c>
    </row>
    <row r="1799" spans="3:3" x14ac:dyDescent="0.3">
      <c r="C1799" t="s">
        <v>4925</v>
      </c>
    </row>
    <row r="1800" spans="3:3" x14ac:dyDescent="0.3">
      <c r="C1800" t="s">
        <v>2726</v>
      </c>
    </row>
    <row r="1801" spans="3:3" x14ac:dyDescent="0.3">
      <c r="C1801" t="s">
        <v>4926</v>
      </c>
    </row>
    <row r="1802" spans="3:3" x14ac:dyDescent="0.3">
      <c r="C1802" t="s">
        <v>4927</v>
      </c>
    </row>
    <row r="1803" spans="3:3" x14ac:dyDescent="0.3">
      <c r="C1803" t="s">
        <v>4928</v>
      </c>
    </row>
    <row r="1804" spans="3:3" x14ac:dyDescent="0.3">
      <c r="C1804" t="s">
        <v>4929</v>
      </c>
    </row>
    <row r="1805" spans="3:3" x14ac:dyDescent="0.3">
      <c r="C1805" t="s">
        <v>1782</v>
      </c>
    </row>
    <row r="1806" spans="3:3" x14ac:dyDescent="0.3">
      <c r="C1806" t="s">
        <v>4930</v>
      </c>
    </row>
    <row r="1807" spans="3:3" x14ac:dyDescent="0.3">
      <c r="C1807" t="s">
        <v>2223</v>
      </c>
    </row>
    <row r="1808" spans="3:3" x14ac:dyDescent="0.3">
      <c r="C1808" t="s">
        <v>4931</v>
      </c>
    </row>
    <row r="1809" spans="3:3" x14ac:dyDescent="0.3">
      <c r="C1809" t="s">
        <v>4932</v>
      </c>
    </row>
    <row r="1810" spans="3:3" x14ac:dyDescent="0.3">
      <c r="C1810" t="s">
        <v>4933</v>
      </c>
    </row>
    <row r="1811" spans="3:3" x14ac:dyDescent="0.3">
      <c r="C1811" t="s">
        <v>4934</v>
      </c>
    </row>
    <row r="1812" spans="3:3" x14ac:dyDescent="0.3">
      <c r="C1812" t="s">
        <v>4935</v>
      </c>
    </row>
    <row r="1813" spans="3:3" x14ac:dyDescent="0.3">
      <c r="C1813" t="s">
        <v>4936</v>
      </c>
    </row>
    <row r="1814" spans="3:3" x14ac:dyDescent="0.3">
      <c r="C1814" t="s">
        <v>179</v>
      </c>
    </row>
    <row r="1815" spans="3:3" x14ac:dyDescent="0.3">
      <c r="C1815" t="s">
        <v>4937</v>
      </c>
    </row>
    <row r="1816" spans="3:3" x14ac:dyDescent="0.3">
      <c r="C1816" t="s">
        <v>4938</v>
      </c>
    </row>
    <row r="1817" spans="3:3" x14ac:dyDescent="0.3">
      <c r="C1817" t="s">
        <v>4939</v>
      </c>
    </row>
    <row r="1818" spans="3:3" x14ac:dyDescent="0.3">
      <c r="C1818" t="s">
        <v>4940</v>
      </c>
    </row>
    <row r="1819" spans="3:3" x14ac:dyDescent="0.3">
      <c r="C1819" t="s">
        <v>4941</v>
      </c>
    </row>
    <row r="1820" spans="3:3" x14ac:dyDescent="0.3">
      <c r="C1820" t="s">
        <v>4942</v>
      </c>
    </row>
    <row r="1821" spans="3:3" x14ac:dyDescent="0.3">
      <c r="C1821" t="s">
        <v>4943</v>
      </c>
    </row>
    <row r="1822" spans="3:3" x14ac:dyDescent="0.3">
      <c r="C1822" t="s">
        <v>4944</v>
      </c>
    </row>
    <row r="1823" spans="3:3" x14ac:dyDescent="0.3">
      <c r="C1823" t="s">
        <v>4945</v>
      </c>
    </row>
    <row r="1824" spans="3:3" x14ac:dyDescent="0.3">
      <c r="C1824" t="s">
        <v>3303</v>
      </c>
    </row>
    <row r="1825" spans="3:3" x14ac:dyDescent="0.3">
      <c r="C1825" t="s">
        <v>4946</v>
      </c>
    </row>
    <row r="1826" spans="3:3" x14ac:dyDescent="0.3">
      <c r="C1826" t="s">
        <v>4947</v>
      </c>
    </row>
    <row r="1827" spans="3:3" x14ac:dyDescent="0.3">
      <c r="C1827" t="s">
        <v>1562</v>
      </c>
    </row>
    <row r="1828" spans="3:3" x14ac:dyDescent="0.3">
      <c r="C1828" t="s">
        <v>4948</v>
      </c>
    </row>
    <row r="1829" spans="3:3" x14ac:dyDescent="0.3">
      <c r="C1829" t="s">
        <v>2821</v>
      </c>
    </row>
    <row r="1830" spans="3:3" x14ac:dyDescent="0.3">
      <c r="C1830" t="s">
        <v>2182</v>
      </c>
    </row>
    <row r="1831" spans="3:3" x14ac:dyDescent="0.3">
      <c r="C1831" t="s">
        <v>4949</v>
      </c>
    </row>
    <row r="1832" spans="3:3" x14ac:dyDescent="0.3">
      <c r="C1832" t="s">
        <v>4950</v>
      </c>
    </row>
    <row r="1833" spans="3:3" x14ac:dyDescent="0.3">
      <c r="C1833" t="s">
        <v>4951</v>
      </c>
    </row>
    <row r="1834" spans="3:3" x14ac:dyDescent="0.3">
      <c r="C1834" t="s">
        <v>4952</v>
      </c>
    </row>
    <row r="1835" spans="3:3" x14ac:dyDescent="0.3">
      <c r="C1835" t="s">
        <v>2814</v>
      </c>
    </row>
    <row r="1836" spans="3:3" x14ac:dyDescent="0.3">
      <c r="C1836" t="s">
        <v>3131</v>
      </c>
    </row>
    <row r="1837" spans="3:3" x14ac:dyDescent="0.3">
      <c r="C1837" t="s">
        <v>4953</v>
      </c>
    </row>
    <row r="1838" spans="3:3" x14ac:dyDescent="0.3">
      <c r="C1838" t="s">
        <v>4954</v>
      </c>
    </row>
    <row r="1839" spans="3:3" x14ac:dyDescent="0.3">
      <c r="C1839" t="s">
        <v>3158</v>
      </c>
    </row>
    <row r="1840" spans="3:3" x14ac:dyDescent="0.3">
      <c r="C1840" t="s">
        <v>4955</v>
      </c>
    </row>
    <row r="1841" spans="3:3" x14ac:dyDescent="0.3">
      <c r="C1841" t="s">
        <v>4956</v>
      </c>
    </row>
    <row r="1842" spans="3:3" x14ac:dyDescent="0.3">
      <c r="C1842" t="s">
        <v>1774</v>
      </c>
    </row>
    <row r="1843" spans="3:3" x14ac:dyDescent="0.3">
      <c r="C1843" t="s">
        <v>4957</v>
      </c>
    </row>
    <row r="1844" spans="3:3" x14ac:dyDescent="0.3">
      <c r="C1844" t="s">
        <v>4958</v>
      </c>
    </row>
    <row r="1845" spans="3:3" x14ac:dyDescent="0.3">
      <c r="C1845" t="s">
        <v>4959</v>
      </c>
    </row>
    <row r="1846" spans="3:3" x14ac:dyDescent="0.3">
      <c r="C1846" t="s">
        <v>2311</v>
      </c>
    </row>
    <row r="1847" spans="3:3" x14ac:dyDescent="0.3">
      <c r="C1847" t="s">
        <v>4960</v>
      </c>
    </row>
    <row r="1848" spans="3:3" x14ac:dyDescent="0.3">
      <c r="C1848" t="s">
        <v>1470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4961</v>
      </c>
    </row>
    <row r="1852" spans="3:3" x14ac:dyDescent="0.3">
      <c r="C1852" t="s">
        <v>4962</v>
      </c>
    </row>
    <row r="1853" spans="3:3" x14ac:dyDescent="0.3">
      <c r="C1853" t="s">
        <v>4963</v>
      </c>
    </row>
    <row r="1854" spans="3:3" x14ac:dyDescent="0.3">
      <c r="C1854" t="s">
        <v>2757</v>
      </c>
    </row>
    <row r="1855" spans="3:3" x14ac:dyDescent="0.3">
      <c r="C1855" t="s">
        <v>4964</v>
      </c>
    </row>
    <row r="1856" spans="3:3" x14ac:dyDescent="0.3">
      <c r="C1856" t="s">
        <v>3108</v>
      </c>
    </row>
    <row r="1857" spans="3:3" x14ac:dyDescent="0.3">
      <c r="C1857" t="s">
        <v>4965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4966</v>
      </c>
    </row>
    <row r="1861" spans="3:3" x14ac:dyDescent="0.3">
      <c r="C1861" t="s">
        <v>4967</v>
      </c>
    </row>
    <row r="1862" spans="3:3" x14ac:dyDescent="0.3">
      <c r="C1862" t="s">
        <v>4968</v>
      </c>
    </row>
    <row r="1863" spans="3:3" x14ac:dyDescent="0.3">
      <c r="C1863" t="s">
        <v>4969</v>
      </c>
    </row>
    <row r="1864" spans="3:3" x14ac:dyDescent="0.3">
      <c r="C1864" t="s">
        <v>4970</v>
      </c>
    </row>
    <row r="1865" spans="3:3" x14ac:dyDescent="0.3">
      <c r="C1865" t="s">
        <v>4971</v>
      </c>
    </row>
    <row r="1866" spans="3:3" x14ac:dyDescent="0.3">
      <c r="C1866" t="s">
        <v>4972</v>
      </c>
    </row>
    <row r="1867" spans="3:3" x14ac:dyDescent="0.3">
      <c r="C1867" t="s">
        <v>4973</v>
      </c>
    </row>
    <row r="1868" spans="3:3" x14ac:dyDescent="0.3">
      <c r="C1868" t="s">
        <v>4974</v>
      </c>
    </row>
    <row r="1869" spans="3:3" x14ac:dyDescent="0.3">
      <c r="C1869" t="s">
        <v>4975</v>
      </c>
    </row>
    <row r="1870" spans="3:3" x14ac:dyDescent="0.3">
      <c r="C1870" t="s">
        <v>4976</v>
      </c>
    </row>
    <row r="1871" spans="3:3" x14ac:dyDescent="0.3">
      <c r="C1871" t="s">
        <v>4977</v>
      </c>
    </row>
    <row r="1872" spans="3:3" x14ac:dyDescent="0.3">
      <c r="C1872" t="s">
        <v>4978</v>
      </c>
    </row>
    <row r="1873" spans="3:3" x14ac:dyDescent="0.3">
      <c r="C1873" t="s">
        <v>4979</v>
      </c>
    </row>
    <row r="1874" spans="3:3" x14ac:dyDescent="0.3">
      <c r="C1874" t="s">
        <v>4980</v>
      </c>
    </row>
    <row r="1875" spans="3:3" x14ac:dyDescent="0.3">
      <c r="C1875" t="s">
        <v>4981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2302</v>
      </c>
    </row>
    <row r="1879" spans="3:3" x14ac:dyDescent="0.3">
      <c r="C1879" t="s">
        <v>4982</v>
      </c>
    </row>
    <row r="1880" spans="3:3" x14ac:dyDescent="0.3">
      <c r="C1880" t="s">
        <v>4983</v>
      </c>
    </row>
    <row r="1881" spans="3:3" x14ac:dyDescent="0.3">
      <c r="C1881" t="s">
        <v>4984</v>
      </c>
    </row>
    <row r="1882" spans="3:3" x14ac:dyDescent="0.3">
      <c r="C1882" t="s">
        <v>4985</v>
      </c>
    </row>
    <row r="1883" spans="3:3" x14ac:dyDescent="0.3">
      <c r="C1883" t="s">
        <v>4986</v>
      </c>
    </row>
    <row r="1884" spans="3:3" x14ac:dyDescent="0.3">
      <c r="C1884" t="s">
        <v>2220</v>
      </c>
    </row>
    <row r="1885" spans="3:3" x14ac:dyDescent="0.3">
      <c r="C1885" t="s">
        <v>4987</v>
      </c>
    </row>
    <row r="1886" spans="3:3" x14ac:dyDescent="0.3">
      <c r="C1886" t="s">
        <v>4988</v>
      </c>
    </row>
    <row r="1887" spans="3:3" x14ac:dyDescent="0.3">
      <c r="C1887" t="s">
        <v>4989</v>
      </c>
    </row>
    <row r="1888" spans="3:3" x14ac:dyDescent="0.3">
      <c r="C1888" t="s">
        <v>657</v>
      </c>
    </row>
    <row r="1889" spans="3:3" x14ac:dyDescent="0.3">
      <c r="C1889" t="s">
        <v>4990</v>
      </c>
    </row>
    <row r="1890" spans="3:3" x14ac:dyDescent="0.3">
      <c r="C1890" t="s">
        <v>1274</v>
      </c>
    </row>
    <row r="1891" spans="3:3" x14ac:dyDescent="0.3">
      <c r="C1891" t="s">
        <v>4991</v>
      </c>
    </row>
    <row r="1892" spans="3:3" x14ac:dyDescent="0.3">
      <c r="C1892" t="s">
        <v>1510</v>
      </c>
    </row>
    <row r="1893" spans="3:3" x14ac:dyDescent="0.3">
      <c r="C1893" t="s">
        <v>4992</v>
      </c>
    </row>
    <row r="1894" spans="3:3" x14ac:dyDescent="0.3">
      <c r="C1894" t="s">
        <v>4993</v>
      </c>
    </row>
    <row r="1895" spans="3:3" x14ac:dyDescent="0.3">
      <c r="C1895" t="s">
        <v>4994</v>
      </c>
    </row>
    <row r="1896" spans="3:3" x14ac:dyDescent="0.3">
      <c r="C1896" t="s">
        <v>3330</v>
      </c>
    </row>
    <row r="1897" spans="3:3" x14ac:dyDescent="0.3">
      <c r="C1897" t="s">
        <v>1495</v>
      </c>
    </row>
    <row r="1898" spans="3:3" x14ac:dyDescent="0.3">
      <c r="C1898" t="s">
        <v>1789</v>
      </c>
    </row>
    <row r="1899" spans="3:3" x14ac:dyDescent="0.3">
      <c r="C1899" t="s">
        <v>4995</v>
      </c>
    </row>
    <row r="1900" spans="3:3" x14ac:dyDescent="0.3">
      <c r="C1900" t="s">
        <v>1971</v>
      </c>
    </row>
    <row r="1901" spans="3:3" x14ac:dyDescent="0.3">
      <c r="C1901" t="s">
        <v>1012</v>
      </c>
    </row>
    <row r="1902" spans="3:3" x14ac:dyDescent="0.3">
      <c r="C1902" t="s">
        <v>4996</v>
      </c>
    </row>
    <row r="1903" spans="3:3" x14ac:dyDescent="0.3">
      <c r="C1903" t="s">
        <v>2699</v>
      </c>
    </row>
    <row r="1904" spans="3:3" x14ac:dyDescent="0.3">
      <c r="C1904" t="s">
        <v>4997</v>
      </c>
    </row>
    <row r="1905" spans="3:3" x14ac:dyDescent="0.3">
      <c r="C1905" t="s">
        <v>4998</v>
      </c>
    </row>
    <row r="1906" spans="3:3" x14ac:dyDescent="0.3">
      <c r="C1906" t="s">
        <v>4999</v>
      </c>
    </row>
    <row r="1907" spans="3:3" x14ac:dyDescent="0.3">
      <c r="C1907" t="s">
        <v>3375</v>
      </c>
    </row>
    <row r="1908" spans="3:3" x14ac:dyDescent="0.3">
      <c r="C1908" t="s">
        <v>5000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5001</v>
      </c>
    </row>
    <row r="1912" spans="3:3" x14ac:dyDescent="0.3">
      <c r="C1912" t="s">
        <v>5002</v>
      </c>
    </row>
    <row r="1913" spans="3:3" x14ac:dyDescent="0.3">
      <c r="C1913" t="s">
        <v>138</v>
      </c>
    </row>
    <row r="1914" spans="3:3" x14ac:dyDescent="0.3">
      <c r="C1914" t="s">
        <v>5003</v>
      </c>
    </row>
    <row r="1915" spans="3:3" x14ac:dyDescent="0.3">
      <c r="C1915" t="s">
        <v>5004</v>
      </c>
    </row>
    <row r="1916" spans="3:3" x14ac:dyDescent="0.3">
      <c r="C1916" t="s">
        <v>516</v>
      </c>
    </row>
    <row r="1917" spans="3:3" x14ac:dyDescent="0.3">
      <c r="C1917" t="s">
        <v>5005</v>
      </c>
    </row>
    <row r="1918" spans="3:3" x14ac:dyDescent="0.3">
      <c r="C1918" t="s">
        <v>82</v>
      </c>
    </row>
    <row r="1919" spans="3:3" x14ac:dyDescent="0.3">
      <c r="C1919" t="s">
        <v>5006</v>
      </c>
    </row>
    <row r="1920" spans="3:3" x14ac:dyDescent="0.3">
      <c r="C1920" t="s">
        <v>3059</v>
      </c>
    </row>
    <row r="1921" spans="3:3" x14ac:dyDescent="0.3">
      <c r="C1921" t="s">
        <v>5007</v>
      </c>
    </row>
    <row r="1922" spans="3:3" x14ac:dyDescent="0.3">
      <c r="C1922" t="s">
        <v>5008</v>
      </c>
    </row>
    <row r="1923" spans="3:3" x14ac:dyDescent="0.3">
      <c r="C1923" t="s">
        <v>5009</v>
      </c>
    </row>
    <row r="1924" spans="3:3" x14ac:dyDescent="0.3">
      <c r="C1924" t="s">
        <v>5010</v>
      </c>
    </row>
    <row r="1925" spans="3:3" x14ac:dyDescent="0.3">
      <c r="C1925" t="s">
        <v>5011</v>
      </c>
    </row>
    <row r="1926" spans="3:3" x14ac:dyDescent="0.3">
      <c r="C1926" t="s">
        <v>5012</v>
      </c>
    </row>
    <row r="1927" spans="3:3" x14ac:dyDescent="0.3">
      <c r="C1927" t="s">
        <v>5013</v>
      </c>
    </row>
    <row r="1928" spans="3:3" x14ac:dyDescent="0.3">
      <c r="C1928" t="s">
        <v>5014</v>
      </c>
    </row>
    <row r="1929" spans="3:3" x14ac:dyDescent="0.3">
      <c r="C1929" t="s">
        <v>5015</v>
      </c>
    </row>
    <row r="1930" spans="3:3" x14ac:dyDescent="0.3">
      <c r="C1930" t="s">
        <v>1224</v>
      </c>
    </row>
    <row r="1931" spans="3:3" x14ac:dyDescent="0.3">
      <c r="C1931" t="s">
        <v>5016</v>
      </c>
    </row>
    <row r="1932" spans="3:3" x14ac:dyDescent="0.3">
      <c r="C1932" t="s">
        <v>5017</v>
      </c>
    </row>
    <row r="1933" spans="3:3" x14ac:dyDescent="0.3">
      <c r="C1933" t="s">
        <v>5018</v>
      </c>
    </row>
    <row r="1934" spans="3:3" x14ac:dyDescent="0.3">
      <c r="C1934" t="s">
        <v>5019</v>
      </c>
    </row>
    <row r="1935" spans="3:3" x14ac:dyDescent="0.3">
      <c r="C1935" t="s">
        <v>327</v>
      </c>
    </row>
    <row r="1936" spans="3:3" x14ac:dyDescent="0.3">
      <c r="C1936" t="s">
        <v>5020</v>
      </c>
    </row>
    <row r="1937" spans="3:3" x14ac:dyDescent="0.3">
      <c r="C1937" t="s">
        <v>5021</v>
      </c>
    </row>
    <row r="1938" spans="3:3" x14ac:dyDescent="0.3">
      <c r="C1938" t="s">
        <v>5022</v>
      </c>
    </row>
    <row r="1939" spans="3:3" x14ac:dyDescent="0.3">
      <c r="C1939" t="s">
        <v>5023</v>
      </c>
    </row>
    <row r="1940" spans="3:3" x14ac:dyDescent="0.3">
      <c r="C1940" t="s">
        <v>5024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5025</v>
      </c>
    </row>
    <row r="1944" spans="3:3" x14ac:dyDescent="0.3">
      <c r="C1944" t="s">
        <v>5026</v>
      </c>
    </row>
    <row r="1945" spans="3:3" x14ac:dyDescent="0.3">
      <c r="C1945" t="s">
        <v>5027</v>
      </c>
    </row>
    <row r="1946" spans="3:3" x14ac:dyDescent="0.3">
      <c r="C1946" t="s">
        <v>5028</v>
      </c>
    </row>
    <row r="1947" spans="3:3" x14ac:dyDescent="0.3">
      <c r="C1947" t="s">
        <v>5029</v>
      </c>
    </row>
    <row r="1948" spans="3:3" x14ac:dyDescent="0.3">
      <c r="C1948" t="s">
        <v>5030</v>
      </c>
    </row>
    <row r="1949" spans="3:3" x14ac:dyDescent="0.3">
      <c r="C1949" t="s">
        <v>5031</v>
      </c>
    </row>
    <row r="1950" spans="3:3" x14ac:dyDescent="0.3">
      <c r="C1950" t="s">
        <v>5032</v>
      </c>
    </row>
    <row r="1951" spans="3:3" x14ac:dyDescent="0.3">
      <c r="C1951" t="s">
        <v>5033</v>
      </c>
    </row>
    <row r="1952" spans="3:3" x14ac:dyDescent="0.3">
      <c r="C1952" t="s">
        <v>5034</v>
      </c>
    </row>
    <row r="1953" spans="3:3" x14ac:dyDescent="0.3">
      <c r="C1953" t="s">
        <v>5035</v>
      </c>
    </row>
    <row r="1954" spans="3:3" x14ac:dyDescent="0.3">
      <c r="C1954" t="s">
        <v>5036</v>
      </c>
    </row>
    <row r="1955" spans="3:3" x14ac:dyDescent="0.3">
      <c r="C1955" t="s">
        <v>5037</v>
      </c>
    </row>
    <row r="1956" spans="3:3" x14ac:dyDescent="0.3">
      <c r="C1956" t="s">
        <v>2836</v>
      </c>
    </row>
    <row r="1957" spans="3:3" x14ac:dyDescent="0.3">
      <c r="C1957" t="s">
        <v>5038</v>
      </c>
    </row>
    <row r="1958" spans="3:3" x14ac:dyDescent="0.3">
      <c r="C1958" t="s">
        <v>5039</v>
      </c>
    </row>
    <row r="1959" spans="3:3" x14ac:dyDescent="0.3">
      <c r="C1959" t="s">
        <v>5040</v>
      </c>
    </row>
    <row r="1960" spans="3:3" x14ac:dyDescent="0.3">
      <c r="C1960" t="s">
        <v>5041</v>
      </c>
    </row>
    <row r="1961" spans="3:3" x14ac:dyDescent="0.3">
      <c r="C1961" t="s">
        <v>5042</v>
      </c>
    </row>
    <row r="1962" spans="3:3" x14ac:dyDescent="0.3">
      <c r="C1962" t="s">
        <v>5043</v>
      </c>
    </row>
    <row r="1963" spans="3:3" x14ac:dyDescent="0.3">
      <c r="C1963" t="s">
        <v>5044</v>
      </c>
    </row>
    <row r="1964" spans="3:3" x14ac:dyDescent="0.3">
      <c r="C1964" t="s">
        <v>5045</v>
      </c>
    </row>
    <row r="1965" spans="3:3" x14ac:dyDescent="0.3">
      <c r="C1965" t="s">
        <v>5046</v>
      </c>
    </row>
    <row r="1966" spans="3:3" x14ac:dyDescent="0.3">
      <c r="C1966" t="s">
        <v>5047</v>
      </c>
    </row>
    <row r="1967" spans="3:3" x14ac:dyDescent="0.3">
      <c r="C1967" t="s">
        <v>5048</v>
      </c>
    </row>
    <row r="1968" spans="3:3" x14ac:dyDescent="0.3">
      <c r="C1968" t="s">
        <v>5049</v>
      </c>
    </row>
    <row r="1969" spans="3:3" x14ac:dyDescent="0.3">
      <c r="C1969" t="s">
        <v>5050</v>
      </c>
    </row>
    <row r="1970" spans="3:3" x14ac:dyDescent="0.3">
      <c r="C1970" t="s">
        <v>5051</v>
      </c>
    </row>
    <row r="1971" spans="3:3" x14ac:dyDescent="0.3">
      <c r="C1971" t="s">
        <v>5052</v>
      </c>
    </row>
    <row r="1972" spans="3:3" x14ac:dyDescent="0.3">
      <c r="C1972" t="s">
        <v>5053</v>
      </c>
    </row>
    <row r="1973" spans="3:3" x14ac:dyDescent="0.3">
      <c r="C1973" t="s">
        <v>5054</v>
      </c>
    </row>
    <row r="1974" spans="3:3" x14ac:dyDescent="0.3">
      <c r="C1974" t="s">
        <v>5055</v>
      </c>
    </row>
    <row r="1975" spans="3:3" x14ac:dyDescent="0.3">
      <c r="C1975" t="s">
        <v>5056</v>
      </c>
    </row>
    <row r="1976" spans="3:3" x14ac:dyDescent="0.3">
      <c r="C1976" t="s">
        <v>5057</v>
      </c>
    </row>
    <row r="1977" spans="3:3" x14ac:dyDescent="0.3">
      <c r="C1977" t="s">
        <v>5058</v>
      </c>
    </row>
    <row r="1978" spans="3:3" x14ac:dyDescent="0.3">
      <c r="C1978" t="s">
        <v>5059</v>
      </c>
    </row>
    <row r="1979" spans="3:3" x14ac:dyDescent="0.3">
      <c r="C1979" t="s">
        <v>5060</v>
      </c>
    </row>
    <row r="1980" spans="3:3" x14ac:dyDescent="0.3">
      <c r="C1980" t="s">
        <v>2127</v>
      </c>
    </row>
    <row r="1981" spans="3:3" x14ac:dyDescent="0.3">
      <c r="C1981" t="s">
        <v>5061</v>
      </c>
    </row>
    <row r="1982" spans="3:3" x14ac:dyDescent="0.3">
      <c r="C1982" t="s">
        <v>5062</v>
      </c>
    </row>
    <row r="1983" spans="3:3" x14ac:dyDescent="0.3">
      <c r="C1983" t="s">
        <v>2018</v>
      </c>
    </row>
    <row r="1984" spans="3:3" x14ac:dyDescent="0.3">
      <c r="C1984" t="s">
        <v>5063</v>
      </c>
    </row>
    <row r="1985" spans="3:3" x14ac:dyDescent="0.3">
      <c r="C1985" t="s">
        <v>2017</v>
      </c>
    </row>
    <row r="1986" spans="3:3" x14ac:dyDescent="0.3">
      <c r="C1986" t="s">
        <v>5064</v>
      </c>
    </row>
    <row r="1987" spans="3:3" x14ac:dyDescent="0.3">
      <c r="C1987" t="s">
        <v>5065</v>
      </c>
    </row>
    <row r="1988" spans="3:3" x14ac:dyDescent="0.3">
      <c r="C1988" t="s">
        <v>5066</v>
      </c>
    </row>
    <row r="1989" spans="3:3" x14ac:dyDescent="0.3">
      <c r="C1989" t="s">
        <v>5067</v>
      </c>
    </row>
    <row r="1990" spans="3:3" x14ac:dyDescent="0.3">
      <c r="C1990" t="s">
        <v>256</v>
      </c>
    </row>
    <row r="1991" spans="3:3" x14ac:dyDescent="0.3">
      <c r="C1991" t="s">
        <v>5068</v>
      </c>
    </row>
    <row r="1992" spans="3:3" x14ac:dyDescent="0.3">
      <c r="C1992" t="s">
        <v>3125</v>
      </c>
    </row>
    <row r="1993" spans="3:3" x14ac:dyDescent="0.3">
      <c r="C1993" t="s">
        <v>5069</v>
      </c>
    </row>
    <row r="1994" spans="3:3" x14ac:dyDescent="0.3">
      <c r="C1994" t="s">
        <v>5070</v>
      </c>
    </row>
    <row r="1995" spans="3:3" x14ac:dyDescent="0.3">
      <c r="C1995" t="s">
        <v>5071</v>
      </c>
    </row>
    <row r="1996" spans="3:3" x14ac:dyDescent="0.3">
      <c r="C1996" t="s">
        <v>5072</v>
      </c>
    </row>
    <row r="1997" spans="3:3" x14ac:dyDescent="0.3">
      <c r="C1997" t="s">
        <v>5073</v>
      </c>
    </row>
    <row r="1998" spans="3:3" x14ac:dyDescent="0.3">
      <c r="C1998" t="s">
        <v>5074</v>
      </c>
    </row>
    <row r="1999" spans="3:3" x14ac:dyDescent="0.3">
      <c r="C1999" t="s">
        <v>5075</v>
      </c>
    </row>
    <row r="2000" spans="3:3" x14ac:dyDescent="0.3">
      <c r="C2000" t="s">
        <v>5076</v>
      </c>
    </row>
    <row r="2001" spans="3:3" x14ac:dyDescent="0.3">
      <c r="C2001" t="s">
        <v>5077</v>
      </c>
    </row>
    <row r="2002" spans="3:3" x14ac:dyDescent="0.3">
      <c r="C2002" t="s">
        <v>5078</v>
      </c>
    </row>
    <row r="2003" spans="3:3" x14ac:dyDescent="0.3">
      <c r="C2003" t="s">
        <v>5079</v>
      </c>
    </row>
    <row r="2004" spans="3:3" x14ac:dyDescent="0.3">
      <c r="C2004" t="s">
        <v>5080</v>
      </c>
    </row>
    <row r="2005" spans="3:3" x14ac:dyDescent="0.3">
      <c r="C2005" t="s">
        <v>5081</v>
      </c>
    </row>
    <row r="2006" spans="3:3" x14ac:dyDescent="0.3">
      <c r="C2006" t="s">
        <v>5082</v>
      </c>
    </row>
    <row r="2007" spans="3:3" x14ac:dyDescent="0.3">
      <c r="C2007" t="s">
        <v>5083</v>
      </c>
    </row>
    <row r="2008" spans="3:3" x14ac:dyDescent="0.3">
      <c r="C2008" t="s">
        <v>5084</v>
      </c>
    </row>
    <row r="2009" spans="3:3" x14ac:dyDescent="0.3">
      <c r="C2009" t="s">
        <v>5085</v>
      </c>
    </row>
    <row r="2010" spans="3:3" x14ac:dyDescent="0.3">
      <c r="C2010" t="s">
        <v>5086</v>
      </c>
    </row>
    <row r="2011" spans="3:3" x14ac:dyDescent="0.3">
      <c r="C2011" t="s">
        <v>5087</v>
      </c>
    </row>
    <row r="2012" spans="3:3" x14ac:dyDescent="0.3">
      <c r="C2012" t="s">
        <v>5088</v>
      </c>
    </row>
    <row r="2013" spans="3:3" x14ac:dyDescent="0.3">
      <c r="C2013" t="s">
        <v>5089</v>
      </c>
    </row>
    <row r="2014" spans="3:3" x14ac:dyDescent="0.3">
      <c r="C2014" t="s">
        <v>5090</v>
      </c>
    </row>
    <row r="2015" spans="3:3" x14ac:dyDescent="0.3">
      <c r="C2015" t="s">
        <v>5091</v>
      </c>
    </row>
    <row r="2016" spans="3:3" x14ac:dyDescent="0.3">
      <c r="C2016" t="s">
        <v>2703</v>
      </c>
    </row>
    <row r="2017" spans="3:3" x14ac:dyDescent="0.3">
      <c r="C2017" t="s">
        <v>5092</v>
      </c>
    </row>
    <row r="2018" spans="3:3" x14ac:dyDescent="0.3">
      <c r="C2018" t="s">
        <v>5093</v>
      </c>
    </row>
    <row r="2019" spans="3:3" x14ac:dyDescent="0.3">
      <c r="C2019" t="s">
        <v>5094</v>
      </c>
    </row>
    <row r="2020" spans="3:3" x14ac:dyDescent="0.3">
      <c r="C2020" t="s">
        <v>2086</v>
      </c>
    </row>
    <row r="2021" spans="3:3" x14ac:dyDescent="0.3">
      <c r="C2021" t="s">
        <v>5095</v>
      </c>
    </row>
    <row r="2022" spans="3:3" x14ac:dyDescent="0.3">
      <c r="C2022" t="s">
        <v>5096</v>
      </c>
    </row>
    <row r="2023" spans="3:3" x14ac:dyDescent="0.3">
      <c r="C2023" t="s">
        <v>5097</v>
      </c>
    </row>
    <row r="2024" spans="3:3" x14ac:dyDescent="0.3">
      <c r="C2024" t="s">
        <v>5098</v>
      </c>
    </row>
    <row r="2025" spans="3:3" x14ac:dyDescent="0.3">
      <c r="C2025" t="s">
        <v>205</v>
      </c>
    </row>
    <row r="2026" spans="3:3" x14ac:dyDescent="0.3">
      <c r="C2026" t="s">
        <v>5099</v>
      </c>
    </row>
    <row r="2027" spans="3:3" x14ac:dyDescent="0.3">
      <c r="C2027" t="s">
        <v>3187</v>
      </c>
    </row>
    <row r="2028" spans="3:3" x14ac:dyDescent="0.3">
      <c r="C2028" t="s">
        <v>5100</v>
      </c>
    </row>
    <row r="2029" spans="3:3" x14ac:dyDescent="0.3">
      <c r="C2029" t="s">
        <v>1245</v>
      </c>
    </row>
    <row r="2030" spans="3:3" x14ac:dyDescent="0.3">
      <c r="C2030" t="s">
        <v>5101</v>
      </c>
    </row>
    <row r="2031" spans="3:3" x14ac:dyDescent="0.3">
      <c r="C2031" t="s">
        <v>1818</v>
      </c>
    </row>
    <row r="2032" spans="3:3" x14ac:dyDescent="0.3">
      <c r="C2032" t="s">
        <v>2853</v>
      </c>
    </row>
    <row r="2033" spans="3:3" x14ac:dyDescent="0.3">
      <c r="C2033" t="s">
        <v>5102</v>
      </c>
    </row>
    <row r="2034" spans="3:3" x14ac:dyDescent="0.3">
      <c r="C2034" t="s">
        <v>5103</v>
      </c>
    </row>
    <row r="2035" spans="3:3" x14ac:dyDescent="0.3">
      <c r="C2035" t="s">
        <v>5104</v>
      </c>
    </row>
    <row r="2036" spans="3:3" x14ac:dyDescent="0.3">
      <c r="C2036" t="s">
        <v>2156</v>
      </c>
    </row>
    <row r="2037" spans="3:3" x14ac:dyDescent="0.3">
      <c r="C2037" t="s">
        <v>1211</v>
      </c>
    </row>
    <row r="2038" spans="3:3" x14ac:dyDescent="0.3">
      <c r="C2038" t="s">
        <v>5105</v>
      </c>
    </row>
    <row r="2039" spans="3:3" x14ac:dyDescent="0.3">
      <c r="C2039" t="s">
        <v>5106</v>
      </c>
    </row>
    <row r="2040" spans="3:3" x14ac:dyDescent="0.3">
      <c r="C2040" t="s">
        <v>5107</v>
      </c>
    </row>
    <row r="2041" spans="3:3" x14ac:dyDescent="0.3">
      <c r="C2041" t="s">
        <v>5108</v>
      </c>
    </row>
    <row r="2042" spans="3:3" x14ac:dyDescent="0.3">
      <c r="C2042" t="s">
        <v>5109</v>
      </c>
    </row>
    <row r="2043" spans="3:3" x14ac:dyDescent="0.3">
      <c r="C2043" t="s">
        <v>5110</v>
      </c>
    </row>
    <row r="2044" spans="3:3" x14ac:dyDescent="0.3">
      <c r="C2044" t="s">
        <v>5111</v>
      </c>
    </row>
    <row r="2045" spans="3:3" x14ac:dyDescent="0.3">
      <c r="C2045" t="s">
        <v>5112</v>
      </c>
    </row>
    <row r="2046" spans="3:3" x14ac:dyDescent="0.3">
      <c r="C2046" t="s">
        <v>210</v>
      </c>
    </row>
    <row r="2047" spans="3:3" x14ac:dyDescent="0.3">
      <c r="C2047" t="s">
        <v>5113</v>
      </c>
    </row>
    <row r="2048" spans="3:3" x14ac:dyDescent="0.3">
      <c r="C2048" t="s">
        <v>5114</v>
      </c>
    </row>
    <row r="2049" spans="3:3" x14ac:dyDescent="0.3">
      <c r="C2049" t="s">
        <v>5115</v>
      </c>
    </row>
    <row r="2050" spans="3:3" x14ac:dyDescent="0.3">
      <c r="C2050" t="s">
        <v>2470</v>
      </c>
    </row>
    <row r="2051" spans="3:3" x14ac:dyDescent="0.3">
      <c r="C2051" t="s">
        <v>5116</v>
      </c>
    </row>
    <row r="2052" spans="3:3" x14ac:dyDescent="0.3">
      <c r="C2052" t="s">
        <v>5117</v>
      </c>
    </row>
    <row r="2053" spans="3:3" x14ac:dyDescent="0.3">
      <c r="C2053" t="s">
        <v>5118</v>
      </c>
    </row>
    <row r="2054" spans="3:3" x14ac:dyDescent="0.3">
      <c r="C2054" t="s">
        <v>1521</v>
      </c>
    </row>
    <row r="2055" spans="3:3" x14ac:dyDescent="0.3">
      <c r="C2055" t="s">
        <v>5119</v>
      </c>
    </row>
    <row r="2056" spans="3:3" x14ac:dyDescent="0.3">
      <c r="C2056" t="s">
        <v>2719</v>
      </c>
    </row>
    <row r="2057" spans="3:3" x14ac:dyDescent="0.3">
      <c r="C2057" t="s">
        <v>5120</v>
      </c>
    </row>
    <row r="2058" spans="3:3" x14ac:dyDescent="0.3">
      <c r="C2058" t="s">
        <v>5121</v>
      </c>
    </row>
    <row r="2059" spans="3:3" x14ac:dyDescent="0.3">
      <c r="C2059" t="s">
        <v>5122</v>
      </c>
    </row>
    <row r="2060" spans="3:3" x14ac:dyDescent="0.3">
      <c r="C2060" t="s">
        <v>5123</v>
      </c>
    </row>
    <row r="2061" spans="3:3" x14ac:dyDescent="0.3">
      <c r="C2061" t="s">
        <v>5124</v>
      </c>
    </row>
    <row r="2062" spans="3:3" x14ac:dyDescent="0.3">
      <c r="C2062" t="s">
        <v>5125</v>
      </c>
    </row>
    <row r="2063" spans="3:3" x14ac:dyDescent="0.3">
      <c r="C2063" t="s">
        <v>5126</v>
      </c>
    </row>
    <row r="2064" spans="3:3" x14ac:dyDescent="0.3">
      <c r="C2064" t="s">
        <v>5127</v>
      </c>
    </row>
    <row r="2065" spans="3:3" x14ac:dyDescent="0.3">
      <c r="C2065" t="s">
        <v>5128</v>
      </c>
    </row>
    <row r="2066" spans="3:3" x14ac:dyDescent="0.3">
      <c r="C2066" t="s">
        <v>5129</v>
      </c>
    </row>
    <row r="2067" spans="3:3" x14ac:dyDescent="0.3">
      <c r="C2067" t="s">
        <v>5130</v>
      </c>
    </row>
    <row r="2068" spans="3:3" x14ac:dyDescent="0.3">
      <c r="C2068" t="s">
        <v>5131</v>
      </c>
    </row>
    <row r="2069" spans="3:3" x14ac:dyDescent="0.3">
      <c r="C2069" t="s">
        <v>5132</v>
      </c>
    </row>
    <row r="2070" spans="3:3" x14ac:dyDescent="0.3">
      <c r="C2070" t="s">
        <v>5133</v>
      </c>
    </row>
    <row r="2071" spans="3:3" x14ac:dyDescent="0.3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3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3">
      <c r="A2" s="69" t="s">
        <v>61</v>
      </c>
      <c r="B2" s="69"/>
      <c r="C2" t="s">
        <v>5129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5128</v>
      </c>
      <c r="G3" t="s">
        <v>985</v>
      </c>
      <c r="H3" t="s">
        <v>4358</v>
      </c>
      <c r="I3" s="84">
        <v>0.97449762878134161</v>
      </c>
    </row>
    <row r="4" spans="1:21" x14ac:dyDescent="0.3">
      <c r="A4" s="69" t="s">
        <v>378</v>
      </c>
      <c r="B4" s="69"/>
      <c r="C4" t="s">
        <v>5127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5126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5125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5124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5121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5120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2719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5119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1521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5118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5117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5116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2470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5115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5114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5113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5112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5111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5110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5109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5108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5107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5106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5105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2156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5104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5103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5102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2853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1818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5101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5100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3187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5099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5098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5097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5096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5095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2086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5093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5092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2703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5091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5090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5089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5088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5087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5086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5085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5084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5083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5082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5081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5078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5080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5079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5077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5076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5075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5074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5071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5070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5069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5073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5072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3125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5068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5067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5066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5065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5064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2017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5063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2018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5062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5061</v>
      </c>
      <c r="G84" t="s">
        <v>1306</v>
      </c>
      <c r="H84" t="s">
        <v>4238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2127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5060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5059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5057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5056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5055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5054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5053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5052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5051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5050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5049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5048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5047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5046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5045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5044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5043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5042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5040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5039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5038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2836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5037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5041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5036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5035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5034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5033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1410</v>
      </c>
      <c r="B114" s="69"/>
      <c r="C114" t="s">
        <v>5032</v>
      </c>
      <c r="G114" t="s">
        <v>1410</v>
      </c>
      <c r="H114" t="s">
        <v>1410</v>
      </c>
      <c r="I114" s="84">
        <v>1</v>
      </c>
      <c r="U114" s="84"/>
    </row>
    <row r="115" spans="1:21" x14ac:dyDescent="0.3">
      <c r="A115" s="69" t="s">
        <v>1412</v>
      </c>
      <c r="B115" s="69"/>
      <c r="C115" t="s">
        <v>5031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5058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1420</v>
      </c>
      <c r="B117" s="69"/>
      <c r="C117" t="s">
        <v>5094</v>
      </c>
      <c r="G117" t="s">
        <v>1420</v>
      </c>
      <c r="H117" t="s">
        <v>4235</v>
      </c>
      <c r="I117" s="84">
        <v>1</v>
      </c>
      <c r="U117" s="84"/>
    </row>
    <row r="118" spans="1:21" x14ac:dyDescent="0.3">
      <c r="A118" s="69" t="s">
        <v>1422</v>
      </c>
      <c r="B118" s="69"/>
      <c r="C118" t="s">
        <v>5030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3">
      <c r="A119" s="69" t="s">
        <v>1426</v>
      </c>
      <c r="B119" s="69"/>
      <c r="C119" t="s">
        <v>5029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3">
      <c r="A120" s="69" t="s">
        <v>1431</v>
      </c>
      <c r="B120" s="69"/>
      <c r="C120" t="s">
        <v>5028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3">
      <c r="A121" s="69" t="s">
        <v>1436</v>
      </c>
      <c r="B121" s="69"/>
      <c r="C121" t="s">
        <v>5027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3">
      <c r="A122" s="69" t="s">
        <v>1441</v>
      </c>
      <c r="B122" s="69"/>
      <c r="C122" t="s">
        <v>5026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3">
      <c r="A123" s="69" t="s">
        <v>1444</v>
      </c>
      <c r="B123" s="69"/>
      <c r="C123" t="s">
        <v>8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1452</v>
      </c>
      <c r="B125" s="69"/>
      <c r="C125" t="s">
        <v>5024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3">
      <c r="A126" s="69" t="s">
        <v>1456</v>
      </c>
      <c r="B126" s="69"/>
      <c r="C126" t="s">
        <v>5023</v>
      </c>
      <c r="G126" t="s">
        <v>1456</v>
      </c>
      <c r="H126" t="s">
        <v>1456</v>
      </c>
      <c r="I126" s="84">
        <v>1</v>
      </c>
      <c r="U126" s="84"/>
    </row>
    <row r="127" spans="1:21" x14ac:dyDescent="0.3">
      <c r="A127" s="69" t="s">
        <v>1460</v>
      </c>
      <c r="B127" s="69"/>
      <c r="C127" t="s">
        <v>5022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3">
      <c r="A128" s="69" t="s">
        <v>1465</v>
      </c>
      <c r="B128" s="69"/>
      <c r="C128" t="s">
        <v>5021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3">
      <c r="A129" s="69" t="s">
        <v>1470</v>
      </c>
      <c r="B129" s="69"/>
      <c r="C129" t="s">
        <v>5020</v>
      </c>
      <c r="G129" t="s">
        <v>1470</v>
      </c>
      <c r="H129" t="s">
        <v>1470</v>
      </c>
      <c r="I129" s="84">
        <v>1</v>
      </c>
      <c r="U129" s="84"/>
    </row>
    <row r="130" spans="1:21" x14ac:dyDescent="0.3">
      <c r="A130" s="69" t="s">
        <v>1474</v>
      </c>
      <c r="B130" s="69"/>
      <c r="C130" t="s">
        <v>327</v>
      </c>
      <c r="G130" t="s">
        <v>1474</v>
      </c>
      <c r="H130" t="s">
        <v>1474</v>
      </c>
      <c r="I130" s="84">
        <v>1</v>
      </c>
      <c r="U130" s="84"/>
    </row>
    <row r="131" spans="1:21" x14ac:dyDescent="0.3">
      <c r="A131" s="69" t="s">
        <v>1479</v>
      </c>
      <c r="B131" s="69"/>
      <c r="C131" t="s">
        <v>5019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5018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1486</v>
      </c>
      <c r="B133" s="69"/>
      <c r="C133" t="s">
        <v>5017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3">
      <c r="A134" s="69" t="s">
        <v>1490</v>
      </c>
      <c r="B134" s="69"/>
      <c r="C134" t="s">
        <v>1224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3">
      <c r="A135" s="69" t="s">
        <v>1495</v>
      </c>
      <c r="B135" s="69"/>
      <c r="C135" t="s">
        <v>5016</v>
      </c>
      <c r="G135" t="s">
        <v>1495</v>
      </c>
      <c r="H135" t="s">
        <v>1495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5015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1502</v>
      </c>
      <c r="B137" s="69"/>
      <c r="C137" t="s">
        <v>5014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3">
      <c r="A138" s="69" t="s">
        <v>1507</v>
      </c>
      <c r="B138" s="69"/>
      <c r="C138" t="s">
        <v>5012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3">
      <c r="A139" s="69" t="s">
        <v>1510</v>
      </c>
      <c r="B139" s="69"/>
      <c r="C139" t="s">
        <v>5013</v>
      </c>
      <c r="G139" t="s">
        <v>1510</v>
      </c>
      <c r="H139" t="s">
        <v>1510</v>
      </c>
      <c r="I139" s="84">
        <v>1</v>
      </c>
      <c r="U139" s="84"/>
    </row>
    <row r="140" spans="1:21" x14ac:dyDescent="0.3">
      <c r="A140" s="69" t="s">
        <v>1515</v>
      </c>
      <c r="B140" s="69"/>
      <c r="C140" t="s">
        <v>5011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3">
      <c r="A141" s="69" t="s">
        <v>1521</v>
      </c>
      <c r="B141" s="69"/>
      <c r="C141" t="s">
        <v>5010</v>
      </c>
      <c r="G141" t="s">
        <v>1521</v>
      </c>
      <c r="H141" t="s">
        <v>1521</v>
      </c>
      <c r="I141" s="84">
        <v>1</v>
      </c>
      <c r="U141" s="84"/>
    </row>
    <row r="142" spans="1:21" x14ac:dyDescent="0.3">
      <c r="A142" s="69" t="s">
        <v>1525</v>
      </c>
      <c r="B142" s="69"/>
      <c r="C142" t="s">
        <v>5009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3">
      <c r="A143" s="69" t="s">
        <v>1529</v>
      </c>
      <c r="B143" s="69"/>
      <c r="C143" t="s">
        <v>5008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3">
      <c r="A144" s="69" t="s">
        <v>1533</v>
      </c>
      <c r="B144" s="69"/>
      <c r="C144" t="s">
        <v>5007</v>
      </c>
      <c r="G144" t="s">
        <v>1533</v>
      </c>
      <c r="H144" t="s">
        <v>1533</v>
      </c>
      <c r="I144" s="84">
        <v>1</v>
      </c>
      <c r="U144" s="84"/>
    </row>
    <row r="145" spans="1:21" x14ac:dyDescent="0.3">
      <c r="A145" s="69" t="s">
        <v>1536</v>
      </c>
      <c r="B145" s="69"/>
      <c r="C145" t="s">
        <v>3059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3">
      <c r="A146" s="69" t="s">
        <v>1540</v>
      </c>
      <c r="B146" s="69"/>
      <c r="C146" t="s">
        <v>5006</v>
      </c>
      <c r="G146" t="s">
        <v>1540</v>
      </c>
      <c r="H146" t="s">
        <v>1540</v>
      </c>
      <c r="I146" s="84">
        <v>1</v>
      </c>
      <c r="U146" s="84"/>
    </row>
    <row r="147" spans="1:21" x14ac:dyDescent="0.3">
      <c r="A147" s="69" t="s">
        <v>1544</v>
      </c>
      <c r="B147" s="69"/>
      <c r="C147" t="s">
        <v>82</v>
      </c>
      <c r="G147" t="s">
        <v>1544</v>
      </c>
      <c r="H147" t="s">
        <v>1544</v>
      </c>
      <c r="I147" s="84">
        <v>1</v>
      </c>
      <c r="U147" s="84"/>
    </row>
    <row r="148" spans="1:21" x14ac:dyDescent="0.3">
      <c r="A148" s="69" t="s">
        <v>1548</v>
      </c>
      <c r="B148" s="69"/>
      <c r="C148" t="s">
        <v>5005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3">
      <c r="A149" s="69" t="s">
        <v>1553</v>
      </c>
      <c r="B149" s="69"/>
      <c r="C149" t="s">
        <v>516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3">
      <c r="A150" s="69" t="s">
        <v>1557</v>
      </c>
      <c r="B150" s="69"/>
      <c r="C150" t="s">
        <v>5004</v>
      </c>
      <c r="G150" t="s">
        <v>1557</v>
      </c>
      <c r="H150" t="s">
        <v>1557</v>
      </c>
      <c r="I150" s="84">
        <v>1</v>
      </c>
      <c r="U150" s="84"/>
    </row>
    <row r="151" spans="1:21" x14ac:dyDescent="0.3">
      <c r="A151" s="69" t="s">
        <v>1562</v>
      </c>
      <c r="B151" s="69"/>
      <c r="C151" t="s">
        <v>5003</v>
      </c>
      <c r="G151" t="s">
        <v>1562</v>
      </c>
      <c r="H151" t="s">
        <v>1562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3">
      <c r="A153" s="69" t="s">
        <v>1569</v>
      </c>
      <c r="B153" s="69"/>
      <c r="C153" t="s">
        <v>5002</v>
      </c>
      <c r="G153" t="s">
        <v>1569</v>
      </c>
      <c r="H153" t="s">
        <v>1569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5001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1577</v>
      </c>
      <c r="B155" s="69"/>
      <c r="C155" t="s">
        <v>613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3">
      <c r="A157" s="69" t="s">
        <v>1585</v>
      </c>
      <c r="B157" s="69"/>
      <c r="C157" t="s">
        <v>5000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3">
      <c r="A158" s="69" t="s">
        <v>1590</v>
      </c>
      <c r="B158" s="69"/>
      <c r="C158" t="s">
        <v>3375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3">
      <c r="A159" s="69" t="s">
        <v>1595</v>
      </c>
      <c r="B159" s="69"/>
      <c r="C159" t="s">
        <v>4999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4998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1602</v>
      </c>
      <c r="B161" s="69"/>
      <c r="C161" t="s">
        <v>4997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2699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4996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1616</v>
      </c>
      <c r="B165" s="69"/>
      <c r="C165" t="s">
        <v>1971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3">
      <c r="A166" s="69" t="s">
        <v>1619</v>
      </c>
      <c r="B166" s="69"/>
      <c r="C166" t="s">
        <v>4995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3">
      <c r="A167" s="69" t="s">
        <v>1623</v>
      </c>
      <c r="B167" s="69"/>
      <c r="C167" t="s">
        <v>1789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3">
      <c r="A168" s="69" t="s">
        <v>1625</v>
      </c>
      <c r="B168" s="69"/>
      <c r="C168" t="s">
        <v>1495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3">
      <c r="A169" s="69" t="s">
        <v>1629</v>
      </c>
      <c r="B169" s="69"/>
      <c r="C169" t="s">
        <v>3330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4994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4993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1638</v>
      </c>
      <c r="B172" s="69"/>
      <c r="C172" t="s">
        <v>4992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1639</v>
      </c>
      <c r="B173" s="69"/>
      <c r="C173" t="s">
        <v>1510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3">
      <c r="A174" s="69" t="s">
        <v>1642</v>
      </c>
      <c r="B174" s="69"/>
      <c r="C174" t="s">
        <v>4991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3">
      <c r="A175" s="69" t="s">
        <v>1646</v>
      </c>
      <c r="B175" s="69"/>
      <c r="C175" t="s">
        <v>1274</v>
      </c>
      <c r="G175" t="s">
        <v>1646</v>
      </c>
      <c r="H175" t="s">
        <v>1646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4990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1656</v>
      </c>
      <c r="B178" s="69"/>
      <c r="C178" t="s">
        <v>4989</v>
      </c>
      <c r="G178" t="s">
        <v>1656</v>
      </c>
      <c r="H178" t="s">
        <v>1656</v>
      </c>
      <c r="I178" s="84">
        <v>1</v>
      </c>
      <c r="U178" s="84"/>
    </row>
    <row r="179" spans="1:21" x14ac:dyDescent="0.3">
      <c r="A179" s="69" t="s">
        <v>1661</v>
      </c>
      <c r="B179" s="69"/>
      <c r="C179" t="s">
        <v>5025</v>
      </c>
      <c r="G179" t="s">
        <v>1661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4988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1668</v>
      </c>
      <c r="B181" s="69"/>
      <c r="C181" t="s">
        <v>4987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3">
      <c r="A182" s="69" t="s">
        <v>1673</v>
      </c>
      <c r="B182" s="69"/>
      <c r="C182" t="s">
        <v>2220</v>
      </c>
      <c r="G182" t="s">
        <v>1673</v>
      </c>
      <c r="H182" t="s">
        <v>1673</v>
      </c>
      <c r="I182" s="84">
        <v>1</v>
      </c>
      <c r="U182" s="84"/>
    </row>
    <row r="183" spans="1:21" x14ac:dyDescent="0.3">
      <c r="A183" s="69" t="s">
        <v>1677</v>
      </c>
      <c r="B183" s="69"/>
      <c r="C183" t="s">
        <v>4986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4985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1684</v>
      </c>
      <c r="B185" s="69"/>
      <c r="C185" t="s">
        <v>4984</v>
      </c>
      <c r="G185" t="s">
        <v>1684</v>
      </c>
      <c r="H185" t="s">
        <v>1684</v>
      </c>
      <c r="I185" s="84">
        <v>1</v>
      </c>
      <c r="U185" s="84"/>
    </row>
    <row r="186" spans="1:21" x14ac:dyDescent="0.3">
      <c r="A186" s="69" t="s">
        <v>1686</v>
      </c>
      <c r="B186" s="69"/>
      <c r="C186" t="s">
        <v>4983</v>
      </c>
      <c r="G186" t="s">
        <v>1686</v>
      </c>
      <c r="H186" t="s">
        <v>1686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4982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1693</v>
      </c>
      <c r="B188" s="69"/>
      <c r="C188" t="s">
        <v>2302</v>
      </c>
      <c r="G188" t="s">
        <v>1693</v>
      </c>
      <c r="H188" t="s">
        <v>1693</v>
      </c>
      <c r="I188" s="84">
        <v>1</v>
      </c>
      <c r="U188" s="84"/>
    </row>
    <row r="189" spans="1:21" x14ac:dyDescent="0.3">
      <c r="A189" s="69" t="s">
        <v>1697</v>
      </c>
      <c r="B189" s="69"/>
      <c r="C189" t="s">
        <v>380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3">
      <c r="A190" s="69" t="s">
        <v>1703</v>
      </c>
      <c r="B190" s="69"/>
      <c r="C190" t="s">
        <v>277</v>
      </c>
      <c r="G190" t="s">
        <v>1703</v>
      </c>
      <c r="H190" t="s">
        <v>1703</v>
      </c>
      <c r="I190" s="84">
        <v>1</v>
      </c>
      <c r="U190" s="84"/>
    </row>
    <row r="191" spans="1:21" x14ac:dyDescent="0.3">
      <c r="A191" s="69" t="s">
        <v>1707</v>
      </c>
      <c r="B191" s="69"/>
      <c r="C191" t="s">
        <v>4981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3">
      <c r="A192" s="69" t="s">
        <v>1712</v>
      </c>
      <c r="B192" s="69"/>
      <c r="C192" t="s">
        <v>4980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3">
      <c r="A193" s="69" t="s">
        <v>1716</v>
      </c>
      <c r="B193" s="69"/>
      <c r="C193" t="s">
        <v>4979</v>
      </c>
      <c r="G193" t="s">
        <v>1716</v>
      </c>
      <c r="H193" t="s">
        <v>1717</v>
      </c>
      <c r="I193" s="84">
        <v>1</v>
      </c>
      <c r="U193" s="84"/>
    </row>
    <row r="194" spans="1:21" x14ac:dyDescent="0.3">
      <c r="A194" s="69" t="s">
        <v>1721</v>
      </c>
      <c r="B194" s="69"/>
      <c r="C194" t="s">
        <v>4978</v>
      </c>
      <c r="G194" t="s">
        <v>1721</v>
      </c>
      <c r="H194" t="s">
        <v>1721</v>
      </c>
      <c r="I194" s="84">
        <v>1</v>
      </c>
      <c r="U194" s="84"/>
    </row>
    <row r="195" spans="1:21" x14ac:dyDescent="0.3">
      <c r="A195" s="69" t="s">
        <v>1725</v>
      </c>
      <c r="B195" s="69"/>
      <c r="C195" t="s">
        <v>4973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3">
      <c r="A196" s="69" t="s">
        <v>1730</v>
      </c>
      <c r="B196" s="69"/>
      <c r="C196" t="s">
        <v>4972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3">
      <c r="A197" s="69" t="s">
        <v>1735</v>
      </c>
      <c r="B197" s="69"/>
      <c r="C197" t="s">
        <v>4971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3">
      <c r="A198" s="69" t="s">
        <v>1739</v>
      </c>
      <c r="B198" s="69"/>
      <c r="C198" t="s">
        <v>4970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3">
      <c r="A199" s="69" t="s">
        <v>1743</v>
      </c>
      <c r="B199" s="69"/>
      <c r="C199" t="s">
        <v>4969</v>
      </c>
      <c r="G199" t="s">
        <v>1743</v>
      </c>
      <c r="H199" t="s">
        <v>1743</v>
      </c>
      <c r="I199" s="84">
        <v>1</v>
      </c>
      <c r="U199" s="84"/>
    </row>
    <row r="200" spans="1:21" x14ac:dyDescent="0.3">
      <c r="A200" s="69" t="s">
        <v>1747</v>
      </c>
      <c r="B200" s="69"/>
      <c r="C200" t="s">
        <v>4968</v>
      </c>
      <c r="G200" t="s">
        <v>1747</v>
      </c>
      <c r="H200" t="s">
        <v>1747</v>
      </c>
      <c r="I200" s="84">
        <v>1</v>
      </c>
      <c r="U200" s="84"/>
    </row>
    <row r="201" spans="1:21" x14ac:dyDescent="0.3">
      <c r="A201" s="69" t="s">
        <v>1751</v>
      </c>
      <c r="B201" s="69"/>
      <c r="C201" t="s">
        <v>4967</v>
      </c>
      <c r="G201" t="s">
        <v>1751</v>
      </c>
      <c r="H201" t="s">
        <v>1751</v>
      </c>
      <c r="I201" s="84">
        <v>1</v>
      </c>
      <c r="U201" s="84"/>
    </row>
    <row r="202" spans="1:21" x14ac:dyDescent="0.3">
      <c r="A202" s="69" t="s">
        <v>1755</v>
      </c>
      <c r="B202" s="69"/>
      <c r="C202" t="s">
        <v>4966</v>
      </c>
      <c r="G202" t="s">
        <v>1755</v>
      </c>
      <c r="H202" t="s">
        <v>1755</v>
      </c>
      <c r="I202" s="84">
        <v>1</v>
      </c>
      <c r="U202" s="84"/>
    </row>
    <row r="203" spans="1:21" x14ac:dyDescent="0.3">
      <c r="A203" s="69" t="s">
        <v>1758</v>
      </c>
      <c r="B203" s="69"/>
      <c r="C203" t="s">
        <v>545</v>
      </c>
      <c r="G203" t="s">
        <v>1758</v>
      </c>
      <c r="H203" t="s">
        <v>1758</v>
      </c>
      <c r="I203" s="84">
        <v>1</v>
      </c>
      <c r="U203" s="84"/>
    </row>
    <row r="204" spans="1:21" x14ac:dyDescent="0.3">
      <c r="A204" s="69" t="s">
        <v>1762</v>
      </c>
      <c r="B204" s="69"/>
      <c r="C204" t="s">
        <v>171</v>
      </c>
      <c r="G204" t="s">
        <v>1762</v>
      </c>
      <c r="H204" t="s">
        <v>1762</v>
      </c>
      <c r="I204" s="84">
        <v>1</v>
      </c>
      <c r="U204" s="84"/>
    </row>
    <row r="205" spans="1:21" x14ac:dyDescent="0.3">
      <c r="A205" s="69" t="s">
        <v>1766</v>
      </c>
      <c r="B205" s="69"/>
      <c r="C205" t="s">
        <v>4965</v>
      </c>
      <c r="G205" t="s">
        <v>1766</v>
      </c>
      <c r="H205" t="s">
        <v>1766</v>
      </c>
      <c r="I205" s="84">
        <v>1</v>
      </c>
      <c r="U205" s="84"/>
    </row>
    <row r="206" spans="1:21" x14ac:dyDescent="0.3">
      <c r="A206" s="69" t="s">
        <v>1769</v>
      </c>
      <c r="B206" s="69"/>
      <c r="C206" t="s">
        <v>3108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3">
      <c r="A207" s="69" t="s">
        <v>1773</v>
      </c>
      <c r="B207" s="69"/>
      <c r="C207" t="s">
        <v>4964</v>
      </c>
      <c r="G207" t="s">
        <v>1773</v>
      </c>
      <c r="H207" t="s">
        <v>1773</v>
      </c>
      <c r="I207" s="84">
        <v>1</v>
      </c>
      <c r="U207" s="84"/>
    </row>
    <row r="208" spans="1:21" x14ac:dyDescent="0.3">
      <c r="A208" s="69" t="s">
        <v>1774</v>
      </c>
      <c r="B208" s="69"/>
      <c r="C208" t="s">
        <v>2757</v>
      </c>
      <c r="G208" t="s">
        <v>1774</v>
      </c>
      <c r="H208" t="s">
        <v>1774</v>
      </c>
      <c r="I208" s="84">
        <v>1</v>
      </c>
      <c r="U208" s="84"/>
    </row>
    <row r="209" spans="1:21" x14ac:dyDescent="0.3">
      <c r="A209" s="69" t="s">
        <v>1778</v>
      </c>
      <c r="B209" s="69"/>
      <c r="C209" t="s">
        <v>4962</v>
      </c>
      <c r="G209" t="s">
        <v>1778</v>
      </c>
      <c r="I209" s="84">
        <v>0</v>
      </c>
      <c r="U209" s="84"/>
    </row>
    <row r="210" spans="1:21" x14ac:dyDescent="0.3">
      <c r="A210" s="69" t="s">
        <v>1782</v>
      </c>
      <c r="B210" s="69"/>
      <c r="C210" t="s">
        <v>4963</v>
      </c>
      <c r="G210" t="s">
        <v>1782</v>
      </c>
      <c r="H210" t="s">
        <v>1782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4961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1789</v>
      </c>
      <c r="B212" s="69"/>
      <c r="C212" t="s">
        <v>341</v>
      </c>
      <c r="G212" t="s">
        <v>1789</v>
      </c>
      <c r="H212" t="s">
        <v>1789</v>
      </c>
      <c r="I212" s="84">
        <v>1</v>
      </c>
      <c r="U212" s="84"/>
    </row>
    <row r="213" spans="1:21" x14ac:dyDescent="0.3">
      <c r="A213" s="69" t="s">
        <v>1793</v>
      </c>
      <c r="B213" s="69"/>
      <c r="C213" t="s">
        <v>1380</v>
      </c>
      <c r="G213" t="s">
        <v>1793</v>
      </c>
      <c r="H213" t="s">
        <v>1793</v>
      </c>
      <c r="I213" s="84">
        <v>1</v>
      </c>
      <c r="U213" s="84"/>
    </row>
    <row r="214" spans="1:21" x14ac:dyDescent="0.3">
      <c r="A214" s="69" t="s">
        <v>1799</v>
      </c>
      <c r="B214" s="69"/>
      <c r="C214" t="s">
        <v>1470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3">
      <c r="A215" s="69" t="s">
        <v>1804</v>
      </c>
      <c r="B215" s="69"/>
      <c r="C215" t="s">
        <v>4960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3">
      <c r="A216" s="69" t="s">
        <v>1809</v>
      </c>
      <c r="B216" s="69"/>
      <c r="C216" t="s">
        <v>2311</v>
      </c>
      <c r="G216" t="s">
        <v>1809</v>
      </c>
      <c r="H216" t="s">
        <v>1809</v>
      </c>
      <c r="I216" s="84">
        <v>1</v>
      </c>
      <c r="U216" s="84"/>
    </row>
    <row r="217" spans="1:21" x14ac:dyDescent="0.3">
      <c r="A217" s="69" t="s">
        <v>1814</v>
      </c>
      <c r="B217" s="69"/>
      <c r="C217" t="s">
        <v>4959</v>
      </c>
      <c r="G217" t="s">
        <v>1814</v>
      </c>
      <c r="I217" s="84">
        <v>0</v>
      </c>
      <c r="U217" s="84"/>
    </row>
    <row r="218" spans="1:21" x14ac:dyDescent="0.3">
      <c r="A218" s="69" t="s">
        <v>1818</v>
      </c>
      <c r="B218" s="69"/>
      <c r="C218" t="s">
        <v>4958</v>
      </c>
      <c r="G218" t="s">
        <v>1818</v>
      </c>
      <c r="H218" t="s">
        <v>1818</v>
      </c>
      <c r="I218" s="84">
        <v>1</v>
      </c>
      <c r="U218" s="84"/>
    </row>
    <row r="219" spans="1:21" x14ac:dyDescent="0.3">
      <c r="A219" s="69" t="s">
        <v>1822</v>
      </c>
      <c r="B219" s="69"/>
      <c r="C219" t="s">
        <v>4957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3">
      <c r="A220" s="69" t="s">
        <v>1826</v>
      </c>
      <c r="B220" s="69"/>
      <c r="C220" t="s">
        <v>1774</v>
      </c>
      <c r="G220" t="s">
        <v>1826</v>
      </c>
      <c r="H220" t="s">
        <v>1826</v>
      </c>
      <c r="I220" s="84">
        <v>1</v>
      </c>
      <c r="U220" s="84"/>
    </row>
    <row r="221" spans="1:21" x14ac:dyDescent="0.3">
      <c r="A221" s="69" t="s">
        <v>1830</v>
      </c>
      <c r="B221" s="69"/>
      <c r="C221" t="s">
        <v>4956</v>
      </c>
      <c r="G221" t="s">
        <v>1830</v>
      </c>
      <c r="H221" t="s">
        <v>1830</v>
      </c>
      <c r="I221" s="84">
        <v>1</v>
      </c>
      <c r="U221" s="84"/>
    </row>
    <row r="222" spans="1:21" x14ac:dyDescent="0.3">
      <c r="A222" s="69" t="s">
        <v>1834</v>
      </c>
      <c r="B222" s="69"/>
      <c r="C222" t="s">
        <v>4955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3">
      <c r="A223" s="69" t="s">
        <v>1838</v>
      </c>
      <c r="B223" s="69"/>
      <c r="C223" t="s">
        <v>3158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3">
      <c r="A224" s="69" t="s">
        <v>1842</v>
      </c>
      <c r="B224" s="69"/>
      <c r="C224" t="s">
        <v>4954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3">
      <c r="A225" s="69" t="s">
        <v>1845</v>
      </c>
      <c r="B225" s="69"/>
      <c r="C225" t="s">
        <v>4953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1848</v>
      </c>
      <c r="B226" s="69"/>
      <c r="C226" t="s">
        <v>3131</v>
      </c>
      <c r="G226" t="s">
        <v>1848</v>
      </c>
      <c r="H226" t="s">
        <v>1849</v>
      </c>
      <c r="I226" s="84">
        <v>1</v>
      </c>
      <c r="U226" s="84"/>
    </row>
    <row r="227" spans="1:21" x14ac:dyDescent="0.3">
      <c r="A227" s="69" t="s">
        <v>1853</v>
      </c>
      <c r="B227" s="69"/>
      <c r="C227" t="s">
        <v>2814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3">
      <c r="A228" s="69" t="s">
        <v>1857</v>
      </c>
      <c r="B228" s="69"/>
      <c r="C228" t="s">
        <v>4952</v>
      </c>
      <c r="G228" t="s">
        <v>1857</v>
      </c>
      <c r="H228" t="s">
        <v>1857</v>
      </c>
      <c r="I228" s="84">
        <v>1</v>
      </c>
      <c r="U228" s="84"/>
    </row>
    <row r="229" spans="1:21" x14ac:dyDescent="0.3">
      <c r="A229" s="69" t="s">
        <v>1861</v>
      </c>
      <c r="B229" s="69"/>
      <c r="C229" t="s">
        <v>4951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3">
      <c r="A230" s="69" t="s">
        <v>1866</v>
      </c>
      <c r="B230" s="69"/>
      <c r="C230" t="s">
        <v>4950</v>
      </c>
      <c r="G230" t="s">
        <v>1866</v>
      </c>
      <c r="H230" t="s">
        <v>1866</v>
      </c>
      <c r="I230" s="84">
        <v>1</v>
      </c>
      <c r="U230" s="84"/>
    </row>
    <row r="231" spans="1:21" x14ac:dyDescent="0.3">
      <c r="A231" s="69" t="s">
        <v>1868</v>
      </c>
      <c r="B231" s="69"/>
      <c r="C231" t="s">
        <v>4949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3">
      <c r="A232" s="69" t="s">
        <v>1873</v>
      </c>
      <c r="B232" s="69"/>
      <c r="C232" t="s">
        <v>2182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3">
      <c r="A233" s="69" t="s">
        <v>1877</v>
      </c>
      <c r="B233" s="69"/>
      <c r="C233" t="s">
        <v>2821</v>
      </c>
      <c r="G233" t="s">
        <v>1877</v>
      </c>
      <c r="H233" t="s">
        <v>1877</v>
      </c>
      <c r="I233" s="84">
        <v>1</v>
      </c>
      <c r="U233" s="84"/>
    </row>
    <row r="234" spans="1:21" x14ac:dyDescent="0.3">
      <c r="A234" s="69" t="s">
        <v>1882</v>
      </c>
      <c r="B234" s="69"/>
      <c r="C234" t="s">
        <v>1562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3">
      <c r="A235" s="69" t="s">
        <v>1887</v>
      </c>
      <c r="B235" s="69"/>
      <c r="C235" t="s">
        <v>4947</v>
      </c>
      <c r="G235" t="s">
        <v>1887</v>
      </c>
      <c r="H235" t="s">
        <v>1887</v>
      </c>
      <c r="I235" s="84">
        <v>1</v>
      </c>
      <c r="U235" s="84"/>
    </row>
    <row r="236" spans="1:21" x14ac:dyDescent="0.3">
      <c r="A236" s="69" t="s">
        <v>1891</v>
      </c>
      <c r="B236" s="69"/>
      <c r="C236" t="s">
        <v>4946</v>
      </c>
      <c r="G236" t="s">
        <v>1891</v>
      </c>
      <c r="H236" t="s">
        <v>1891</v>
      </c>
      <c r="I236" s="84">
        <v>1</v>
      </c>
      <c r="U236" s="84"/>
    </row>
    <row r="237" spans="1:21" x14ac:dyDescent="0.3">
      <c r="A237" s="69" t="s">
        <v>1895</v>
      </c>
      <c r="B237" s="69"/>
      <c r="C237" t="s">
        <v>3303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4945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1902</v>
      </c>
      <c r="B239" s="69"/>
      <c r="C239" t="s">
        <v>4944</v>
      </c>
      <c r="G239" t="s">
        <v>1902</v>
      </c>
      <c r="H239" t="s">
        <v>1902</v>
      </c>
      <c r="I239" s="84">
        <v>1</v>
      </c>
      <c r="U239" s="84"/>
    </row>
    <row r="240" spans="1:21" x14ac:dyDescent="0.3">
      <c r="A240" s="69" t="s">
        <v>1906</v>
      </c>
      <c r="B240" s="69"/>
      <c r="C240" t="s">
        <v>4943</v>
      </c>
      <c r="G240" t="s">
        <v>1906</v>
      </c>
      <c r="H240" t="s">
        <v>1906</v>
      </c>
      <c r="I240" s="84">
        <v>1</v>
      </c>
      <c r="U240" s="84"/>
    </row>
    <row r="241" spans="1:21" x14ac:dyDescent="0.3">
      <c r="A241" s="69" t="s">
        <v>1910</v>
      </c>
      <c r="B241" s="69"/>
      <c r="C241" t="s">
        <v>4942</v>
      </c>
      <c r="G241" t="s">
        <v>1910</v>
      </c>
      <c r="H241" t="s">
        <v>1910</v>
      </c>
      <c r="I241" s="84">
        <v>1</v>
      </c>
      <c r="U241" s="84"/>
    </row>
    <row r="242" spans="1:21" x14ac:dyDescent="0.3">
      <c r="A242" s="69" t="s">
        <v>1914</v>
      </c>
      <c r="B242" s="69"/>
      <c r="C242" t="s">
        <v>4941</v>
      </c>
      <c r="G242" t="s">
        <v>1914</v>
      </c>
      <c r="H242" t="s">
        <v>1914</v>
      </c>
      <c r="I242" s="84">
        <v>1</v>
      </c>
      <c r="U242" s="84"/>
    </row>
    <row r="243" spans="1:21" x14ac:dyDescent="0.3">
      <c r="A243" s="69" t="s">
        <v>1918</v>
      </c>
      <c r="B243" s="69"/>
      <c r="C243" t="s">
        <v>4940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4939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4938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4937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3">
      <c r="A248" s="69" t="s">
        <v>1936</v>
      </c>
      <c r="B248" s="69"/>
      <c r="C248" t="s">
        <v>4936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3">
      <c r="A249" s="69" t="s">
        <v>1939</v>
      </c>
      <c r="B249" s="69"/>
      <c r="C249" t="s">
        <v>4935</v>
      </c>
      <c r="G249" t="s">
        <v>1939</v>
      </c>
      <c r="H249" t="s">
        <v>1939</v>
      </c>
      <c r="I249" s="84">
        <v>1</v>
      </c>
      <c r="U249" s="84"/>
    </row>
    <row r="250" spans="1:21" x14ac:dyDescent="0.3">
      <c r="A250" s="69" t="s">
        <v>1943</v>
      </c>
      <c r="B250" s="69"/>
      <c r="C250" t="s">
        <v>4934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3">
      <c r="A251" s="69" t="s">
        <v>1948</v>
      </c>
      <c r="B251" s="69"/>
      <c r="C251" t="s">
        <v>4933</v>
      </c>
      <c r="G251" t="s">
        <v>1948</v>
      </c>
      <c r="I251" s="84">
        <v>0</v>
      </c>
      <c r="U251" s="84"/>
    </row>
    <row r="252" spans="1:21" x14ac:dyDescent="0.3">
      <c r="A252" s="69" t="s">
        <v>1952</v>
      </c>
      <c r="B252" s="69"/>
      <c r="C252" t="s">
        <v>4932</v>
      </c>
      <c r="G252" t="s">
        <v>1952</v>
      </c>
      <c r="H252" t="s">
        <v>1952</v>
      </c>
      <c r="I252" s="84">
        <v>1</v>
      </c>
      <c r="U252" s="84"/>
    </row>
    <row r="253" spans="1:21" x14ac:dyDescent="0.3">
      <c r="A253" s="69" t="s">
        <v>1957</v>
      </c>
      <c r="B253" s="69"/>
      <c r="C253" t="s">
        <v>4931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3">
      <c r="A254" s="69" t="s">
        <v>1960</v>
      </c>
      <c r="B254" s="69"/>
      <c r="C254" t="s">
        <v>2223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3">
      <c r="A255" s="69" t="s">
        <v>1964</v>
      </c>
      <c r="B255" s="69"/>
      <c r="C255" t="s">
        <v>4930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3">
      <c r="A256" s="69" t="s">
        <v>1968</v>
      </c>
      <c r="B256" s="69"/>
      <c r="C256" t="s">
        <v>1782</v>
      </c>
      <c r="G256" t="s">
        <v>1968</v>
      </c>
      <c r="H256" t="s">
        <v>1968</v>
      </c>
      <c r="I256" s="84">
        <v>1</v>
      </c>
      <c r="U256" s="84"/>
    </row>
    <row r="257" spans="1:21" x14ac:dyDescent="0.3">
      <c r="A257" s="69" t="s">
        <v>1971</v>
      </c>
      <c r="B257" s="69"/>
      <c r="C257" t="s">
        <v>4928</v>
      </c>
      <c r="G257" t="s">
        <v>1971</v>
      </c>
      <c r="H257" t="s">
        <v>1971</v>
      </c>
      <c r="I257" s="84">
        <v>1</v>
      </c>
      <c r="U257" s="84"/>
    </row>
    <row r="258" spans="1:21" x14ac:dyDescent="0.3">
      <c r="A258" s="69" t="s">
        <v>1974</v>
      </c>
      <c r="B258" s="69"/>
      <c r="C258" t="s">
        <v>4929</v>
      </c>
      <c r="G258" t="s">
        <v>1974</v>
      </c>
      <c r="H258" t="s">
        <v>1974</v>
      </c>
      <c r="I258" s="84">
        <v>1</v>
      </c>
      <c r="U258" s="84"/>
    </row>
    <row r="259" spans="1:21" x14ac:dyDescent="0.3">
      <c r="A259" s="69" t="s">
        <v>1979</v>
      </c>
      <c r="B259" s="69"/>
      <c r="C259" t="s">
        <v>4927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3">
      <c r="A260" s="69" t="s">
        <v>1983</v>
      </c>
      <c r="B260" s="69"/>
      <c r="C260" t="s">
        <v>4926</v>
      </c>
      <c r="G260" t="s">
        <v>1983</v>
      </c>
      <c r="I260" s="84">
        <v>0</v>
      </c>
      <c r="U260" s="84"/>
    </row>
    <row r="261" spans="1:21" x14ac:dyDescent="0.3">
      <c r="A261" s="69" t="s">
        <v>1986</v>
      </c>
      <c r="B261" s="69"/>
      <c r="C261" t="s">
        <v>2726</v>
      </c>
      <c r="G261" t="s">
        <v>1986</v>
      </c>
      <c r="H261" t="s">
        <v>1986</v>
      </c>
      <c r="I261" s="84">
        <v>1</v>
      </c>
      <c r="U261" s="84"/>
    </row>
    <row r="262" spans="1:21" x14ac:dyDescent="0.3">
      <c r="A262" s="69" t="s">
        <v>1990</v>
      </c>
      <c r="B262" s="69"/>
      <c r="C262" t="s">
        <v>4925</v>
      </c>
      <c r="G262" t="s">
        <v>1990</v>
      </c>
      <c r="H262" t="s">
        <v>619</v>
      </c>
      <c r="I262" s="84">
        <v>1</v>
      </c>
      <c r="U262" s="84"/>
    </row>
    <row r="263" spans="1:21" x14ac:dyDescent="0.3">
      <c r="A263" s="69" t="s">
        <v>1993</v>
      </c>
      <c r="B263" s="69"/>
      <c r="C263" t="s">
        <v>4924</v>
      </c>
      <c r="G263" t="s">
        <v>1993</v>
      </c>
      <c r="H263" t="s">
        <v>1993</v>
      </c>
      <c r="I263" s="84">
        <v>1</v>
      </c>
      <c r="U263" s="84"/>
    </row>
    <row r="264" spans="1:21" x14ac:dyDescent="0.3">
      <c r="A264" s="69" t="s">
        <v>1997</v>
      </c>
      <c r="B264" s="69"/>
      <c r="C264" t="s">
        <v>4923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3">
      <c r="A265" s="69" t="s">
        <v>2001</v>
      </c>
      <c r="B265" s="69"/>
      <c r="C265" t="s">
        <v>4922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3">
      <c r="A266" s="69" t="s">
        <v>2004</v>
      </c>
      <c r="B266" s="69"/>
      <c r="C266" t="s">
        <v>4921</v>
      </c>
      <c r="G266" t="s">
        <v>2004</v>
      </c>
      <c r="H266" t="s">
        <v>2004</v>
      </c>
      <c r="I266" s="84">
        <v>1</v>
      </c>
      <c r="U266" s="84"/>
    </row>
    <row r="267" spans="1:21" x14ac:dyDescent="0.3">
      <c r="A267" s="69" t="s">
        <v>2008</v>
      </c>
      <c r="B267" s="69"/>
      <c r="C267" t="s">
        <v>4920</v>
      </c>
      <c r="G267" t="s">
        <v>2008</v>
      </c>
      <c r="H267" t="s">
        <v>2008</v>
      </c>
      <c r="I267" s="84">
        <v>1</v>
      </c>
      <c r="U267" s="84"/>
    </row>
    <row r="268" spans="1:21" x14ac:dyDescent="0.3">
      <c r="A268" s="69" t="s">
        <v>2013</v>
      </c>
      <c r="B268" s="69"/>
      <c r="C268" t="s">
        <v>324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3">
      <c r="A269" s="69" t="s">
        <v>2017</v>
      </c>
      <c r="B269" s="69"/>
      <c r="C269" t="s">
        <v>4919</v>
      </c>
      <c r="G269" t="s">
        <v>2017</v>
      </c>
      <c r="H269" t="s">
        <v>2017</v>
      </c>
      <c r="I269" s="84">
        <v>1</v>
      </c>
      <c r="U269" s="84"/>
    </row>
    <row r="270" spans="1:21" x14ac:dyDescent="0.3">
      <c r="A270" s="69" t="s">
        <v>2021</v>
      </c>
      <c r="B270" s="69"/>
      <c r="C270" t="s">
        <v>4918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3">
      <c r="A271" s="69" t="s">
        <v>2024</v>
      </c>
      <c r="B271" s="69"/>
      <c r="C271" t="s">
        <v>4917</v>
      </c>
      <c r="G271" t="s">
        <v>2024</v>
      </c>
      <c r="H271" t="s">
        <v>2024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4977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4916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2034</v>
      </c>
      <c r="B274" s="69"/>
      <c r="C274" t="s">
        <v>2295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3">
      <c r="A275" s="69" t="s">
        <v>2038</v>
      </c>
      <c r="B275" s="69"/>
      <c r="C275" t="s">
        <v>4915</v>
      </c>
      <c r="G275" t="s">
        <v>2038</v>
      </c>
      <c r="H275" t="s">
        <v>2038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4914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3">
      <c r="A277" s="69" t="s">
        <v>2047</v>
      </c>
      <c r="B277" s="69"/>
      <c r="C277" t="s">
        <v>4913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4912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3">
      <c r="A279" s="69" t="s">
        <v>2054</v>
      </c>
      <c r="B279" s="69"/>
      <c r="C279" t="s">
        <v>4911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3">
      <c r="A280" s="69" t="s">
        <v>2058</v>
      </c>
      <c r="B280" s="69"/>
      <c r="C280" t="s">
        <v>4910</v>
      </c>
      <c r="G280" t="s">
        <v>2058</v>
      </c>
      <c r="H280" t="s">
        <v>2058</v>
      </c>
      <c r="I280" s="84">
        <v>1</v>
      </c>
      <c r="U280" s="84"/>
    </row>
    <row r="281" spans="1:21" x14ac:dyDescent="0.3">
      <c r="A281" s="69" t="s">
        <v>2062</v>
      </c>
      <c r="B281" s="69"/>
      <c r="C281" t="s">
        <v>4909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3">
      <c r="A282" s="69" t="s">
        <v>2066</v>
      </c>
      <c r="B282" s="69"/>
      <c r="C282" t="s">
        <v>4908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1646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3">
      <c r="A284" s="69" t="s">
        <v>2073</v>
      </c>
      <c r="B284" s="69"/>
      <c r="C284" t="s">
        <v>4907</v>
      </c>
      <c r="G284" t="s">
        <v>2073</v>
      </c>
      <c r="H284" t="s">
        <v>2073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4906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3">
      <c r="A286" s="69" t="s">
        <v>2080</v>
      </c>
      <c r="B286" s="69"/>
      <c r="C286" t="s">
        <v>4905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3">
      <c r="A287" s="69" t="s">
        <v>2085</v>
      </c>
      <c r="B287" s="69"/>
      <c r="C287" t="s">
        <v>4904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3">
      <c r="A288" s="69" t="s">
        <v>2090</v>
      </c>
      <c r="B288" s="69"/>
      <c r="C288" t="s">
        <v>4903</v>
      </c>
      <c r="G288" t="s">
        <v>2090</v>
      </c>
      <c r="I288" s="84">
        <v>0</v>
      </c>
      <c r="U288" s="84"/>
    </row>
    <row r="289" spans="1:21" x14ac:dyDescent="0.3">
      <c r="A289" s="69" t="s">
        <v>2094</v>
      </c>
      <c r="B289" s="69"/>
      <c r="C289" t="s">
        <v>4902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3">
      <c r="A290" s="69" t="s">
        <v>2099</v>
      </c>
      <c r="B290" s="69"/>
      <c r="C290" t="s">
        <v>4901</v>
      </c>
      <c r="G290" t="s">
        <v>2099</v>
      </c>
      <c r="H290" t="s">
        <v>2099</v>
      </c>
      <c r="I290" s="84">
        <v>1</v>
      </c>
      <c r="U290" s="84"/>
    </row>
    <row r="291" spans="1:21" x14ac:dyDescent="0.3">
      <c r="A291" s="69" t="s">
        <v>2103</v>
      </c>
      <c r="B291" s="69"/>
      <c r="C291" t="s">
        <v>4900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3">
      <c r="A292" s="69" t="s">
        <v>2108</v>
      </c>
      <c r="B292" s="69"/>
      <c r="C292" t="s">
        <v>4899</v>
      </c>
      <c r="G292" t="s">
        <v>2108</v>
      </c>
      <c r="H292" t="s">
        <v>2108</v>
      </c>
      <c r="I292" s="84">
        <v>1</v>
      </c>
      <c r="U292" s="84"/>
    </row>
    <row r="293" spans="1:21" x14ac:dyDescent="0.3">
      <c r="A293" s="69" t="s">
        <v>2110</v>
      </c>
      <c r="B293" s="69"/>
      <c r="C293" t="s">
        <v>4898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3">
      <c r="A294" s="69" t="s">
        <v>2114</v>
      </c>
      <c r="B294" s="69"/>
      <c r="C294" t="s">
        <v>4897</v>
      </c>
      <c r="G294" t="s">
        <v>2114</v>
      </c>
      <c r="H294" t="s">
        <v>2114</v>
      </c>
      <c r="I294" s="84">
        <v>1</v>
      </c>
      <c r="U294" s="84"/>
    </row>
    <row r="295" spans="1:21" x14ac:dyDescent="0.3">
      <c r="A295" s="69" t="s">
        <v>2118</v>
      </c>
      <c r="B295" s="69"/>
      <c r="C295" t="s">
        <v>1057</v>
      </c>
      <c r="G295" t="s">
        <v>2118</v>
      </c>
      <c r="H295" t="s">
        <v>2118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4896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2123</v>
      </c>
      <c r="B297" s="69"/>
      <c r="C297" t="s">
        <v>4895</v>
      </c>
      <c r="G297" t="s">
        <v>2123</v>
      </c>
      <c r="H297" t="s">
        <v>2123</v>
      </c>
      <c r="I297" s="84">
        <v>1</v>
      </c>
      <c r="U297" s="84"/>
    </row>
    <row r="298" spans="1:21" x14ac:dyDescent="0.3">
      <c r="A298" s="69" t="s">
        <v>2127</v>
      </c>
      <c r="B298" s="69"/>
      <c r="C298" t="s">
        <v>4894</v>
      </c>
      <c r="G298" t="s">
        <v>2127</v>
      </c>
      <c r="H298" t="s">
        <v>2127</v>
      </c>
      <c r="I298" s="84">
        <v>1</v>
      </c>
      <c r="U298" s="84"/>
    </row>
    <row r="299" spans="1:21" x14ac:dyDescent="0.3">
      <c r="A299" s="69" t="s">
        <v>2130</v>
      </c>
      <c r="B299" s="69"/>
      <c r="C299" t="s">
        <v>4893</v>
      </c>
      <c r="G299" t="s">
        <v>2130</v>
      </c>
      <c r="H299" t="s">
        <v>2130</v>
      </c>
      <c r="I299" s="84">
        <v>1</v>
      </c>
      <c r="U299" s="84"/>
    </row>
    <row r="300" spans="1:21" x14ac:dyDescent="0.3">
      <c r="A300" s="69" t="s">
        <v>2135</v>
      </c>
      <c r="B300" s="69"/>
      <c r="C300" t="s">
        <v>2600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3">
      <c r="A301" s="69" t="s">
        <v>2139</v>
      </c>
      <c r="B301" s="69"/>
      <c r="C301" t="s">
        <v>4892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3">
      <c r="A302" s="69" t="s">
        <v>2143</v>
      </c>
      <c r="B302" s="69"/>
      <c r="C302" t="s">
        <v>4891</v>
      </c>
      <c r="G302" t="s">
        <v>2143</v>
      </c>
      <c r="H302" t="s">
        <v>2143</v>
      </c>
      <c r="I302" s="84">
        <v>1</v>
      </c>
      <c r="U302" s="84"/>
    </row>
    <row r="303" spans="1:21" x14ac:dyDescent="0.3">
      <c r="A303" s="69" t="s">
        <v>2148</v>
      </c>
      <c r="B303" s="69"/>
      <c r="C303" t="s">
        <v>4890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3">
      <c r="A304" s="69" t="s">
        <v>2152</v>
      </c>
      <c r="B304" s="69"/>
      <c r="C304" t="s">
        <v>4889</v>
      </c>
      <c r="G304" t="s">
        <v>2152</v>
      </c>
      <c r="H304" t="s">
        <v>2152</v>
      </c>
      <c r="I304" s="84">
        <v>1</v>
      </c>
      <c r="U304" s="84"/>
    </row>
    <row r="305" spans="1:21" x14ac:dyDescent="0.3">
      <c r="A305" s="69" t="s">
        <v>2156</v>
      </c>
      <c r="B305" s="69"/>
      <c r="C305" t="s">
        <v>4887</v>
      </c>
      <c r="G305" t="s">
        <v>2156</v>
      </c>
      <c r="H305" t="s">
        <v>2156</v>
      </c>
      <c r="I305" s="84">
        <v>1</v>
      </c>
      <c r="U305" s="84"/>
    </row>
    <row r="306" spans="1:21" x14ac:dyDescent="0.3">
      <c r="A306" s="69" t="s">
        <v>2160</v>
      </c>
      <c r="B306" s="69"/>
      <c r="C306" t="s">
        <v>4886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3984</v>
      </c>
      <c r="I307" s="84">
        <v>1</v>
      </c>
      <c r="U307" s="84"/>
    </row>
    <row r="308" spans="1:21" x14ac:dyDescent="0.3">
      <c r="A308" s="69" t="s">
        <v>2167</v>
      </c>
      <c r="B308" s="69"/>
      <c r="C308" t="s">
        <v>2969</v>
      </c>
      <c r="G308" t="s">
        <v>2167</v>
      </c>
      <c r="H308" t="s">
        <v>2167</v>
      </c>
      <c r="I308" s="84">
        <v>1</v>
      </c>
      <c r="U308" s="84"/>
    </row>
    <row r="309" spans="1:21" x14ac:dyDescent="0.3">
      <c r="A309" s="69" t="s">
        <v>2171</v>
      </c>
      <c r="B309" s="69"/>
      <c r="C309" t="s">
        <v>4885</v>
      </c>
      <c r="G309" t="s">
        <v>2171</v>
      </c>
      <c r="H309" t="s">
        <v>2171</v>
      </c>
      <c r="I309" s="84">
        <v>1</v>
      </c>
      <c r="U309" s="84"/>
    </row>
    <row r="310" spans="1:21" x14ac:dyDescent="0.3">
      <c r="A310" s="69" t="s">
        <v>2175</v>
      </c>
      <c r="B310" s="69"/>
      <c r="C310" t="s">
        <v>4884</v>
      </c>
      <c r="G310" t="s">
        <v>2175</v>
      </c>
      <c r="H310" t="s">
        <v>2175</v>
      </c>
      <c r="I310" s="84">
        <v>1</v>
      </c>
      <c r="U310" s="84"/>
    </row>
    <row r="311" spans="1:21" x14ac:dyDescent="0.3">
      <c r="A311" s="69" t="s">
        <v>2179</v>
      </c>
      <c r="B311" s="69"/>
      <c r="C311" t="s">
        <v>4883</v>
      </c>
      <c r="G311" t="s">
        <v>2179</v>
      </c>
      <c r="H311" t="s">
        <v>2179</v>
      </c>
      <c r="I311" s="84">
        <v>1</v>
      </c>
      <c r="U311" s="84"/>
    </row>
    <row r="312" spans="1:21" x14ac:dyDescent="0.3">
      <c r="A312" s="69" t="s">
        <v>2182</v>
      </c>
      <c r="B312" s="69"/>
      <c r="C312" t="s">
        <v>4882</v>
      </c>
      <c r="G312" t="s">
        <v>2182</v>
      </c>
      <c r="H312" t="s">
        <v>2182</v>
      </c>
      <c r="I312" s="84">
        <v>1</v>
      </c>
      <c r="U312" s="84"/>
    </row>
    <row r="313" spans="1:21" x14ac:dyDescent="0.3">
      <c r="A313" s="69" t="s">
        <v>2185</v>
      </c>
      <c r="B313" s="69"/>
      <c r="C313" t="s">
        <v>4879</v>
      </c>
      <c r="G313" t="s">
        <v>2185</v>
      </c>
      <c r="H313" t="s">
        <v>2185</v>
      </c>
      <c r="I313" s="84">
        <v>1</v>
      </c>
      <c r="U313" s="84"/>
    </row>
    <row r="314" spans="1:21" x14ac:dyDescent="0.3">
      <c r="A314" s="69" t="s">
        <v>2189</v>
      </c>
      <c r="B314" s="69"/>
      <c r="C314" t="s">
        <v>4878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4877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3">
      <c r="A316" s="69" t="s">
        <v>2195</v>
      </c>
      <c r="B316" s="69"/>
      <c r="C316" t="s">
        <v>4876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3">
      <c r="A317" s="69" t="s">
        <v>2200</v>
      </c>
      <c r="B317" s="69"/>
      <c r="C317" t="s">
        <v>4875</v>
      </c>
      <c r="G317" t="s">
        <v>2200</v>
      </c>
      <c r="H317" t="s">
        <v>3562</v>
      </c>
      <c r="I317" s="84">
        <v>1</v>
      </c>
      <c r="U317" s="84"/>
    </row>
    <row r="318" spans="1:21" x14ac:dyDescent="0.3">
      <c r="A318" s="69" t="s">
        <v>2203</v>
      </c>
      <c r="B318" s="69"/>
      <c r="C318" t="s">
        <v>4874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3">
      <c r="A319" s="69" t="s">
        <v>2208</v>
      </c>
      <c r="B319" s="69"/>
      <c r="C319" t="s">
        <v>350</v>
      </c>
      <c r="G319" t="s">
        <v>2208</v>
      </c>
      <c r="H319" t="s">
        <v>2209</v>
      </c>
      <c r="I319" s="84">
        <v>1</v>
      </c>
      <c r="U319" s="84"/>
    </row>
    <row r="320" spans="1:21" x14ac:dyDescent="0.3">
      <c r="A320" s="69" t="s">
        <v>2212</v>
      </c>
      <c r="B320" s="69"/>
      <c r="C320" t="s">
        <v>4873</v>
      </c>
      <c r="G320" t="s">
        <v>2212</v>
      </c>
      <c r="H320" t="s">
        <v>2212</v>
      </c>
      <c r="I320" s="84">
        <v>1</v>
      </c>
      <c r="U320" s="84"/>
    </row>
    <row r="321" spans="1:21" x14ac:dyDescent="0.3">
      <c r="A321" s="69" t="s">
        <v>2216</v>
      </c>
      <c r="B321" s="69"/>
      <c r="C321" t="s">
        <v>4872</v>
      </c>
      <c r="G321" t="s">
        <v>2216</v>
      </c>
      <c r="H321" t="s">
        <v>2216</v>
      </c>
      <c r="I321" s="84">
        <v>1</v>
      </c>
      <c r="U321" s="84"/>
    </row>
    <row r="322" spans="1:21" x14ac:dyDescent="0.3">
      <c r="A322" s="69" t="s">
        <v>2220</v>
      </c>
      <c r="B322" s="69"/>
      <c r="C322" t="s">
        <v>4870</v>
      </c>
      <c r="G322" t="s">
        <v>2220</v>
      </c>
      <c r="H322" t="s">
        <v>2220</v>
      </c>
      <c r="I322" s="84">
        <v>1</v>
      </c>
      <c r="U322" s="84"/>
    </row>
    <row r="323" spans="1:21" x14ac:dyDescent="0.3">
      <c r="A323" s="69" t="s">
        <v>2223</v>
      </c>
      <c r="B323" s="69"/>
      <c r="C323" t="s">
        <v>4869</v>
      </c>
      <c r="G323" t="s">
        <v>2223</v>
      </c>
      <c r="H323" t="s">
        <v>2223</v>
      </c>
      <c r="I323" s="84">
        <v>1</v>
      </c>
      <c r="U323" s="84"/>
    </row>
    <row r="324" spans="1:21" x14ac:dyDescent="0.3">
      <c r="A324" s="69" t="s">
        <v>2228</v>
      </c>
      <c r="B324" s="69"/>
      <c r="C324" t="s">
        <v>4871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3">
      <c r="A325" s="69" t="s">
        <v>2232</v>
      </c>
      <c r="B325" s="69"/>
      <c r="C325" t="s">
        <v>4868</v>
      </c>
      <c r="G325" t="s">
        <v>2232</v>
      </c>
      <c r="I325" s="84">
        <v>0</v>
      </c>
      <c r="U325" s="84"/>
    </row>
    <row r="326" spans="1:21" x14ac:dyDescent="0.3">
      <c r="A326" s="69" t="s">
        <v>2237</v>
      </c>
      <c r="B326" s="69"/>
      <c r="C326" t="s">
        <v>4867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3">
      <c r="A327" s="69" t="s">
        <v>2241</v>
      </c>
      <c r="B327" s="69"/>
      <c r="C327" t="s">
        <v>1743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3">
      <c r="A328" s="69" t="s">
        <v>2246</v>
      </c>
      <c r="B328" s="69"/>
      <c r="C328" t="s">
        <v>4865</v>
      </c>
      <c r="G328" t="s">
        <v>2246</v>
      </c>
      <c r="H328" t="s">
        <v>2246</v>
      </c>
      <c r="I328" s="84">
        <v>1</v>
      </c>
      <c r="U328" s="84"/>
    </row>
    <row r="329" spans="1:21" x14ac:dyDescent="0.3">
      <c r="A329" s="69" t="s">
        <v>2250</v>
      </c>
      <c r="B329" s="69"/>
      <c r="C329" t="s">
        <v>4881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3">
      <c r="A330" s="69" t="s">
        <v>2253</v>
      </c>
      <c r="B330" s="69"/>
      <c r="C330" t="s">
        <v>4880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3">
      <c r="A331" s="69" t="s">
        <v>2258</v>
      </c>
      <c r="B331" s="69"/>
      <c r="C331" t="s">
        <v>4888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3">
      <c r="A332" s="69" t="s">
        <v>2262</v>
      </c>
      <c r="B332" s="69"/>
      <c r="C332" t="s">
        <v>4974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3">
      <c r="A333" s="69" t="s">
        <v>2266</v>
      </c>
      <c r="B333" s="69"/>
      <c r="C333" t="s">
        <v>4863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3">
      <c r="A334" s="69" t="s">
        <v>2270</v>
      </c>
      <c r="B334" s="69"/>
      <c r="C334" t="s">
        <v>4862</v>
      </c>
      <c r="G334" t="s">
        <v>2270</v>
      </c>
      <c r="H334" t="s">
        <v>2270</v>
      </c>
      <c r="I334" s="84">
        <v>1</v>
      </c>
      <c r="U334" s="84"/>
    </row>
    <row r="335" spans="1:21" x14ac:dyDescent="0.3">
      <c r="A335" s="69" t="s">
        <v>2273</v>
      </c>
      <c r="B335" s="69"/>
      <c r="C335" t="s">
        <v>4861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3">
      <c r="A336" s="69" t="s">
        <v>2278</v>
      </c>
      <c r="B336" s="69"/>
      <c r="C336" t="s">
        <v>4860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3">
      <c r="A337" s="69" t="s">
        <v>2283</v>
      </c>
      <c r="B337" s="69"/>
      <c r="C337" t="s">
        <v>630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3">
      <c r="A338" s="69" t="s">
        <v>2286</v>
      </c>
      <c r="B338" s="69"/>
      <c r="C338" t="s">
        <v>2322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3">
      <c r="A339" s="69" t="s">
        <v>2291</v>
      </c>
      <c r="B339" s="69"/>
      <c r="C339" t="s">
        <v>4859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3">
      <c r="A340" s="69" t="s">
        <v>2295</v>
      </c>
      <c r="B340" s="69"/>
      <c r="C340" t="s">
        <v>4858</v>
      </c>
      <c r="G340" t="s">
        <v>2295</v>
      </c>
      <c r="H340" t="s">
        <v>2295</v>
      </c>
      <c r="I340" s="84">
        <v>1</v>
      </c>
      <c r="U340" s="84"/>
    </row>
    <row r="341" spans="1:21" x14ac:dyDescent="0.3">
      <c r="A341" s="69" t="s">
        <v>2298</v>
      </c>
      <c r="B341" s="69"/>
      <c r="C341" t="s">
        <v>4857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3">
      <c r="A342" s="69" t="s">
        <v>2302</v>
      </c>
      <c r="B342" s="69"/>
      <c r="C342" t="s">
        <v>4855</v>
      </c>
      <c r="G342" t="s">
        <v>2302</v>
      </c>
      <c r="H342" t="s">
        <v>2302</v>
      </c>
      <c r="I342" s="84">
        <v>1</v>
      </c>
      <c r="U342" s="84"/>
    </row>
    <row r="343" spans="1:21" x14ac:dyDescent="0.3">
      <c r="A343" s="69" t="s">
        <v>2306</v>
      </c>
      <c r="B343" s="69"/>
      <c r="C343" t="s">
        <v>4852</v>
      </c>
      <c r="G343" t="s">
        <v>2306</v>
      </c>
      <c r="H343" t="s">
        <v>2306</v>
      </c>
      <c r="I343" s="84">
        <v>1</v>
      </c>
      <c r="U343" s="84"/>
    </row>
    <row r="344" spans="1:21" x14ac:dyDescent="0.3">
      <c r="A344" s="69" t="s">
        <v>2311</v>
      </c>
      <c r="B344" s="69"/>
      <c r="C344" t="s">
        <v>4851</v>
      </c>
      <c r="G344" t="s">
        <v>2311</v>
      </c>
      <c r="H344" t="s">
        <v>2311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2754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4847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4845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2322</v>
      </c>
      <c r="B348" s="69"/>
      <c r="C348" t="s">
        <v>4844</v>
      </c>
      <c r="G348" t="s">
        <v>2322</v>
      </c>
      <c r="H348" t="s">
        <v>2322</v>
      </c>
      <c r="I348" s="84">
        <v>1</v>
      </c>
      <c r="U348" s="84"/>
    </row>
    <row r="349" spans="1:21" x14ac:dyDescent="0.3">
      <c r="A349" s="69" t="s">
        <v>2327</v>
      </c>
      <c r="B349" s="69"/>
      <c r="C349" t="s">
        <v>2</v>
      </c>
      <c r="G349" t="s">
        <v>2327</v>
      </c>
      <c r="H349" t="s">
        <v>2327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4843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2336</v>
      </c>
      <c r="B352" s="69"/>
      <c r="C352" t="s">
        <v>4842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3">
      <c r="A353" s="69" t="s">
        <v>2340</v>
      </c>
      <c r="B353" s="69"/>
      <c r="C353" t="s">
        <v>2498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3">
      <c r="A354" s="69" t="s">
        <v>2345</v>
      </c>
      <c r="B354" s="69"/>
      <c r="C354" t="s">
        <v>4841</v>
      </c>
      <c r="G354" t="s">
        <v>2345</v>
      </c>
      <c r="H354" t="s">
        <v>2345</v>
      </c>
      <c r="I354" s="84">
        <v>1</v>
      </c>
      <c r="U354" s="84"/>
    </row>
    <row r="355" spans="1:21" x14ac:dyDescent="0.3">
      <c r="A355" s="69" t="s">
        <v>2349</v>
      </c>
      <c r="B355" s="69"/>
      <c r="C355" t="s">
        <v>1877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3">
      <c r="A356" s="69" t="s">
        <v>2353</v>
      </c>
      <c r="B356" s="69"/>
      <c r="C356" t="s">
        <v>4840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3">
      <c r="A357" s="69" t="s">
        <v>2358</v>
      </c>
      <c r="B357" s="69"/>
      <c r="C357" t="s">
        <v>4839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3">
      <c r="A358" s="69" t="s">
        <v>2363</v>
      </c>
      <c r="B358" s="69"/>
      <c r="C358" t="s">
        <v>2008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3">
      <c r="A359" s="69" t="s">
        <v>2368</v>
      </c>
      <c r="B359" s="69"/>
      <c r="C359" t="s">
        <v>4838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3">
      <c r="A360" s="69" t="s">
        <v>2372</v>
      </c>
      <c r="B360" s="69"/>
      <c r="C360" t="s">
        <v>4837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3">
      <c r="A361" s="69" t="s">
        <v>2376</v>
      </c>
      <c r="B361" s="69"/>
      <c r="C361" t="s">
        <v>4836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3">
      <c r="A362" s="69" t="s">
        <v>2380</v>
      </c>
      <c r="B362" s="69"/>
      <c r="C362" t="s">
        <v>2773</v>
      </c>
      <c r="G362" t="s">
        <v>2380</v>
      </c>
      <c r="H362" t="s">
        <v>2380</v>
      </c>
      <c r="I362" s="84">
        <v>1</v>
      </c>
      <c r="U362" s="84"/>
    </row>
    <row r="363" spans="1:21" x14ac:dyDescent="0.3">
      <c r="A363" s="69" t="s">
        <v>2384</v>
      </c>
      <c r="B363" s="69"/>
      <c r="C363" t="s">
        <v>2772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3">
      <c r="A364" s="69" t="s">
        <v>2388</v>
      </c>
      <c r="B364" s="69"/>
      <c r="C364" t="s">
        <v>4835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3">
      <c r="A365" s="69" t="s">
        <v>2393</v>
      </c>
      <c r="B365" s="69"/>
      <c r="C365" t="s">
        <v>510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3">
      <c r="A366" s="69" t="s">
        <v>2398</v>
      </c>
      <c r="B366" s="69"/>
      <c r="C366" t="s">
        <v>405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3">
      <c r="A367" s="69" t="s">
        <v>2402</v>
      </c>
      <c r="B367" s="69"/>
      <c r="C367" t="s">
        <v>2606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3">
      <c r="A368" s="69" t="s">
        <v>2404</v>
      </c>
      <c r="B368" s="69"/>
      <c r="C368" t="s">
        <v>709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3">
      <c r="A369" s="69" t="s">
        <v>2408</v>
      </c>
      <c r="B369" s="69"/>
      <c r="C369" t="s">
        <v>2216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3">
      <c r="A370" s="69" t="s">
        <v>2412</v>
      </c>
      <c r="B370" s="69"/>
      <c r="C370" t="s">
        <v>619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3">
      <c r="A371" s="69" t="s">
        <v>2417</v>
      </c>
      <c r="B371" s="69"/>
      <c r="C371" t="s">
        <v>4833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3">
      <c r="A372" s="69" t="s">
        <v>2422</v>
      </c>
      <c r="B372" s="69"/>
      <c r="C372" t="s">
        <v>4832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3">
      <c r="A373" s="69" t="s">
        <v>2426</v>
      </c>
      <c r="B373" s="69"/>
      <c r="C373" t="s">
        <v>4831</v>
      </c>
      <c r="G373" t="s">
        <v>2426</v>
      </c>
      <c r="I373" s="84">
        <v>0</v>
      </c>
      <c r="U373" s="84"/>
    </row>
    <row r="374" spans="1:21" x14ac:dyDescent="0.3">
      <c r="A374" s="69" t="s">
        <v>2430</v>
      </c>
      <c r="B374" s="69"/>
      <c r="C374" t="s">
        <v>4830</v>
      </c>
      <c r="G374" t="s">
        <v>2430</v>
      </c>
      <c r="H374" t="s">
        <v>2430</v>
      </c>
      <c r="I374" s="84">
        <v>1</v>
      </c>
      <c r="U374" s="84"/>
    </row>
    <row r="375" spans="1:21" x14ac:dyDescent="0.3">
      <c r="A375" s="69" t="s">
        <v>2434</v>
      </c>
      <c r="B375" s="69"/>
      <c r="C375" t="s">
        <v>2212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3">
      <c r="A376" s="69" t="s">
        <v>2437</v>
      </c>
      <c r="B376" s="69"/>
      <c r="C376" t="s">
        <v>223</v>
      </c>
      <c r="G376" t="s">
        <v>2437</v>
      </c>
      <c r="H376" t="s">
        <v>2437</v>
      </c>
      <c r="I376" s="84">
        <v>1</v>
      </c>
      <c r="U376" s="84"/>
    </row>
    <row r="377" spans="1:21" x14ac:dyDescent="0.3">
      <c r="A377" s="69" t="s">
        <v>2442</v>
      </c>
      <c r="B377" s="69"/>
      <c r="C377" t="s">
        <v>2881</v>
      </c>
      <c r="G377" t="s">
        <v>2442</v>
      </c>
      <c r="I377" s="84">
        <v>0</v>
      </c>
      <c r="U377" s="84"/>
    </row>
    <row r="378" spans="1:21" x14ac:dyDescent="0.3">
      <c r="A378" s="69" t="s">
        <v>2446</v>
      </c>
      <c r="B378" s="69"/>
      <c r="C378" t="s">
        <v>1073</v>
      </c>
      <c r="G378" t="s">
        <v>2446</v>
      </c>
      <c r="H378" t="s">
        <v>2446</v>
      </c>
      <c r="I378" s="84">
        <v>1</v>
      </c>
      <c r="U378" s="84"/>
    </row>
    <row r="379" spans="1:21" x14ac:dyDescent="0.3">
      <c r="A379" s="69" t="s">
        <v>2450</v>
      </c>
      <c r="B379" s="69"/>
      <c r="C379" t="s">
        <v>4827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3">
      <c r="A380" s="69" t="s">
        <v>2452</v>
      </c>
      <c r="B380" s="69"/>
      <c r="C380" t="s">
        <v>4824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3">
      <c r="A381" s="69" t="s">
        <v>2457</v>
      </c>
      <c r="B381" s="69"/>
      <c r="C381" t="s">
        <v>4823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3">
      <c r="A382" s="69" t="s">
        <v>2462</v>
      </c>
      <c r="B382" s="69"/>
      <c r="C382" t="s">
        <v>10</v>
      </c>
      <c r="G382" t="s">
        <v>2462</v>
      </c>
      <c r="H382" t="s">
        <v>2462</v>
      </c>
      <c r="I382" s="84">
        <v>1</v>
      </c>
      <c r="U382" s="84"/>
    </row>
    <row r="383" spans="1:21" x14ac:dyDescent="0.3">
      <c r="A383" s="69" t="s">
        <v>2465</v>
      </c>
      <c r="B383" s="69"/>
      <c r="C383" t="s">
        <v>4822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3">
      <c r="A384" s="69" t="s">
        <v>2470</v>
      </c>
      <c r="B384" s="69"/>
      <c r="C384" t="s">
        <v>4821</v>
      </c>
      <c r="G384" t="s">
        <v>2470</v>
      </c>
      <c r="H384" t="s">
        <v>2470</v>
      </c>
      <c r="I384" s="84">
        <v>1</v>
      </c>
      <c r="U384" s="84"/>
    </row>
    <row r="385" spans="1:21" x14ac:dyDescent="0.3">
      <c r="A385" s="69" t="s">
        <v>2474</v>
      </c>
      <c r="B385" s="69"/>
      <c r="C385" t="s">
        <v>4820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3">
      <c r="A386" s="69" t="s">
        <v>2478</v>
      </c>
      <c r="B386" s="69"/>
      <c r="C386" t="s">
        <v>4819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3">
      <c r="A387" s="69" t="s">
        <v>2481</v>
      </c>
      <c r="B387" s="69"/>
      <c r="C387" t="s">
        <v>4818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3">
      <c r="A388" s="69" t="s">
        <v>2486</v>
      </c>
      <c r="B388" s="69"/>
      <c r="C388" t="s">
        <v>4817</v>
      </c>
      <c r="G388" t="s">
        <v>2486</v>
      </c>
      <c r="H388" t="s">
        <v>2486</v>
      </c>
      <c r="I388" s="84">
        <v>1</v>
      </c>
      <c r="U388" s="84"/>
    </row>
    <row r="389" spans="1:21" x14ac:dyDescent="0.3">
      <c r="A389" s="69" t="s">
        <v>2490</v>
      </c>
      <c r="B389" s="69"/>
      <c r="C389" t="s">
        <v>4816</v>
      </c>
      <c r="G389" t="s">
        <v>2490</v>
      </c>
      <c r="H389" t="s">
        <v>2490</v>
      </c>
      <c r="I389" s="84">
        <v>1</v>
      </c>
      <c r="U389" s="84"/>
    </row>
    <row r="390" spans="1:21" x14ac:dyDescent="0.3">
      <c r="A390" s="69" t="s">
        <v>2494</v>
      </c>
      <c r="B390" s="69"/>
      <c r="C390" t="s">
        <v>4815</v>
      </c>
      <c r="G390" t="s">
        <v>2494</v>
      </c>
      <c r="H390" t="s">
        <v>2494</v>
      </c>
      <c r="I390" s="84">
        <v>1</v>
      </c>
      <c r="U390" s="84"/>
    </row>
    <row r="391" spans="1:21" x14ac:dyDescent="0.3">
      <c r="A391" s="69" t="s">
        <v>2498</v>
      </c>
      <c r="B391" s="69"/>
      <c r="C391" t="s">
        <v>4814</v>
      </c>
      <c r="G391" t="s">
        <v>2498</v>
      </c>
      <c r="H391" t="s">
        <v>2498</v>
      </c>
      <c r="I391" s="84">
        <v>1</v>
      </c>
      <c r="U391" s="84"/>
    </row>
    <row r="392" spans="1:21" x14ac:dyDescent="0.3">
      <c r="A392" s="69" t="s">
        <v>2502</v>
      </c>
      <c r="B392" s="69"/>
      <c r="C392" t="s">
        <v>4813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3">
      <c r="A393" s="69" t="s">
        <v>2506</v>
      </c>
      <c r="B393" s="69"/>
      <c r="C393" t="s">
        <v>4812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4811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2512</v>
      </c>
      <c r="B395" s="69"/>
      <c r="C395" t="s">
        <v>4810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3">
      <c r="A396" s="69" t="s">
        <v>2515</v>
      </c>
      <c r="B396" s="69"/>
      <c r="C396" t="s">
        <v>4809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3">
      <c r="A397" s="69" t="s">
        <v>2517</v>
      </c>
      <c r="B397" s="69"/>
      <c r="C397" t="s">
        <v>4808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4807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2524</v>
      </c>
      <c r="B399" s="69"/>
      <c r="C399" t="s">
        <v>4864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4806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2531</v>
      </c>
      <c r="B401" s="69"/>
      <c r="C401" t="s">
        <v>4804</v>
      </c>
      <c r="G401" t="s">
        <v>2531</v>
      </c>
      <c r="H401" t="s">
        <v>2531</v>
      </c>
      <c r="I401" s="84">
        <v>1</v>
      </c>
      <c r="U401" s="84"/>
    </row>
    <row r="402" spans="1:21" x14ac:dyDescent="0.3">
      <c r="A402" s="69" t="s">
        <v>2533</v>
      </c>
      <c r="B402" s="69"/>
      <c r="C402" t="s">
        <v>1857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3">
      <c r="A403" s="69" t="s">
        <v>2537</v>
      </c>
      <c r="B403" s="69"/>
      <c r="C403" t="s">
        <v>4803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3">
      <c r="A404" s="69" t="s">
        <v>2541</v>
      </c>
      <c r="B404" s="69"/>
      <c r="C404" t="s">
        <v>4802</v>
      </c>
      <c r="G404" t="s">
        <v>2541</v>
      </c>
      <c r="H404" t="s">
        <v>2541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4805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2547</v>
      </c>
      <c r="B406" s="69"/>
      <c r="C406" t="s">
        <v>1910</v>
      </c>
      <c r="G406" t="s">
        <v>2547</v>
      </c>
      <c r="H406" t="s">
        <v>2547</v>
      </c>
      <c r="I406" s="84">
        <v>1</v>
      </c>
      <c r="U406" s="84"/>
    </row>
    <row r="407" spans="1:21" x14ac:dyDescent="0.3">
      <c r="A407" s="69" t="s">
        <v>2551</v>
      </c>
      <c r="B407" s="69"/>
      <c r="C407" t="s">
        <v>4801</v>
      </c>
      <c r="G407" t="s">
        <v>2551</v>
      </c>
      <c r="H407" t="s">
        <v>2551</v>
      </c>
      <c r="I407" s="84">
        <v>1</v>
      </c>
      <c r="U407" s="84"/>
    </row>
    <row r="408" spans="1:21" x14ac:dyDescent="0.3">
      <c r="A408" s="69" t="s">
        <v>2556</v>
      </c>
      <c r="B408" s="69"/>
      <c r="C408" t="s">
        <v>4800</v>
      </c>
      <c r="G408" t="s">
        <v>2556</v>
      </c>
      <c r="H408" t="s">
        <v>2556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4797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2565</v>
      </c>
      <c r="B411" s="69"/>
      <c r="C411" t="s">
        <v>4795</v>
      </c>
      <c r="G411" t="s">
        <v>2565</v>
      </c>
      <c r="H411" t="s">
        <v>2565</v>
      </c>
      <c r="I411" s="84">
        <v>1</v>
      </c>
      <c r="U411" s="84"/>
    </row>
    <row r="412" spans="1:21" x14ac:dyDescent="0.3">
      <c r="A412" s="69" t="s">
        <v>2569</v>
      </c>
      <c r="B412" s="69"/>
      <c r="C412" t="s">
        <v>4794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3">
      <c r="A413" s="69" t="s">
        <v>2573</v>
      </c>
      <c r="B413" s="69"/>
      <c r="C413" t="s">
        <v>4793</v>
      </c>
      <c r="G413" t="s">
        <v>2573</v>
      </c>
      <c r="H413" t="s">
        <v>2573</v>
      </c>
      <c r="I413" s="84">
        <v>1</v>
      </c>
      <c r="U413" s="84"/>
    </row>
    <row r="414" spans="1:21" x14ac:dyDescent="0.3">
      <c r="A414" s="69" t="s">
        <v>2578</v>
      </c>
      <c r="B414" s="69"/>
      <c r="C414" t="s">
        <v>4792</v>
      </c>
      <c r="G414" t="s">
        <v>2578</v>
      </c>
      <c r="H414" t="s">
        <v>2578</v>
      </c>
      <c r="I414" s="84">
        <v>1</v>
      </c>
      <c r="U414" s="84"/>
    </row>
    <row r="415" spans="1:21" x14ac:dyDescent="0.3">
      <c r="A415" s="69" t="s">
        <v>2583</v>
      </c>
      <c r="B415" s="69"/>
      <c r="C415" t="s">
        <v>4791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3">
      <c r="A416" s="69" t="s">
        <v>2587</v>
      </c>
      <c r="B416" s="69"/>
      <c r="C416" t="s">
        <v>4856</v>
      </c>
      <c r="G416" t="s">
        <v>2587</v>
      </c>
      <c r="H416" t="s">
        <v>2587</v>
      </c>
      <c r="I416" s="84">
        <v>1</v>
      </c>
      <c r="U416" s="84"/>
    </row>
    <row r="417" spans="1:21" x14ac:dyDescent="0.3">
      <c r="A417" s="69" t="s">
        <v>2590</v>
      </c>
      <c r="B417" s="69"/>
      <c r="C417" t="s">
        <v>4854</v>
      </c>
      <c r="G417" t="s">
        <v>2590</v>
      </c>
      <c r="H417" t="s">
        <v>2591</v>
      </c>
      <c r="I417" s="84">
        <v>0.95</v>
      </c>
      <c r="U417" s="84"/>
    </row>
    <row r="418" spans="1:21" x14ac:dyDescent="0.3">
      <c r="A418" s="69" t="s">
        <v>2595</v>
      </c>
      <c r="B418" s="69"/>
      <c r="C418" t="s">
        <v>4853</v>
      </c>
      <c r="G418" t="s">
        <v>2595</v>
      </c>
      <c r="H418" t="s">
        <v>2595</v>
      </c>
      <c r="I418" s="84">
        <v>1</v>
      </c>
      <c r="U418" s="84"/>
    </row>
    <row r="419" spans="1:21" x14ac:dyDescent="0.3">
      <c r="A419" s="69" t="s">
        <v>2599</v>
      </c>
      <c r="B419" s="69"/>
      <c r="C419" t="s">
        <v>4849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3">
      <c r="A420" s="69" t="s">
        <v>2603</v>
      </c>
      <c r="B420" s="69"/>
      <c r="C420" t="s">
        <v>4848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3">
      <c r="A421" s="69" t="s">
        <v>2606</v>
      </c>
      <c r="B421" s="69"/>
      <c r="C421" t="s">
        <v>4846</v>
      </c>
      <c r="G421" t="s">
        <v>2606</v>
      </c>
      <c r="H421" t="s">
        <v>2606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4790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3">
      <c r="A423" s="69" t="s">
        <v>2613</v>
      </c>
      <c r="B423" s="69"/>
      <c r="C423" t="s">
        <v>4789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3">
      <c r="A424" s="69" t="s">
        <v>2617</v>
      </c>
      <c r="B424" s="69"/>
      <c r="C424" t="s">
        <v>4788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3">
      <c r="A425" s="69" t="s">
        <v>2621</v>
      </c>
      <c r="B425" s="69"/>
      <c r="C425" t="s">
        <v>4787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3">
      <c r="A426" s="69" t="s">
        <v>2626</v>
      </c>
      <c r="B426" s="69"/>
      <c r="C426" t="s">
        <v>4786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3">
      <c r="A427" s="69" t="s">
        <v>2631</v>
      </c>
      <c r="B427" s="69"/>
      <c r="C427" t="s">
        <v>4785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3">
      <c r="A428" s="69" t="s">
        <v>2635</v>
      </c>
      <c r="B428" s="69"/>
      <c r="C428" t="s">
        <v>248</v>
      </c>
      <c r="G428" t="s">
        <v>2635</v>
      </c>
      <c r="H428" t="s">
        <v>2635</v>
      </c>
      <c r="I428" s="84">
        <v>1</v>
      </c>
      <c r="U428" s="84"/>
    </row>
    <row r="429" spans="1:21" x14ac:dyDescent="0.3">
      <c r="A429" s="69" t="s">
        <v>2639</v>
      </c>
      <c r="B429" s="69"/>
      <c r="C429" t="s">
        <v>4784</v>
      </c>
      <c r="G429" t="s">
        <v>2639</v>
      </c>
      <c r="H429" t="s">
        <v>2639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4783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2646</v>
      </c>
      <c r="B431" s="69"/>
      <c r="C431" t="s">
        <v>4799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3">
      <c r="A432" s="69" t="s">
        <v>2650</v>
      </c>
      <c r="B432" s="69"/>
      <c r="C432" t="s">
        <v>4781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3">
      <c r="A433" s="69" t="s">
        <v>2655</v>
      </c>
      <c r="B433" s="69"/>
      <c r="C433" t="s">
        <v>4782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3">
      <c r="A434" s="69" t="s">
        <v>2660</v>
      </c>
      <c r="B434" s="69"/>
      <c r="C434" t="s">
        <v>4780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3">
      <c r="A435" s="69" t="s">
        <v>2664</v>
      </c>
      <c r="B435" s="69"/>
      <c r="C435" t="s">
        <v>4778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3">
      <c r="A436" s="69" t="s">
        <v>2668</v>
      </c>
      <c r="B436" s="69"/>
      <c r="C436" t="s">
        <v>4777</v>
      </c>
      <c r="G436" t="s">
        <v>2668</v>
      </c>
      <c r="H436" t="s">
        <v>2668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4779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3">
      <c r="A438" s="69" t="s">
        <v>2674</v>
      </c>
      <c r="B438" s="69"/>
      <c r="C438" t="s">
        <v>4776</v>
      </c>
      <c r="G438" t="s">
        <v>2674</v>
      </c>
      <c r="H438" t="s">
        <v>2674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4775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2680</v>
      </c>
      <c r="B440" s="69"/>
      <c r="C440" t="s">
        <v>4774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3">
      <c r="A441" s="69" t="s">
        <v>2683</v>
      </c>
      <c r="B441" s="69"/>
      <c r="C441" t="s">
        <v>4796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3">
      <c r="A442" s="69" t="s">
        <v>2687</v>
      </c>
      <c r="B442" s="69"/>
      <c r="C442" t="s">
        <v>4834</v>
      </c>
      <c r="G442" t="s">
        <v>2687</v>
      </c>
      <c r="H442" t="s">
        <v>2687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4829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3">
      <c r="A444" s="69" t="s">
        <v>2695</v>
      </c>
      <c r="B444" s="69"/>
      <c r="C444" t="s">
        <v>4828</v>
      </c>
      <c r="G444" t="s">
        <v>2695</v>
      </c>
      <c r="H444" t="s">
        <v>2695</v>
      </c>
      <c r="I444" s="84">
        <v>1</v>
      </c>
      <c r="U444" s="84"/>
    </row>
    <row r="445" spans="1:21" x14ac:dyDescent="0.3">
      <c r="A445" s="69" t="s">
        <v>2699</v>
      </c>
      <c r="B445" s="69"/>
      <c r="C445" t="s">
        <v>4826</v>
      </c>
      <c r="G445" t="s">
        <v>2699</v>
      </c>
      <c r="H445" t="s">
        <v>2699</v>
      </c>
      <c r="I445" s="84">
        <v>1</v>
      </c>
      <c r="U445" s="84"/>
    </row>
    <row r="446" spans="1:21" x14ac:dyDescent="0.3">
      <c r="A446" s="69" t="s">
        <v>2703</v>
      </c>
      <c r="B446" s="69"/>
      <c r="C446" t="s">
        <v>4825</v>
      </c>
      <c r="G446" t="s">
        <v>2703</v>
      </c>
      <c r="H446" t="s">
        <v>2703</v>
      </c>
      <c r="I446" s="84">
        <v>1</v>
      </c>
      <c r="U446" s="84"/>
    </row>
    <row r="447" spans="1:21" x14ac:dyDescent="0.3">
      <c r="A447" s="69" t="s">
        <v>2708</v>
      </c>
      <c r="B447" s="69"/>
      <c r="C447" t="s">
        <v>4850</v>
      </c>
      <c r="G447" t="s">
        <v>2708</v>
      </c>
      <c r="H447" t="s">
        <v>2708</v>
      </c>
      <c r="I447" s="84">
        <v>1</v>
      </c>
      <c r="U447" s="84"/>
    </row>
    <row r="448" spans="1:21" x14ac:dyDescent="0.3">
      <c r="A448" s="69" t="s">
        <v>2713</v>
      </c>
      <c r="B448" s="69"/>
      <c r="C448" t="s">
        <v>4773</v>
      </c>
      <c r="G448" t="s">
        <v>2713</v>
      </c>
      <c r="H448" t="s">
        <v>2713</v>
      </c>
      <c r="I448" s="84">
        <v>1</v>
      </c>
      <c r="U448" s="84"/>
    </row>
    <row r="449" spans="1:21" x14ac:dyDescent="0.3">
      <c r="A449" s="69" t="s">
        <v>1516</v>
      </c>
      <c r="B449" s="69"/>
      <c r="C449" t="s">
        <v>4772</v>
      </c>
      <c r="G449" t="s">
        <v>1516</v>
      </c>
      <c r="H449" t="s">
        <v>1516</v>
      </c>
      <c r="I449" s="84">
        <v>1</v>
      </c>
      <c r="U449" s="84"/>
    </row>
    <row r="450" spans="1:21" x14ac:dyDescent="0.3">
      <c r="A450" s="69" t="s">
        <v>2719</v>
      </c>
      <c r="B450" s="69"/>
      <c r="C450" t="s">
        <v>2928</v>
      </c>
      <c r="G450" t="s">
        <v>2719</v>
      </c>
      <c r="H450" t="s">
        <v>2719</v>
      </c>
      <c r="I450" s="84">
        <v>1</v>
      </c>
      <c r="U450" s="84"/>
    </row>
    <row r="451" spans="1:21" x14ac:dyDescent="0.3">
      <c r="A451" s="69" t="s">
        <v>2722</v>
      </c>
      <c r="B451" s="69"/>
      <c r="C451" t="s">
        <v>4771</v>
      </c>
      <c r="G451" t="s">
        <v>2722</v>
      </c>
      <c r="H451" t="s">
        <v>2722</v>
      </c>
      <c r="I451" s="84">
        <v>1</v>
      </c>
      <c r="U451" s="84"/>
    </row>
    <row r="452" spans="1:21" x14ac:dyDescent="0.3">
      <c r="A452" s="69" t="s">
        <v>2726</v>
      </c>
      <c r="B452" s="69"/>
      <c r="C452" t="s">
        <v>1673</v>
      </c>
      <c r="G452" t="s">
        <v>2726</v>
      </c>
      <c r="H452" t="s">
        <v>2726</v>
      </c>
      <c r="I452" s="84">
        <v>1</v>
      </c>
      <c r="U452" s="84"/>
    </row>
    <row r="453" spans="1:21" x14ac:dyDescent="0.3">
      <c r="A453" s="69" t="s">
        <v>2729</v>
      </c>
      <c r="B453" s="69"/>
      <c r="C453" t="s">
        <v>4770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3">
      <c r="A454" s="69" t="s">
        <v>2733</v>
      </c>
      <c r="B454" s="69"/>
      <c r="C454" t="s">
        <v>2547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3">
      <c r="A455" s="69" t="s">
        <v>2737</v>
      </c>
      <c r="B455" s="69"/>
      <c r="C455" t="s">
        <v>4769</v>
      </c>
      <c r="G455" t="s">
        <v>2737</v>
      </c>
      <c r="H455" t="s">
        <v>2737</v>
      </c>
      <c r="I455" s="84">
        <v>1</v>
      </c>
      <c r="U455" s="84"/>
    </row>
    <row r="456" spans="1:21" x14ac:dyDescent="0.3">
      <c r="A456" s="69" t="s">
        <v>2741</v>
      </c>
      <c r="B456" s="69"/>
      <c r="C456" t="s">
        <v>4768</v>
      </c>
      <c r="G456" t="s">
        <v>2741</v>
      </c>
      <c r="H456" t="s">
        <v>2741</v>
      </c>
      <c r="I456" s="84">
        <v>1</v>
      </c>
      <c r="U456" s="84"/>
    </row>
    <row r="457" spans="1:21" x14ac:dyDescent="0.3">
      <c r="A457" s="69" t="s">
        <v>2744</v>
      </c>
      <c r="B457" s="69"/>
      <c r="C457" t="s">
        <v>4767</v>
      </c>
      <c r="G457" t="s">
        <v>2744</v>
      </c>
      <c r="H457" t="s">
        <v>2744</v>
      </c>
      <c r="I457" s="84">
        <v>1</v>
      </c>
      <c r="U457" s="84"/>
    </row>
    <row r="458" spans="1:21" x14ac:dyDescent="0.3">
      <c r="A458" s="69" t="s">
        <v>2748</v>
      </c>
      <c r="B458" s="69"/>
      <c r="C458" t="s">
        <v>2578</v>
      </c>
      <c r="G458" t="s">
        <v>2748</v>
      </c>
      <c r="H458" t="s">
        <v>2748</v>
      </c>
      <c r="I458" s="84">
        <v>1</v>
      </c>
      <c r="U458" s="84"/>
    </row>
    <row r="459" spans="1:21" x14ac:dyDescent="0.3">
      <c r="A459" s="69" t="s">
        <v>2482</v>
      </c>
      <c r="B459" s="69"/>
      <c r="C459" t="s">
        <v>4766</v>
      </c>
      <c r="G459" t="s">
        <v>2482</v>
      </c>
      <c r="H459" t="s">
        <v>2482</v>
      </c>
      <c r="I459" s="84">
        <v>1</v>
      </c>
      <c r="U459" s="84"/>
    </row>
    <row r="460" spans="1:21" x14ac:dyDescent="0.3">
      <c r="A460" s="69" t="s">
        <v>2754</v>
      </c>
      <c r="B460" s="69"/>
      <c r="C460" t="s">
        <v>4765</v>
      </c>
      <c r="G460" t="s">
        <v>2754</v>
      </c>
      <c r="H460" t="s">
        <v>2754</v>
      </c>
      <c r="I460" s="84">
        <v>1</v>
      </c>
      <c r="U460" s="84"/>
    </row>
    <row r="461" spans="1:21" x14ac:dyDescent="0.3">
      <c r="A461" s="69" t="s">
        <v>2757</v>
      </c>
      <c r="B461" s="69"/>
      <c r="C461" t="s">
        <v>4764</v>
      </c>
      <c r="G461" t="s">
        <v>2757</v>
      </c>
      <c r="H461" t="s">
        <v>2757</v>
      </c>
      <c r="I461" s="84">
        <v>1</v>
      </c>
      <c r="U461" s="84"/>
    </row>
    <row r="462" spans="1:21" x14ac:dyDescent="0.3">
      <c r="A462" s="69" t="s">
        <v>2760</v>
      </c>
      <c r="B462" s="69"/>
      <c r="C462" t="s">
        <v>2801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3">
      <c r="A463" s="69" t="s">
        <v>2762</v>
      </c>
      <c r="B463" s="69"/>
      <c r="C463" t="s">
        <v>4763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3">
      <c r="A464" s="69" t="s">
        <v>2768</v>
      </c>
      <c r="B464" s="69"/>
      <c r="C464" t="s">
        <v>4762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3">
      <c r="A465" s="69" t="s">
        <v>2771</v>
      </c>
      <c r="B465" s="69"/>
      <c r="C465" t="s">
        <v>4761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3">
      <c r="A466" s="69" t="s">
        <v>2777</v>
      </c>
      <c r="B466" s="69"/>
      <c r="C466" t="s">
        <v>4760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3">
      <c r="A467" s="69" t="s">
        <v>2781</v>
      </c>
      <c r="B467" s="69"/>
      <c r="C467" t="s">
        <v>4759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3">
      <c r="A468" s="69" t="s">
        <v>2783</v>
      </c>
      <c r="B468" s="69"/>
      <c r="C468" t="s">
        <v>4758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3">
      <c r="A469" s="69" t="s">
        <v>2788</v>
      </c>
      <c r="B469" s="69"/>
      <c r="C469" t="s">
        <v>4757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3">
      <c r="A470" s="69" t="s">
        <v>2792</v>
      </c>
      <c r="B470" s="69"/>
      <c r="C470" t="s">
        <v>4755</v>
      </c>
      <c r="G470" t="s">
        <v>2792</v>
      </c>
      <c r="H470" t="s">
        <v>2792</v>
      </c>
      <c r="I470" s="84">
        <v>1</v>
      </c>
      <c r="U470" s="84"/>
    </row>
    <row r="471" spans="1:21" x14ac:dyDescent="0.3">
      <c r="A471" s="69" t="s">
        <v>2796</v>
      </c>
      <c r="B471" s="69"/>
      <c r="C471" t="s">
        <v>4754</v>
      </c>
      <c r="G471" t="s">
        <v>2796</v>
      </c>
      <c r="H471" t="s">
        <v>2796</v>
      </c>
      <c r="I471" s="84">
        <v>1</v>
      </c>
      <c r="U471" s="84"/>
    </row>
    <row r="472" spans="1:21" x14ac:dyDescent="0.3">
      <c r="A472" s="69" t="s">
        <v>2801</v>
      </c>
      <c r="B472" s="69"/>
      <c r="C472" t="s">
        <v>4753</v>
      </c>
      <c r="G472" t="s">
        <v>2801</v>
      </c>
      <c r="H472" t="s">
        <v>2801</v>
      </c>
      <c r="I472" s="84">
        <v>1</v>
      </c>
      <c r="U472" s="84"/>
    </row>
    <row r="473" spans="1:21" x14ac:dyDescent="0.3">
      <c r="A473" s="69" t="s">
        <v>2805</v>
      </c>
      <c r="B473" s="69"/>
      <c r="C473" t="s">
        <v>4752</v>
      </c>
      <c r="G473" t="s">
        <v>2805</v>
      </c>
      <c r="H473" t="s">
        <v>2806</v>
      </c>
      <c r="I473" s="84">
        <v>1</v>
      </c>
      <c r="U473" s="84"/>
    </row>
    <row r="474" spans="1:21" x14ac:dyDescent="0.3">
      <c r="A474" s="69" t="s">
        <v>2810</v>
      </c>
      <c r="B474" s="69"/>
      <c r="C474" t="s">
        <v>4751</v>
      </c>
      <c r="G474" t="s">
        <v>2810</v>
      </c>
      <c r="H474" t="s">
        <v>2811</v>
      </c>
      <c r="I474" s="84">
        <v>1</v>
      </c>
      <c r="U474" s="84"/>
    </row>
    <row r="475" spans="1:21" x14ac:dyDescent="0.3">
      <c r="A475" s="69" t="s">
        <v>2814</v>
      </c>
      <c r="B475" s="69"/>
      <c r="C475" t="s">
        <v>4750</v>
      </c>
      <c r="G475" t="s">
        <v>2814</v>
      </c>
      <c r="H475" t="s">
        <v>2814</v>
      </c>
      <c r="I475" s="84">
        <v>1</v>
      </c>
      <c r="U475" s="84"/>
    </row>
    <row r="476" spans="1:21" x14ac:dyDescent="0.3">
      <c r="A476" s="69" t="s">
        <v>2817</v>
      </c>
      <c r="B476" s="69"/>
      <c r="C476" t="s">
        <v>4749</v>
      </c>
      <c r="G476" t="s">
        <v>2817</v>
      </c>
      <c r="H476" t="s">
        <v>2817</v>
      </c>
      <c r="I476" s="84">
        <v>1</v>
      </c>
      <c r="U476" s="84"/>
    </row>
    <row r="477" spans="1:21" x14ac:dyDescent="0.3">
      <c r="A477" s="69" t="s">
        <v>2821</v>
      </c>
      <c r="B477" s="69"/>
      <c r="C477" t="s">
        <v>4747</v>
      </c>
      <c r="G477" t="s">
        <v>2821</v>
      </c>
      <c r="H477" t="s">
        <v>2821</v>
      </c>
      <c r="I477" s="84">
        <v>1</v>
      </c>
      <c r="U477" s="84"/>
    </row>
    <row r="478" spans="1:21" x14ac:dyDescent="0.3">
      <c r="A478" s="69" t="s">
        <v>2824</v>
      </c>
      <c r="B478" s="69"/>
      <c r="C478" t="s">
        <v>4746</v>
      </c>
      <c r="G478" t="s">
        <v>2824</v>
      </c>
      <c r="H478" t="s">
        <v>2824</v>
      </c>
      <c r="I478" s="84">
        <v>1</v>
      </c>
      <c r="U478" s="84"/>
    </row>
    <row r="479" spans="1:21" x14ac:dyDescent="0.3">
      <c r="A479" s="69" t="s">
        <v>2709</v>
      </c>
      <c r="B479" s="69"/>
      <c r="C479" t="s">
        <v>4745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3">
      <c r="A480" s="69" t="s">
        <v>2830</v>
      </c>
      <c r="B480" s="69"/>
      <c r="C480" t="s">
        <v>4744</v>
      </c>
      <c r="G480" t="s">
        <v>2830</v>
      </c>
      <c r="H480" t="s">
        <v>2831</v>
      </c>
      <c r="I480" s="84">
        <v>1</v>
      </c>
      <c r="U480" s="84"/>
    </row>
    <row r="481" spans="1:21" x14ac:dyDescent="0.3">
      <c r="A481" s="69" t="s">
        <v>2835</v>
      </c>
      <c r="B481" s="69"/>
      <c r="C481" t="s">
        <v>4743</v>
      </c>
      <c r="G481" t="s">
        <v>2835</v>
      </c>
      <c r="H481" t="s">
        <v>2836</v>
      </c>
      <c r="I481" s="84">
        <v>1</v>
      </c>
      <c r="U481" s="84"/>
    </row>
    <row r="482" spans="1:21" x14ac:dyDescent="0.3">
      <c r="A482" s="69" t="s">
        <v>2840</v>
      </c>
      <c r="B482" s="69"/>
      <c r="C482" t="s">
        <v>2179</v>
      </c>
      <c r="G482" t="s">
        <v>2840</v>
      </c>
      <c r="H482" t="s">
        <v>2841</v>
      </c>
      <c r="I482" s="84">
        <v>1</v>
      </c>
      <c r="U482" s="84"/>
    </row>
    <row r="483" spans="1:21" x14ac:dyDescent="0.3">
      <c r="A483" s="69" t="s">
        <v>2845</v>
      </c>
      <c r="B483" s="69"/>
      <c r="C483" t="s">
        <v>3350</v>
      </c>
      <c r="G483" t="s">
        <v>2845</v>
      </c>
      <c r="H483" t="s">
        <v>2846</v>
      </c>
      <c r="I483" s="84">
        <v>1</v>
      </c>
      <c r="U483" s="84"/>
    </row>
    <row r="484" spans="1:21" x14ac:dyDescent="0.3">
      <c r="A484" s="69" t="s">
        <v>2849</v>
      </c>
      <c r="B484" s="69"/>
      <c r="C484" t="s">
        <v>4742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3">
      <c r="A485" s="69" t="s">
        <v>2853</v>
      </c>
      <c r="B485" s="69"/>
      <c r="C485" t="s">
        <v>4741</v>
      </c>
      <c r="G485" t="s">
        <v>2853</v>
      </c>
      <c r="H485" t="s">
        <v>2853</v>
      </c>
      <c r="I485" s="84">
        <v>1</v>
      </c>
      <c r="U485" s="84"/>
    </row>
    <row r="486" spans="1:21" x14ac:dyDescent="0.3">
      <c r="A486" s="69" t="s">
        <v>2857</v>
      </c>
      <c r="B486" s="69"/>
      <c r="C486" t="s">
        <v>4740</v>
      </c>
      <c r="G486" t="s">
        <v>2857</v>
      </c>
      <c r="H486" t="s">
        <v>2857</v>
      </c>
      <c r="I486" s="84">
        <v>1</v>
      </c>
      <c r="U486" s="84"/>
    </row>
    <row r="487" spans="1:21" x14ac:dyDescent="0.3">
      <c r="A487" s="69" t="s">
        <v>2860</v>
      </c>
      <c r="B487" s="69"/>
      <c r="C487" t="s">
        <v>4739</v>
      </c>
      <c r="G487" t="s">
        <v>2860</v>
      </c>
      <c r="H487" t="s">
        <v>2860</v>
      </c>
      <c r="I487" s="84">
        <v>1</v>
      </c>
      <c r="U487" s="84"/>
    </row>
    <row r="488" spans="1:21" x14ac:dyDescent="0.3">
      <c r="A488" s="69" t="s">
        <v>2863</v>
      </c>
      <c r="B488" s="69"/>
      <c r="C488" t="s">
        <v>134</v>
      </c>
      <c r="G488" t="s">
        <v>2863</v>
      </c>
      <c r="H488" t="s">
        <v>2863</v>
      </c>
      <c r="I488" s="84">
        <v>1</v>
      </c>
      <c r="U488" s="84"/>
    </row>
    <row r="489" spans="1:21" x14ac:dyDescent="0.3">
      <c r="A489" s="69" t="s">
        <v>2866</v>
      </c>
      <c r="B489" s="69"/>
      <c r="C489" t="s">
        <v>4738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3">
      <c r="A490" s="69" t="s">
        <v>2872</v>
      </c>
      <c r="B490" s="69"/>
      <c r="C490" t="s">
        <v>172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3">
      <c r="A491" s="69" t="s">
        <v>2876</v>
      </c>
      <c r="B491" s="69"/>
      <c r="C491" t="s">
        <v>4737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3">
      <c r="A492" s="69" t="s">
        <v>2880</v>
      </c>
      <c r="B492" s="69"/>
      <c r="C492" t="s">
        <v>4736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3">
      <c r="A493" s="69" t="s">
        <v>2346</v>
      </c>
      <c r="B493" s="69"/>
      <c r="C493" t="s">
        <v>2058</v>
      </c>
      <c r="G493" t="s">
        <v>2346</v>
      </c>
      <c r="H493" t="s">
        <v>2346</v>
      </c>
      <c r="I493" s="84">
        <v>1</v>
      </c>
      <c r="U493" s="84"/>
    </row>
    <row r="494" spans="1:21" x14ac:dyDescent="0.3">
      <c r="A494" s="69" t="s">
        <v>2887</v>
      </c>
      <c r="B494" s="69"/>
      <c r="C494" t="s">
        <v>4735</v>
      </c>
      <c r="G494" t="s">
        <v>2887</v>
      </c>
      <c r="H494" t="s">
        <v>2887</v>
      </c>
      <c r="I494" s="84">
        <v>1</v>
      </c>
      <c r="U494" s="84"/>
    </row>
    <row r="495" spans="1:21" x14ac:dyDescent="0.3">
      <c r="A495" s="69" t="s">
        <v>2890</v>
      </c>
      <c r="B495" s="69"/>
      <c r="C495" t="s">
        <v>4734</v>
      </c>
      <c r="G495" t="s">
        <v>2890</v>
      </c>
      <c r="H495" t="s">
        <v>2890</v>
      </c>
      <c r="I495" s="84">
        <v>1</v>
      </c>
      <c r="U495" s="84"/>
    </row>
    <row r="496" spans="1:21" x14ac:dyDescent="0.3">
      <c r="A496" s="69" t="s">
        <v>2895</v>
      </c>
      <c r="B496" s="69"/>
      <c r="C496" t="s">
        <v>407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3">
      <c r="A497" s="69" t="s">
        <v>2899</v>
      </c>
      <c r="B497" s="69"/>
      <c r="C497" t="s">
        <v>4733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3">
      <c r="A498" s="69" t="s">
        <v>2904</v>
      </c>
      <c r="B498" s="69"/>
      <c r="C498" t="s">
        <v>4732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3">
      <c r="A499" s="69" t="s">
        <v>2908</v>
      </c>
      <c r="B499" s="69"/>
      <c r="C499" t="s">
        <v>4731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3">
      <c r="A500" s="69" t="s">
        <v>2912</v>
      </c>
      <c r="B500" s="69"/>
      <c r="C500" t="s">
        <v>4730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3">
      <c r="A501" s="69" t="s">
        <v>2881</v>
      </c>
      <c r="B501" s="69"/>
      <c r="C501" t="s">
        <v>1235</v>
      </c>
      <c r="G501" t="s">
        <v>2881</v>
      </c>
      <c r="H501" t="s">
        <v>2881</v>
      </c>
      <c r="I501" s="84">
        <v>1</v>
      </c>
      <c r="U501" s="84"/>
    </row>
    <row r="502" spans="1:21" x14ac:dyDescent="0.3">
      <c r="A502" s="69" t="s">
        <v>2919</v>
      </c>
      <c r="B502" s="69"/>
      <c r="C502" t="s">
        <v>4729</v>
      </c>
      <c r="G502" t="s">
        <v>2919</v>
      </c>
      <c r="H502" t="s">
        <v>2919</v>
      </c>
      <c r="I502" s="84">
        <v>1</v>
      </c>
      <c r="U502" s="84"/>
    </row>
    <row r="503" spans="1:21" x14ac:dyDescent="0.3">
      <c r="A503" s="69" t="s">
        <v>2924</v>
      </c>
      <c r="B503" s="69"/>
      <c r="C503" t="s">
        <v>4748</v>
      </c>
      <c r="G503" t="s">
        <v>2924</v>
      </c>
      <c r="H503" t="s">
        <v>2924</v>
      </c>
      <c r="I503" s="84">
        <v>1</v>
      </c>
      <c r="U503" s="84"/>
    </row>
    <row r="504" spans="1:21" x14ac:dyDescent="0.3">
      <c r="A504" s="69" t="s">
        <v>2928</v>
      </c>
      <c r="B504" s="69"/>
      <c r="C504" t="s">
        <v>4756</v>
      </c>
      <c r="G504" t="s">
        <v>2928</v>
      </c>
      <c r="H504" t="s">
        <v>2928</v>
      </c>
      <c r="I504" s="84">
        <v>1</v>
      </c>
      <c r="U504" s="84"/>
    </row>
    <row r="505" spans="1:21" x14ac:dyDescent="0.3">
      <c r="A505" s="69" t="s">
        <v>2931</v>
      </c>
      <c r="B505" s="69"/>
      <c r="C505" t="s">
        <v>2437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3">
      <c r="A506" s="69" t="s">
        <v>2935</v>
      </c>
      <c r="B506" s="69"/>
      <c r="C506" t="s">
        <v>4728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3">
      <c r="A507" s="69" t="s">
        <v>2939</v>
      </c>
      <c r="B507" s="69"/>
      <c r="C507" t="s">
        <v>4727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3">
      <c r="A508" s="69" t="s">
        <v>2943</v>
      </c>
      <c r="B508" s="69"/>
      <c r="C508" t="s">
        <v>4726</v>
      </c>
      <c r="G508" t="s">
        <v>2943</v>
      </c>
      <c r="H508" t="s">
        <v>2943</v>
      </c>
      <c r="I508" s="84">
        <v>1</v>
      </c>
      <c r="U508" s="84"/>
    </row>
    <row r="509" spans="1:21" x14ac:dyDescent="0.3">
      <c r="A509" s="69" t="s">
        <v>2948</v>
      </c>
      <c r="B509" s="69"/>
      <c r="C509" t="s">
        <v>4725</v>
      </c>
      <c r="G509" t="s">
        <v>2948</v>
      </c>
      <c r="H509" t="s">
        <v>2948</v>
      </c>
      <c r="I509" s="84">
        <v>1</v>
      </c>
      <c r="U509" s="84"/>
    </row>
    <row r="510" spans="1:21" x14ac:dyDescent="0.3">
      <c r="A510" s="69" t="s">
        <v>2953</v>
      </c>
      <c r="B510" s="69"/>
      <c r="C510" t="s">
        <v>4724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3">
      <c r="A511" s="69" t="s">
        <v>2957</v>
      </c>
      <c r="B511" s="69"/>
      <c r="C511" t="s">
        <v>4723</v>
      </c>
      <c r="G511" t="s">
        <v>2957</v>
      </c>
      <c r="H511" t="s">
        <v>2958</v>
      </c>
      <c r="I511" s="84">
        <v>1</v>
      </c>
      <c r="U511" s="84"/>
    </row>
    <row r="512" spans="1:21" x14ac:dyDescent="0.3">
      <c r="A512" s="69" t="s">
        <v>2962</v>
      </c>
      <c r="B512" s="69"/>
      <c r="C512" t="s">
        <v>2346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3">
      <c r="A513" s="69" t="s">
        <v>2966</v>
      </c>
      <c r="B513" s="69"/>
      <c r="C513" t="s">
        <v>2345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3">
      <c r="A514" s="69" t="s">
        <v>2969</v>
      </c>
      <c r="B514" s="69"/>
      <c r="C514" t="s">
        <v>4721</v>
      </c>
      <c r="G514" t="s">
        <v>2969</v>
      </c>
      <c r="H514" t="s">
        <v>2969</v>
      </c>
      <c r="I514" s="84">
        <v>1</v>
      </c>
      <c r="U514" s="84"/>
    </row>
    <row r="515" spans="1:21" x14ac:dyDescent="0.3">
      <c r="A515" s="69" t="s">
        <v>2972</v>
      </c>
      <c r="B515" s="69"/>
      <c r="C515" t="s">
        <v>4722</v>
      </c>
      <c r="G515" t="s">
        <v>2972</v>
      </c>
      <c r="H515" t="s">
        <v>2972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4719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2979</v>
      </c>
      <c r="B517" s="69"/>
      <c r="C517" t="s">
        <v>4717</v>
      </c>
      <c r="G517" t="s">
        <v>2979</v>
      </c>
      <c r="H517" t="s">
        <v>2979</v>
      </c>
      <c r="I517" s="84">
        <v>1</v>
      </c>
      <c r="U517" s="84"/>
    </row>
    <row r="518" spans="1:21" x14ac:dyDescent="0.3">
      <c r="A518" s="69" t="s">
        <v>2984</v>
      </c>
      <c r="B518" s="69"/>
      <c r="C518" t="s">
        <v>4716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3">
      <c r="A519" s="69" t="s">
        <v>2989</v>
      </c>
      <c r="B519" s="69"/>
      <c r="C519" t="s">
        <v>4715</v>
      </c>
      <c r="G519" t="s">
        <v>2989</v>
      </c>
      <c r="I519" s="84">
        <v>0</v>
      </c>
      <c r="U519" s="84"/>
    </row>
    <row r="520" spans="1:21" x14ac:dyDescent="0.3">
      <c r="A520" s="69" t="s">
        <v>2992</v>
      </c>
      <c r="B520" s="69"/>
      <c r="C520" t="s">
        <v>115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3">
      <c r="A521" s="69" t="s">
        <v>2997</v>
      </c>
      <c r="B521" s="69"/>
      <c r="C521" t="s">
        <v>399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3">
      <c r="A522" s="69" t="s">
        <v>3000</v>
      </c>
      <c r="B522" s="69"/>
      <c r="C522" t="s">
        <v>595</v>
      </c>
      <c r="G522" t="s">
        <v>3000</v>
      </c>
      <c r="H522" t="s">
        <v>3000</v>
      </c>
      <c r="I522" s="84">
        <v>1</v>
      </c>
      <c r="U522" s="84"/>
    </row>
    <row r="523" spans="1:21" x14ac:dyDescent="0.3">
      <c r="A523" s="69" t="s">
        <v>3003</v>
      </c>
      <c r="B523" s="69"/>
      <c r="C523" t="s">
        <v>449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3">
      <c r="A524" s="69" t="s">
        <v>3007</v>
      </c>
      <c r="B524" s="69"/>
      <c r="C524" t="s">
        <v>4714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3">
      <c r="A525" s="69" t="s">
        <v>3011</v>
      </c>
      <c r="B525" s="69"/>
      <c r="C525" t="s">
        <v>4712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3">
      <c r="A526" s="69" t="s">
        <v>3014</v>
      </c>
      <c r="B526" s="69"/>
      <c r="C526" t="s">
        <v>4711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3">
      <c r="A527" s="69" t="s">
        <v>3018</v>
      </c>
      <c r="B527" s="69"/>
      <c r="C527" t="s">
        <v>4710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3">
      <c r="A528" s="69" t="s">
        <v>3023</v>
      </c>
      <c r="B528" s="69"/>
      <c r="C528" t="s">
        <v>4709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3">
      <c r="A529" s="69" t="s">
        <v>3028</v>
      </c>
      <c r="B529" s="69"/>
      <c r="C529" t="s">
        <v>4708</v>
      </c>
      <c r="G529" t="s">
        <v>3028</v>
      </c>
      <c r="H529" t="s">
        <v>3028</v>
      </c>
      <c r="I529" s="84">
        <v>1</v>
      </c>
      <c r="U529" s="84"/>
    </row>
    <row r="530" spans="1:21" x14ac:dyDescent="0.3">
      <c r="A530" s="69" t="s">
        <v>3032</v>
      </c>
      <c r="B530" s="69"/>
      <c r="C530" t="s">
        <v>4705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4704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3">
      <c r="A532" s="69" t="s">
        <v>3037</v>
      </c>
      <c r="B532" s="69"/>
      <c r="C532" t="s">
        <v>4703</v>
      </c>
      <c r="G532" t="s">
        <v>3037</v>
      </c>
      <c r="H532" t="s">
        <v>3037</v>
      </c>
      <c r="I532" s="84">
        <v>1</v>
      </c>
      <c r="U532" s="84"/>
    </row>
    <row r="533" spans="1:21" x14ac:dyDescent="0.3">
      <c r="A533" s="69" t="s">
        <v>3041</v>
      </c>
      <c r="B533" s="69"/>
      <c r="C533" t="s">
        <v>4702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3">
      <c r="A534" s="69" t="s">
        <v>3045</v>
      </c>
      <c r="B534" s="69"/>
      <c r="C534" t="s">
        <v>4701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3">
      <c r="A535" s="69" t="s">
        <v>3049</v>
      </c>
      <c r="B535" s="69"/>
      <c r="C535" t="s">
        <v>4707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3">
      <c r="A536" s="69" t="s">
        <v>3051</v>
      </c>
      <c r="B536" s="69"/>
      <c r="C536" t="s">
        <v>4713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4700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3059</v>
      </c>
      <c r="B538" s="69"/>
      <c r="C538" t="s">
        <v>4699</v>
      </c>
      <c r="G538" t="s">
        <v>3059</v>
      </c>
      <c r="H538" t="s">
        <v>3059</v>
      </c>
      <c r="I538" s="84">
        <v>1</v>
      </c>
      <c r="U538" s="84"/>
    </row>
    <row r="539" spans="1:21" x14ac:dyDescent="0.3">
      <c r="A539" s="69" t="s">
        <v>3062</v>
      </c>
      <c r="B539" s="69"/>
      <c r="C539" t="s">
        <v>4698</v>
      </c>
      <c r="G539" t="s">
        <v>3062</v>
      </c>
      <c r="H539" t="s">
        <v>3062</v>
      </c>
      <c r="I539" s="84">
        <v>1</v>
      </c>
      <c r="U539" s="84"/>
    </row>
    <row r="540" spans="1:21" x14ac:dyDescent="0.3">
      <c r="A540" s="69" t="s">
        <v>3066</v>
      </c>
      <c r="B540" s="69"/>
      <c r="C540" t="s">
        <v>4697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3">
      <c r="A541" s="69" t="s">
        <v>3070</v>
      </c>
      <c r="B541" s="69"/>
      <c r="C541" t="s">
        <v>4696</v>
      </c>
      <c r="G541" t="s">
        <v>3070</v>
      </c>
      <c r="H541" t="s">
        <v>3070</v>
      </c>
      <c r="I541" s="84">
        <v>1</v>
      </c>
      <c r="U541" s="84"/>
    </row>
    <row r="542" spans="1:21" x14ac:dyDescent="0.3">
      <c r="A542" s="69" t="s">
        <v>3075</v>
      </c>
      <c r="B542" s="69"/>
      <c r="C542" t="s">
        <v>4695</v>
      </c>
      <c r="G542" t="s">
        <v>3075</v>
      </c>
      <c r="H542" t="s">
        <v>3075</v>
      </c>
      <c r="I542" s="84">
        <v>1</v>
      </c>
      <c r="U542" s="84"/>
    </row>
    <row r="543" spans="1:21" x14ac:dyDescent="0.3">
      <c r="A543" s="69" t="s">
        <v>3078</v>
      </c>
      <c r="B543" s="69"/>
      <c r="C543" t="s">
        <v>4694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3">
      <c r="A544" s="69" t="s">
        <v>3083</v>
      </c>
      <c r="B544" s="69"/>
      <c r="C544" t="s">
        <v>4693</v>
      </c>
      <c r="G544" t="s">
        <v>3083</v>
      </c>
      <c r="H544" t="s">
        <v>3083</v>
      </c>
      <c r="I544" s="84">
        <v>1</v>
      </c>
      <c r="U544" s="84"/>
    </row>
    <row r="545" spans="1:21" x14ac:dyDescent="0.3">
      <c r="A545" s="69" t="s">
        <v>3087</v>
      </c>
      <c r="B545" s="69"/>
      <c r="C545" t="s">
        <v>4692</v>
      </c>
      <c r="G545" t="s">
        <v>3087</v>
      </c>
      <c r="H545" t="s">
        <v>3087</v>
      </c>
      <c r="I545" s="84">
        <v>1</v>
      </c>
      <c r="U545" s="84"/>
    </row>
    <row r="546" spans="1:21" x14ac:dyDescent="0.3">
      <c r="A546" s="69" t="s">
        <v>3092</v>
      </c>
      <c r="B546" s="69"/>
      <c r="C546" t="s">
        <v>4691</v>
      </c>
      <c r="G546" t="s">
        <v>3092</v>
      </c>
      <c r="H546" t="s">
        <v>3092</v>
      </c>
      <c r="I546" s="84">
        <v>1</v>
      </c>
      <c r="U546" s="84"/>
    </row>
    <row r="547" spans="1:21" x14ac:dyDescent="0.3">
      <c r="A547" s="69" t="s">
        <v>3096</v>
      </c>
      <c r="B547" s="69"/>
      <c r="C547" t="s">
        <v>4690</v>
      </c>
      <c r="G547" t="s">
        <v>3096</v>
      </c>
      <c r="H547" t="s">
        <v>3096</v>
      </c>
      <c r="I547" s="84">
        <v>1</v>
      </c>
      <c r="U547" s="84"/>
    </row>
    <row r="548" spans="1:21" x14ac:dyDescent="0.3">
      <c r="A548" s="69" t="s">
        <v>3099</v>
      </c>
      <c r="B548" s="69"/>
      <c r="C548" t="s">
        <v>4689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3">
      <c r="A549" s="69" t="s">
        <v>3103</v>
      </c>
      <c r="B549" s="69"/>
      <c r="C549" t="s">
        <v>4688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3">
      <c r="A550" s="69" t="s">
        <v>3108</v>
      </c>
      <c r="B550" s="69"/>
      <c r="C550" t="s">
        <v>4687</v>
      </c>
      <c r="G550" t="s">
        <v>3108</v>
      </c>
      <c r="H550" t="s">
        <v>3108</v>
      </c>
      <c r="I550" s="84">
        <v>1</v>
      </c>
      <c r="U550" s="84"/>
    </row>
    <row r="551" spans="1:21" x14ac:dyDescent="0.3">
      <c r="A551" s="69" t="s">
        <v>3112</v>
      </c>
      <c r="B551" s="69"/>
      <c r="C551" t="s">
        <v>4686</v>
      </c>
      <c r="G551" t="s">
        <v>3112</v>
      </c>
      <c r="H551" t="s">
        <v>3112</v>
      </c>
      <c r="I551" s="84">
        <v>1</v>
      </c>
      <c r="U551" s="84"/>
    </row>
    <row r="552" spans="1:21" x14ac:dyDescent="0.3">
      <c r="A552" s="69" t="s">
        <v>3117</v>
      </c>
      <c r="B552" s="69"/>
      <c r="C552" t="s">
        <v>4685</v>
      </c>
      <c r="G552" t="s">
        <v>3117</v>
      </c>
      <c r="H552" t="s">
        <v>3117</v>
      </c>
      <c r="I552" s="84">
        <v>1</v>
      </c>
      <c r="U552" s="84"/>
    </row>
    <row r="553" spans="1:21" x14ac:dyDescent="0.3">
      <c r="A553" s="69" t="s">
        <v>3121</v>
      </c>
      <c r="B553" s="69"/>
      <c r="C553" t="s">
        <v>4684</v>
      </c>
      <c r="G553" t="s">
        <v>3121</v>
      </c>
      <c r="H553" t="s">
        <v>3121</v>
      </c>
      <c r="I553" s="84">
        <v>1</v>
      </c>
      <c r="U553" s="84"/>
    </row>
    <row r="554" spans="1:21" x14ac:dyDescent="0.3">
      <c r="A554" s="69" t="s">
        <v>3125</v>
      </c>
      <c r="B554" s="69"/>
      <c r="C554" t="s">
        <v>4683</v>
      </c>
      <c r="G554" t="s">
        <v>3125</v>
      </c>
      <c r="H554" t="s">
        <v>3125</v>
      </c>
      <c r="I554" s="84">
        <v>1</v>
      </c>
      <c r="U554" s="84"/>
    </row>
    <row r="555" spans="1:21" x14ac:dyDescent="0.3">
      <c r="A555" s="69" t="s">
        <v>3129</v>
      </c>
      <c r="B555" s="69"/>
      <c r="C555" t="s">
        <v>4682</v>
      </c>
      <c r="G555" t="s">
        <v>3129</v>
      </c>
      <c r="H555" t="s">
        <v>3129</v>
      </c>
      <c r="I555" s="84">
        <v>1</v>
      </c>
      <c r="U555" s="84"/>
    </row>
    <row r="556" spans="1:21" x14ac:dyDescent="0.3">
      <c r="A556" s="69" t="s">
        <v>3131</v>
      </c>
      <c r="B556" s="69"/>
      <c r="C556" t="s">
        <v>4681</v>
      </c>
      <c r="G556" t="s">
        <v>3131</v>
      </c>
      <c r="H556" t="s">
        <v>3131</v>
      </c>
      <c r="I556" s="84">
        <v>1</v>
      </c>
      <c r="U556" s="84"/>
    </row>
    <row r="557" spans="1:21" x14ac:dyDescent="0.3">
      <c r="A557" s="69" t="s">
        <v>3134</v>
      </c>
      <c r="B557" s="69"/>
      <c r="C557" t="s">
        <v>4680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3">
      <c r="A558" s="69" t="s">
        <v>3137</v>
      </c>
      <c r="B558" s="69"/>
      <c r="C558" t="s">
        <v>4679</v>
      </c>
      <c r="G558" t="s">
        <v>3137</v>
      </c>
      <c r="H558" t="s">
        <v>3137</v>
      </c>
      <c r="I558" s="84">
        <v>1</v>
      </c>
      <c r="U558" s="84"/>
    </row>
    <row r="559" spans="1:21" x14ac:dyDescent="0.3">
      <c r="A559" s="69" t="s">
        <v>3140</v>
      </c>
      <c r="B559" s="69"/>
      <c r="C559" t="s">
        <v>4678</v>
      </c>
      <c r="G559" t="s">
        <v>3140</v>
      </c>
      <c r="H559" t="s">
        <v>3140</v>
      </c>
      <c r="I559" s="84">
        <v>1</v>
      </c>
      <c r="U559" s="84"/>
    </row>
    <row r="560" spans="1:21" x14ac:dyDescent="0.3">
      <c r="A560" s="69" t="s">
        <v>3145</v>
      </c>
      <c r="B560" s="69"/>
      <c r="C560" t="s">
        <v>4676</v>
      </c>
      <c r="G560" t="s">
        <v>3145</v>
      </c>
      <c r="H560" t="s">
        <v>3145</v>
      </c>
      <c r="I560" s="84">
        <v>1</v>
      </c>
      <c r="U560" s="84"/>
    </row>
    <row r="561" spans="1:21" x14ac:dyDescent="0.3">
      <c r="A561" s="69" t="s">
        <v>3150</v>
      </c>
      <c r="B561" s="69"/>
      <c r="C561" t="s">
        <v>4677</v>
      </c>
      <c r="G561" t="s">
        <v>3150</v>
      </c>
      <c r="H561" t="s">
        <v>3150</v>
      </c>
      <c r="I561" s="84">
        <v>1</v>
      </c>
      <c r="U561" s="84"/>
    </row>
    <row r="562" spans="1:21" x14ac:dyDescent="0.3">
      <c r="A562" s="69" t="s">
        <v>3154</v>
      </c>
      <c r="B562" s="69"/>
      <c r="C562" t="s">
        <v>4675</v>
      </c>
      <c r="G562" t="s">
        <v>3154</v>
      </c>
      <c r="H562" t="s">
        <v>3154</v>
      </c>
      <c r="I562" s="84">
        <v>1</v>
      </c>
      <c r="U562" s="84"/>
    </row>
    <row r="563" spans="1:21" x14ac:dyDescent="0.3">
      <c r="A563" s="69" t="s">
        <v>3158</v>
      </c>
      <c r="B563" s="69"/>
      <c r="C563" t="s">
        <v>4674</v>
      </c>
      <c r="G563" t="s">
        <v>3158</v>
      </c>
      <c r="H563" t="s">
        <v>3158</v>
      </c>
      <c r="I563" s="84">
        <v>1</v>
      </c>
      <c r="U563" s="84"/>
    </row>
    <row r="564" spans="1:21" x14ac:dyDescent="0.3">
      <c r="A564" s="69" t="s">
        <v>3159</v>
      </c>
      <c r="B564" s="69"/>
      <c r="C564" t="s">
        <v>4673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3">
      <c r="A565" s="69" t="s">
        <v>3160</v>
      </c>
      <c r="B565" s="69"/>
      <c r="C565" t="s">
        <v>4672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3">
      <c r="A566" s="69" t="s">
        <v>3166</v>
      </c>
      <c r="B566" s="69"/>
      <c r="C566" t="s">
        <v>4671</v>
      </c>
      <c r="G566" t="s">
        <v>3166</v>
      </c>
      <c r="I566" s="84">
        <v>0</v>
      </c>
      <c r="U566" s="84"/>
    </row>
    <row r="567" spans="1:21" x14ac:dyDescent="0.3">
      <c r="A567" s="69" t="s">
        <v>3170</v>
      </c>
      <c r="B567" s="69"/>
      <c r="C567" t="s">
        <v>4670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3">
      <c r="A568" s="69" t="s">
        <v>3174</v>
      </c>
      <c r="B568" s="69"/>
      <c r="C568" t="s">
        <v>4669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3">
      <c r="A569" s="69" t="s">
        <v>3178</v>
      </c>
      <c r="B569" s="69"/>
      <c r="C569" t="s">
        <v>4666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3">
      <c r="A570" s="69" t="s">
        <v>3182</v>
      </c>
      <c r="B570" s="69"/>
      <c r="C570" t="s">
        <v>4665</v>
      </c>
      <c r="G570" t="s">
        <v>3182</v>
      </c>
      <c r="I570" s="84">
        <v>0</v>
      </c>
      <c r="U570" s="84"/>
    </row>
    <row r="571" spans="1:21" x14ac:dyDescent="0.3">
      <c r="A571" s="69" t="s">
        <v>3186</v>
      </c>
      <c r="B571" s="69"/>
      <c r="C571" t="s">
        <v>4664</v>
      </c>
      <c r="G571" t="s">
        <v>3186</v>
      </c>
      <c r="H571" t="s">
        <v>3187</v>
      </c>
      <c r="I571" s="84">
        <v>1</v>
      </c>
      <c r="U571" s="84"/>
    </row>
    <row r="572" spans="1:21" x14ac:dyDescent="0.3">
      <c r="A572" s="69" t="s">
        <v>3191</v>
      </c>
      <c r="B572" s="69"/>
      <c r="C572" t="s">
        <v>4663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3">
      <c r="A573" s="69" t="s">
        <v>3194</v>
      </c>
      <c r="B573" s="69"/>
      <c r="C573" t="s">
        <v>4662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3">
      <c r="A574" s="69" t="s">
        <v>3199</v>
      </c>
      <c r="B574" s="69"/>
      <c r="C574" t="s">
        <v>4661</v>
      </c>
      <c r="G574" t="s">
        <v>3199</v>
      </c>
      <c r="H574" t="s">
        <v>3199</v>
      </c>
      <c r="I574" s="84">
        <v>1</v>
      </c>
      <c r="U574" s="84"/>
    </row>
    <row r="575" spans="1:21" x14ac:dyDescent="0.3">
      <c r="A575" s="69" t="s">
        <v>3204</v>
      </c>
      <c r="B575" s="69"/>
      <c r="C575" t="s">
        <v>4660</v>
      </c>
      <c r="G575" t="s">
        <v>3204</v>
      </c>
      <c r="I575" s="84">
        <v>0</v>
      </c>
      <c r="U575" s="84"/>
    </row>
    <row r="576" spans="1:21" x14ac:dyDescent="0.3">
      <c r="A576" s="69" t="s">
        <v>3207</v>
      </c>
      <c r="B576" s="69"/>
      <c r="C576" t="s">
        <v>4668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3">
      <c r="A577" s="69" t="s">
        <v>3210</v>
      </c>
      <c r="B577" s="69"/>
      <c r="C577" t="s">
        <v>4667</v>
      </c>
      <c r="G577" t="s">
        <v>3210</v>
      </c>
      <c r="H577" t="s">
        <v>3210</v>
      </c>
      <c r="I577" s="84">
        <v>1</v>
      </c>
      <c r="U577" s="84"/>
    </row>
    <row r="578" spans="1:21" x14ac:dyDescent="0.3">
      <c r="A578" s="69" t="s">
        <v>3214</v>
      </c>
      <c r="B578" s="69"/>
      <c r="C578" t="s">
        <v>4659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3">
      <c r="A579" s="69" t="s">
        <v>2772</v>
      </c>
      <c r="B579" s="69"/>
      <c r="C579" t="s">
        <v>4658</v>
      </c>
      <c r="G579" t="s">
        <v>2772</v>
      </c>
      <c r="H579" t="s">
        <v>2772</v>
      </c>
      <c r="I579" s="84">
        <v>1</v>
      </c>
      <c r="U579" s="84"/>
    </row>
    <row r="580" spans="1:21" x14ac:dyDescent="0.3">
      <c r="A580" s="69" t="s">
        <v>3221</v>
      </c>
      <c r="B580" s="69"/>
      <c r="C580" t="s">
        <v>2737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3">
      <c r="A581" s="69" t="s">
        <v>3225</v>
      </c>
      <c r="B581" s="69"/>
      <c r="C581" t="s">
        <v>376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3">
      <c r="A582" s="69" t="s">
        <v>3229</v>
      </c>
      <c r="B582" s="69"/>
      <c r="C582" t="s">
        <v>4657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3">
      <c r="A583" s="69" t="s">
        <v>3234</v>
      </c>
      <c r="B583" s="69"/>
      <c r="C583" t="s">
        <v>4656</v>
      </c>
      <c r="G583" t="s">
        <v>3234</v>
      </c>
      <c r="H583" t="s">
        <v>3235</v>
      </c>
      <c r="I583" s="84">
        <v>1</v>
      </c>
      <c r="U583" s="84"/>
    </row>
    <row r="584" spans="1:21" x14ac:dyDescent="0.3">
      <c r="A584" s="69" t="s">
        <v>3238</v>
      </c>
      <c r="B584" s="69"/>
      <c r="C584" t="s">
        <v>4631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3">
      <c r="A585" s="69" t="s">
        <v>3241</v>
      </c>
      <c r="B585" s="69"/>
      <c r="C585" t="s">
        <v>4655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3">
      <c r="A586" s="69" t="s">
        <v>3245</v>
      </c>
      <c r="B586" s="69"/>
      <c r="C586" t="s">
        <v>4654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3">
      <c r="A587" s="69" t="s">
        <v>3248</v>
      </c>
      <c r="B587" s="69"/>
      <c r="C587" t="s">
        <v>4653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3">
      <c r="A588" s="69" t="s">
        <v>3251</v>
      </c>
      <c r="B588" s="69"/>
      <c r="C588" t="s">
        <v>4652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3">
      <c r="A589" s="69" t="s">
        <v>3254</v>
      </c>
      <c r="B589" s="69"/>
      <c r="C589" t="s">
        <v>4651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3">
      <c r="A590" s="69" t="s">
        <v>3257</v>
      </c>
      <c r="B590" s="69"/>
      <c r="C590" t="s">
        <v>4650</v>
      </c>
      <c r="G590" t="s">
        <v>3257</v>
      </c>
      <c r="H590" t="s">
        <v>3257</v>
      </c>
      <c r="I590" s="84">
        <v>1</v>
      </c>
      <c r="U590" s="84"/>
    </row>
    <row r="591" spans="1:21" x14ac:dyDescent="0.3">
      <c r="A591" s="69" t="s">
        <v>3260</v>
      </c>
      <c r="B591" s="69"/>
      <c r="C591" t="s">
        <v>4649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3">
      <c r="A592" s="69" t="s">
        <v>3265</v>
      </c>
      <c r="B592" s="69"/>
      <c r="C592" t="s">
        <v>4648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3">
      <c r="A593" s="69" t="s">
        <v>3269</v>
      </c>
      <c r="B593" s="69"/>
      <c r="C593" t="s">
        <v>4647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3">
      <c r="A594" s="69" t="s">
        <v>3272</v>
      </c>
      <c r="B594" s="69"/>
      <c r="C594" t="s">
        <v>4646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3">
      <c r="A595" s="69" t="s">
        <v>3276</v>
      </c>
      <c r="B595" s="69"/>
      <c r="C595" t="s">
        <v>4645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3">
      <c r="A596" s="69" t="s">
        <v>3279</v>
      </c>
      <c r="B596" s="69"/>
      <c r="C596" t="s">
        <v>4644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3">
      <c r="A597" s="69" t="s">
        <v>3284</v>
      </c>
      <c r="B597" s="69"/>
      <c r="C597" t="s">
        <v>4643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3">
      <c r="A598" s="69" t="s">
        <v>3289</v>
      </c>
      <c r="B598" s="69"/>
      <c r="C598" t="s">
        <v>4642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3">
      <c r="A599" s="69" t="s">
        <v>3293</v>
      </c>
      <c r="B599" s="69"/>
      <c r="C599" t="s">
        <v>4640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3">
      <c r="A600" s="69" t="s">
        <v>3298</v>
      </c>
      <c r="B600" s="69"/>
      <c r="C600" t="s">
        <v>174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3">
      <c r="A601" s="69" t="s">
        <v>3303</v>
      </c>
      <c r="B601" s="69"/>
      <c r="C601" t="s">
        <v>4639</v>
      </c>
      <c r="G601" t="s">
        <v>3303</v>
      </c>
      <c r="H601" t="s">
        <v>3303</v>
      </c>
      <c r="I601" s="84">
        <v>1</v>
      </c>
      <c r="U601" s="84"/>
    </row>
    <row r="602" spans="1:21" x14ac:dyDescent="0.3">
      <c r="A602" s="69" t="s">
        <v>3306</v>
      </c>
      <c r="B602" s="69"/>
      <c r="C602" t="s">
        <v>4638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3">
      <c r="A603" s="69" t="s">
        <v>3309</v>
      </c>
      <c r="B603" s="69"/>
      <c r="C603" t="s">
        <v>4637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3">
      <c r="A604" s="69" t="s">
        <v>3314</v>
      </c>
      <c r="B604" s="69"/>
      <c r="C604" t="s">
        <v>4636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3">
      <c r="A605" s="69" t="s">
        <v>3319</v>
      </c>
      <c r="B605" s="69"/>
      <c r="C605" t="s">
        <v>4635</v>
      </c>
      <c r="G605" t="s">
        <v>3319</v>
      </c>
      <c r="H605" t="s">
        <v>3319</v>
      </c>
      <c r="I605" s="84">
        <v>1</v>
      </c>
      <c r="U605" s="84"/>
    </row>
    <row r="606" spans="1:21" x14ac:dyDescent="0.3">
      <c r="A606" s="69" t="s">
        <v>3322</v>
      </c>
      <c r="B606" s="69"/>
      <c r="C606" t="s">
        <v>4634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3">
      <c r="A607" s="69" t="s">
        <v>3326</v>
      </c>
      <c r="B607" s="69"/>
      <c r="C607" t="s">
        <v>4633</v>
      </c>
      <c r="G607" t="s">
        <v>3326</v>
      </c>
      <c r="H607" t="s">
        <v>3326</v>
      </c>
      <c r="I607" s="84">
        <v>1</v>
      </c>
      <c r="U607" s="84"/>
    </row>
    <row r="608" spans="1:21" x14ac:dyDescent="0.3">
      <c r="A608" s="69" t="s">
        <v>3330</v>
      </c>
      <c r="B608" s="69"/>
      <c r="C608" t="s">
        <v>1357</v>
      </c>
      <c r="G608" t="s">
        <v>3330</v>
      </c>
      <c r="H608" t="s">
        <v>3330</v>
      </c>
      <c r="I608" s="84">
        <v>1</v>
      </c>
      <c r="U608" s="84"/>
    </row>
    <row r="609" spans="1:21" x14ac:dyDescent="0.3">
      <c r="A609" s="69" t="s">
        <v>3334</v>
      </c>
      <c r="B609" s="69"/>
      <c r="C609" t="s">
        <v>4632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3">
      <c r="A610" s="69" t="s">
        <v>3337</v>
      </c>
      <c r="B610" s="69"/>
      <c r="C610" t="s">
        <v>4641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3">
      <c r="A611" s="69" t="s">
        <v>3340</v>
      </c>
      <c r="B611" s="69"/>
      <c r="C611" t="s">
        <v>4630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3">
      <c r="A612" s="69" t="s">
        <v>3342</v>
      </c>
      <c r="B612" s="69"/>
      <c r="C612" t="s">
        <v>4629</v>
      </c>
      <c r="G612" t="s">
        <v>3342</v>
      </c>
      <c r="H612" t="s">
        <v>4882</v>
      </c>
      <c r="I612" s="84">
        <v>0.95</v>
      </c>
      <c r="U612" s="84"/>
    </row>
    <row r="613" spans="1:21" x14ac:dyDescent="0.3">
      <c r="A613" s="69" t="s">
        <v>3346</v>
      </c>
      <c r="B613" s="69"/>
      <c r="C613" t="s">
        <v>4628</v>
      </c>
      <c r="G613" t="s">
        <v>3346</v>
      </c>
      <c r="H613" t="s">
        <v>3346</v>
      </c>
      <c r="I613" s="84">
        <v>1</v>
      </c>
      <c r="U613" s="84"/>
    </row>
    <row r="614" spans="1:21" x14ac:dyDescent="0.3">
      <c r="A614" s="69" t="s">
        <v>3350</v>
      </c>
      <c r="B614" s="69"/>
      <c r="C614" t="s">
        <v>1866</v>
      </c>
      <c r="G614" t="s">
        <v>3350</v>
      </c>
      <c r="H614" t="s">
        <v>3350</v>
      </c>
      <c r="I614" s="84">
        <v>1</v>
      </c>
      <c r="U614" s="84"/>
    </row>
    <row r="615" spans="1:21" x14ac:dyDescent="0.3">
      <c r="A615" s="69" t="s">
        <v>3353</v>
      </c>
      <c r="B615" s="69"/>
      <c r="C615" t="s">
        <v>4627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3">
      <c r="A616" s="69" t="s">
        <v>3357</v>
      </c>
      <c r="B616" s="69"/>
      <c r="C616" t="s">
        <v>4626</v>
      </c>
      <c r="G616" t="s">
        <v>3357</v>
      </c>
      <c r="H616" t="s">
        <v>3357</v>
      </c>
      <c r="I616" s="84">
        <v>1</v>
      </c>
      <c r="U616" s="84"/>
    </row>
    <row r="617" spans="1:21" x14ac:dyDescent="0.3">
      <c r="A617" s="69" t="s">
        <v>3362</v>
      </c>
      <c r="B617" s="69"/>
      <c r="C617" t="s">
        <v>4625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3">
      <c r="A618" s="69" t="s">
        <v>3367</v>
      </c>
      <c r="B618" s="69"/>
      <c r="C618" t="s">
        <v>4624</v>
      </c>
      <c r="G618" t="s">
        <v>3367</v>
      </c>
      <c r="H618" t="s">
        <v>3367</v>
      </c>
      <c r="I618" s="84">
        <v>1</v>
      </c>
      <c r="U618" s="84"/>
    </row>
    <row r="619" spans="1:21" x14ac:dyDescent="0.3">
      <c r="A619" s="69" t="s">
        <v>3372</v>
      </c>
      <c r="B619" s="69"/>
      <c r="C619" t="s">
        <v>4623</v>
      </c>
      <c r="G619" t="s">
        <v>3372</v>
      </c>
      <c r="I619" s="84">
        <v>0</v>
      </c>
      <c r="U619" s="84"/>
    </row>
    <row r="620" spans="1:21" x14ac:dyDescent="0.3">
      <c r="A620" s="69" t="s">
        <v>3375</v>
      </c>
      <c r="B620" s="69"/>
      <c r="C620" t="s">
        <v>43</v>
      </c>
      <c r="G620" t="s">
        <v>3375</v>
      </c>
      <c r="H620" t="s">
        <v>3375</v>
      </c>
      <c r="I620" s="84">
        <v>1</v>
      </c>
      <c r="U620" s="84"/>
    </row>
    <row r="621" spans="1:21" x14ac:dyDescent="0.3">
      <c r="A621" s="69" t="s">
        <v>3380</v>
      </c>
      <c r="B621" s="69"/>
      <c r="C621" t="s">
        <v>4622</v>
      </c>
      <c r="G621" t="s">
        <v>3380</v>
      </c>
      <c r="H621" t="s">
        <v>3380</v>
      </c>
      <c r="I621" s="84">
        <v>1</v>
      </c>
      <c r="U621" s="84"/>
    </row>
    <row r="622" spans="1:21" x14ac:dyDescent="0.3">
      <c r="A622" s="69" t="s">
        <v>3385</v>
      </c>
      <c r="C622" t="s">
        <v>4621</v>
      </c>
      <c r="G622" t="s">
        <v>3385</v>
      </c>
      <c r="H622" t="s">
        <v>3385</v>
      </c>
      <c r="I622" s="84">
        <v>1</v>
      </c>
      <c r="U622" s="84"/>
    </row>
    <row r="623" spans="1:21" x14ac:dyDescent="0.3">
      <c r="C623" t="s">
        <v>4619</v>
      </c>
      <c r="U623" s="84"/>
    </row>
    <row r="624" spans="1:21" x14ac:dyDescent="0.3">
      <c r="C624" t="s">
        <v>4620</v>
      </c>
      <c r="U624" s="84"/>
    </row>
    <row r="625" spans="3:21" x14ac:dyDescent="0.3">
      <c r="C625" t="s">
        <v>4618</v>
      </c>
      <c r="U625" s="84"/>
    </row>
    <row r="626" spans="3:21" x14ac:dyDescent="0.3">
      <c r="C626" t="s">
        <v>4617</v>
      </c>
      <c r="U626" s="84"/>
    </row>
    <row r="627" spans="3:21" x14ac:dyDescent="0.3">
      <c r="C627" t="s">
        <v>4616</v>
      </c>
      <c r="U627" s="84"/>
    </row>
    <row r="628" spans="3:21" x14ac:dyDescent="0.3">
      <c r="C628" t="s">
        <v>4615</v>
      </c>
      <c r="U628" s="84"/>
    </row>
    <row r="629" spans="3:21" x14ac:dyDescent="0.3">
      <c r="C629" t="s">
        <v>4614</v>
      </c>
      <c r="U629" s="84"/>
    </row>
    <row r="630" spans="3:21" x14ac:dyDescent="0.3">
      <c r="C630" t="s">
        <v>4613</v>
      </c>
      <c r="U630" s="84"/>
    </row>
    <row r="631" spans="3:21" x14ac:dyDescent="0.3">
      <c r="C631" t="s">
        <v>4612</v>
      </c>
      <c r="U631" s="84"/>
    </row>
    <row r="632" spans="3:21" x14ac:dyDescent="0.3">
      <c r="C632" t="s">
        <v>4611</v>
      </c>
    </row>
    <row r="633" spans="3:21" x14ac:dyDescent="0.3">
      <c r="C633" t="s">
        <v>4610</v>
      </c>
    </row>
    <row r="634" spans="3:21" x14ac:dyDescent="0.3">
      <c r="C634" t="s">
        <v>4609</v>
      </c>
    </row>
    <row r="635" spans="3:21" x14ac:dyDescent="0.3">
      <c r="C635" t="s">
        <v>4608</v>
      </c>
    </row>
    <row r="636" spans="3:21" x14ac:dyDescent="0.3">
      <c r="C636" t="s">
        <v>4607</v>
      </c>
    </row>
    <row r="637" spans="3:21" x14ac:dyDescent="0.3">
      <c r="C637" t="s">
        <v>4606</v>
      </c>
    </row>
    <row r="638" spans="3:21" x14ac:dyDescent="0.3">
      <c r="C638" t="s">
        <v>4605</v>
      </c>
    </row>
    <row r="639" spans="3:21" x14ac:dyDescent="0.3">
      <c r="C639" t="s">
        <v>3161</v>
      </c>
    </row>
    <row r="640" spans="3:21" x14ac:dyDescent="0.3">
      <c r="C640" t="s">
        <v>4604</v>
      </c>
    </row>
    <row r="641" spans="3:3" x14ac:dyDescent="0.3">
      <c r="C641" t="s">
        <v>4600</v>
      </c>
    </row>
    <row r="642" spans="3:3" x14ac:dyDescent="0.3">
      <c r="C642" t="s">
        <v>4599</v>
      </c>
    </row>
    <row r="643" spans="3:3" x14ac:dyDescent="0.3">
      <c r="C643" t="s">
        <v>4598</v>
      </c>
    </row>
    <row r="644" spans="3:3" x14ac:dyDescent="0.3">
      <c r="C644" t="s">
        <v>4597</v>
      </c>
    </row>
    <row r="645" spans="3:3" x14ac:dyDescent="0.3">
      <c r="C645" t="s">
        <v>2246</v>
      </c>
    </row>
    <row r="646" spans="3:3" x14ac:dyDescent="0.3">
      <c r="C646" t="s">
        <v>4603</v>
      </c>
    </row>
    <row r="647" spans="3:3" x14ac:dyDescent="0.3">
      <c r="C647" t="s">
        <v>4602</v>
      </c>
    </row>
    <row r="648" spans="3:3" x14ac:dyDescent="0.3">
      <c r="C648" t="s">
        <v>4601</v>
      </c>
    </row>
    <row r="649" spans="3:3" x14ac:dyDescent="0.3">
      <c r="C649" t="s">
        <v>4596</v>
      </c>
    </row>
    <row r="650" spans="3:3" x14ac:dyDescent="0.3">
      <c r="C650" t="s">
        <v>4595</v>
      </c>
    </row>
    <row r="651" spans="3:3" x14ac:dyDescent="0.3">
      <c r="C651" t="s">
        <v>4594</v>
      </c>
    </row>
    <row r="652" spans="3:3" x14ac:dyDescent="0.3">
      <c r="C652" t="s">
        <v>1110</v>
      </c>
    </row>
    <row r="653" spans="3:3" x14ac:dyDescent="0.3">
      <c r="C653" t="s">
        <v>2108</v>
      </c>
    </row>
    <row r="654" spans="3:3" x14ac:dyDescent="0.3">
      <c r="C654" t="s">
        <v>2573</v>
      </c>
    </row>
    <row r="655" spans="3:3" x14ac:dyDescent="0.3">
      <c r="C655" t="s">
        <v>4593</v>
      </c>
    </row>
    <row r="656" spans="3:3" x14ac:dyDescent="0.3">
      <c r="C656" t="s">
        <v>4592</v>
      </c>
    </row>
    <row r="657" spans="3:3" x14ac:dyDescent="0.3">
      <c r="C657" t="s">
        <v>4591</v>
      </c>
    </row>
    <row r="658" spans="3:3" x14ac:dyDescent="0.3">
      <c r="C658" t="s">
        <v>4590</v>
      </c>
    </row>
    <row r="659" spans="3:3" x14ac:dyDescent="0.3">
      <c r="C659" t="s">
        <v>4589</v>
      </c>
    </row>
    <row r="660" spans="3:3" x14ac:dyDescent="0.3">
      <c r="C660" t="s">
        <v>4587</v>
      </c>
    </row>
    <row r="661" spans="3:3" x14ac:dyDescent="0.3">
      <c r="C661" t="s">
        <v>4586</v>
      </c>
    </row>
    <row r="662" spans="3:3" x14ac:dyDescent="0.3">
      <c r="C662" t="s">
        <v>4585</v>
      </c>
    </row>
    <row r="663" spans="3:3" x14ac:dyDescent="0.3">
      <c r="C663" t="s">
        <v>4584</v>
      </c>
    </row>
    <row r="664" spans="3:3" x14ac:dyDescent="0.3">
      <c r="C664" t="s">
        <v>4588</v>
      </c>
    </row>
    <row r="665" spans="3:3" x14ac:dyDescent="0.3">
      <c r="C665" t="s">
        <v>4583</v>
      </c>
    </row>
    <row r="666" spans="3:3" x14ac:dyDescent="0.3">
      <c r="C666" t="s">
        <v>4582</v>
      </c>
    </row>
    <row r="667" spans="3:3" x14ac:dyDescent="0.3">
      <c r="C667" t="s">
        <v>4581</v>
      </c>
    </row>
    <row r="668" spans="3:3" x14ac:dyDescent="0.3">
      <c r="C668" t="s">
        <v>4580</v>
      </c>
    </row>
    <row r="669" spans="3:3" x14ac:dyDescent="0.3">
      <c r="C669" t="s">
        <v>75</v>
      </c>
    </row>
    <row r="670" spans="3:3" x14ac:dyDescent="0.3">
      <c r="C670" t="s">
        <v>4579</v>
      </c>
    </row>
    <row r="671" spans="3:3" x14ac:dyDescent="0.3">
      <c r="C671" t="s">
        <v>4578</v>
      </c>
    </row>
    <row r="672" spans="3:3" x14ac:dyDescent="0.3">
      <c r="C672" t="s">
        <v>4577</v>
      </c>
    </row>
    <row r="673" spans="3:3" x14ac:dyDescent="0.3">
      <c r="C673" t="s">
        <v>4575</v>
      </c>
    </row>
    <row r="674" spans="3:3" x14ac:dyDescent="0.3">
      <c r="C674" t="s">
        <v>4574</v>
      </c>
    </row>
    <row r="675" spans="3:3" x14ac:dyDescent="0.3">
      <c r="C675" t="s">
        <v>4573</v>
      </c>
    </row>
    <row r="676" spans="3:3" x14ac:dyDescent="0.3">
      <c r="C676" t="s">
        <v>4572</v>
      </c>
    </row>
    <row r="677" spans="3:3" x14ac:dyDescent="0.3">
      <c r="C677" t="s">
        <v>4571</v>
      </c>
    </row>
    <row r="678" spans="3:3" x14ac:dyDescent="0.3">
      <c r="C678" t="s">
        <v>4570</v>
      </c>
    </row>
    <row r="679" spans="3:3" x14ac:dyDescent="0.3">
      <c r="C679" t="s">
        <v>4569</v>
      </c>
    </row>
    <row r="680" spans="3:3" x14ac:dyDescent="0.3">
      <c r="C680" t="s">
        <v>4568</v>
      </c>
    </row>
    <row r="681" spans="3:3" x14ac:dyDescent="0.3">
      <c r="C681" t="s">
        <v>4567</v>
      </c>
    </row>
    <row r="682" spans="3:3" x14ac:dyDescent="0.3">
      <c r="C682" t="s">
        <v>4566</v>
      </c>
    </row>
    <row r="683" spans="3:3" x14ac:dyDescent="0.3">
      <c r="C683" t="s">
        <v>163</v>
      </c>
    </row>
    <row r="684" spans="3:3" x14ac:dyDescent="0.3">
      <c r="C684" t="s">
        <v>2863</v>
      </c>
    </row>
    <row r="685" spans="3:3" x14ac:dyDescent="0.3">
      <c r="C685" t="s">
        <v>4565</v>
      </c>
    </row>
    <row r="686" spans="3:3" x14ac:dyDescent="0.3">
      <c r="C686" t="s">
        <v>4564</v>
      </c>
    </row>
    <row r="687" spans="3:3" x14ac:dyDescent="0.3">
      <c r="C687" t="s">
        <v>4576</v>
      </c>
    </row>
    <row r="688" spans="3:3" x14ac:dyDescent="0.3">
      <c r="C688" t="s">
        <v>4563</v>
      </c>
    </row>
    <row r="689" spans="3:3" x14ac:dyDescent="0.3">
      <c r="C689" t="s">
        <v>2073</v>
      </c>
    </row>
    <row r="690" spans="3:3" x14ac:dyDescent="0.3">
      <c r="C690" t="s">
        <v>1085</v>
      </c>
    </row>
    <row r="691" spans="3:3" x14ac:dyDescent="0.3">
      <c r="C691" t="s">
        <v>4560</v>
      </c>
    </row>
    <row r="692" spans="3:3" x14ac:dyDescent="0.3">
      <c r="C692" t="s">
        <v>4559</v>
      </c>
    </row>
    <row r="693" spans="3:3" x14ac:dyDescent="0.3">
      <c r="C693" t="s">
        <v>4558</v>
      </c>
    </row>
    <row r="694" spans="3:3" x14ac:dyDescent="0.3">
      <c r="C694" t="s">
        <v>4557</v>
      </c>
    </row>
    <row r="695" spans="3:3" x14ac:dyDescent="0.3">
      <c r="C695" t="s">
        <v>4556</v>
      </c>
    </row>
    <row r="696" spans="3:3" x14ac:dyDescent="0.3">
      <c r="C696" t="s">
        <v>4555</v>
      </c>
    </row>
    <row r="697" spans="3:3" x14ac:dyDescent="0.3">
      <c r="C697" t="s">
        <v>4554</v>
      </c>
    </row>
    <row r="698" spans="3:3" x14ac:dyDescent="0.3">
      <c r="C698" t="s">
        <v>4553</v>
      </c>
    </row>
    <row r="699" spans="3:3" x14ac:dyDescent="0.3">
      <c r="C699" t="s">
        <v>4552</v>
      </c>
    </row>
    <row r="700" spans="3:3" x14ac:dyDescent="0.3">
      <c r="C700" t="s">
        <v>4551</v>
      </c>
    </row>
    <row r="701" spans="3:3" x14ac:dyDescent="0.3">
      <c r="C701" t="s">
        <v>4550</v>
      </c>
    </row>
    <row r="702" spans="3:3" x14ac:dyDescent="0.3">
      <c r="C702" t="s">
        <v>4549</v>
      </c>
    </row>
    <row r="703" spans="3:3" x14ac:dyDescent="0.3">
      <c r="C703" t="s">
        <v>4548</v>
      </c>
    </row>
    <row r="704" spans="3:3" x14ac:dyDescent="0.3">
      <c r="C704" t="s">
        <v>4547</v>
      </c>
    </row>
    <row r="705" spans="3:3" x14ac:dyDescent="0.3">
      <c r="C705" t="s">
        <v>4546</v>
      </c>
    </row>
    <row r="706" spans="3:3" x14ac:dyDescent="0.3">
      <c r="C706" t="s">
        <v>4545</v>
      </c>
    </row>
    <row r="707" spans="3:3" x14ac:dyDescent="0.3">
      <c r="C707" t="s">
        <v>1968</v>
      </c>
    </row>
    <row r="708" spans="3:3" x14ac:dyDescent="0.3">
      <c r="C708" t="s">
        <v>4544</v>
      </c>
    </row>
    <row r="709" spans="3:3" x14ac:dyDescent="0.3">
      <c r="C709" t="s">
        <v>2587</v>
      </c>
    </row>
    <row r="710" spans="3:3" x14ac:dyDescent="0.3">
      <c r="C710" t="s">
        <v>4541</v>
      </c>
    </row>
    <row r="711" spans="3:3" x14ac:dyDescent="0.3">
      <c r="C711" t="s">
        <v>4540</v>
      </c>
    </row>
    <row r="712" spans="3:3" x14ac:dyDescent="0.3">
      <c r="C712" t="s">
        <v>4539</v>
      </c>
    </row>
    <row r="713" spans="3:3" x14ac:dyDescent="0.3">
      <c r="C713" t="s">
        <v>1557</v>
      </c>
    </row>
    <row r="714" spans="3:3" x14ac:dyDescent="0.3">
      <c r="C714" t="s">
        <v>1391</v>
      </c>
    </row>
    <row r="715" spans="3:3" x14ac:dyDescent="0.3">
      <c r="C715" t="s">
        <v>3075</v>
      </c>
    </row>
    <row r="716" spans="3:3" x14ac:dyDescent="0.3">
      <c r="C716" t="s">
        <v>4538</v>
      </c>
    </row>
    <row r="717" spans="3:3" x14ac:dyDescent="0.3">
      <c r="C717" t="s">
        <v>4537</v>
      </c>
    </row>
    <row r="718" spans="3:3" x14ac:dyDescent="0.3">
      <c r="C718" t="s">
        <v>4536</v>
      </c>
    </row>
    <row r="719" spans="3:3" x14ac:dyDescent="0.3">
      <c r="C719" t="s">
        <v>4535</v>
      </c>
    </row>
    <row r="720" spans="3:3" x14ac:dyDescent="0.3">
      <c r="C720" t="s">
        <v>4534</v>
      </c>
    </row>
    <row r="721" spans="3:3" x14ac:dyDescent="0.3">
      <c r="C721" t="s">
        <v>4533</v>
      </c>
    </row>
    <row r="722" spans="3:3" x14ac:dyDescent="0.3">
      <c r="C722" t="s">
        <v>4532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4531</v>
      </c>
    </row>
    <row r="726" spans="3:3" x14ac:dyDescent="0.3">
      <c r="C726" t="s">
        <v>4530</v>
      </c>
    </row>
    <row r="727" spans="3:3" x14ac:dyDescent="0.3">
      <c r="C727" t="s">
        <v>4527</v>
      </c>
    </row>
    <row r="728" spans="3:3" x14ac:dyDescent="0.3">
      <c r="C728" t="s">
        <v>4529</v>
      </c>
    </row>
    <row r="729" spans="3:3" x14ac:dyDescent="0.3">
      <c r="C729" t="s">
        <v>4528</v>
      </c>
    </row>
    <row r="730" spans="3:3" x14ac:dyDescent="0.3">
      <c r="C730" t="s">
        <v>4526</v>
      </c>
    </row>
    <row r="731" spans="3:3" x14ac:dyDescent="0.3">
      <c r="C731" t="s">
        <v>4525</v>
      </c>
    </row>
    <row r="732" spans="3:3" x14ac:dyDescent="0.3">
      <c r="C732" t="s">
        <v>4524</v>
      </c>
    </row>
    <row r="733" spans="3:3" x14ac:dyDescent="0.3">
      <c r="C733" t="s">
        <v>548</v>
      </c>
    </row>
    <row r="734" spans="3:3" x14ac:dyDescent="0.3">
      <c r="C734" t="s">
        <v>4523</v>
      </c>
    </row>
    <row r="735" spans="3:3" x14ac:dyDescent="0.3">
      <c r="C735" t="s">
        <v>4521</v>
      </c>
    </row>
    <row r="736" spans="3:3" x14ac:dyDescent="0.3">
      <c r="C736" t="s">
        <v>4543</v>
      </c>
    </row>
    <row r="737" spans="3:3" x14ac:dyDescent="0.3">
      <c r="C737" t="s">
        <v>4542</v>
      </c>
    </row>
    <row r="738" spans="3:3" x14ac:dyDescent="0.3">
      <c r="C738" t="s">
        <v>4522</v>
      </c>
    </row>
    <row r="739" spans="3:3" x14ac:dyDescent="0.3">
      <c r="C739" t="s">
        <v>180</v>
      </c>
    </row>
    <row r="740" spans="3:3" x14ac:dyDescent="0.3">
      <c r="C740" t="s">
        <v>4518</v>
      </c>
    </row>
    <row r="741" spans="3:3" x14ac:dyDescent="0.3">
      <c r="C741" t="s">
        <v>4515</v>
      </c>
    </row>
    <row r="742" spans="3:3" x14ac:dyDescent="0.3">
      <c r="C742" t="s">
        <v>4514</v>
      </c>
    </row>
    <row r="743" spans="3:3" x14ac:dyDescent="0.3">
      <c r="C743" t="s">
        <v>4513</v>
      </c>
    </row>
    <row r="744" spans="3:3" x14ac:dyDescent="0.3">
      <c r="C744" t="s">
        <v>4512</v>
      </c>
    </row>
    <row r="745" spans="3:3" x14ac:dyDescent="0.3">
      <c r="C745" t="s">
        <v>4511</v>
      </c>
    </row>
    <row r="746" spans="3:3" x14ac:dyDescent="0.3">
      <c r="C746" t="s">
        <v>4510</v>
      </c>
    </row>
    <row r="747" spans="3:3" x14ac:dyDescent="0.3">
      <c r="C747" t="s">
        <v>4509</v>
      </c>
    </row>
    <row r="748" spans="3:3" x14ac:dyDescent="0.3">
      <c r="C748" t="s">
        <v>4508</v>
      </c>
    </row>
    <row r="749" spans="3:3" x14ac:dyDescent="0.3">
      <c r="C749" t="s">
        <v>2824</v>
      </c>
    </row>
    <row r="750" spans="3:3" x14ac:dyDescent="0.3">
      <c r="C750" t="s">
        <v>4507</v>
      </c>
    </row>
    <row r="751" spans="3:3" x14ac:dyDescent="0.3">
      <c r="C751" t="s">
        <v>4505</v>
      </c>
    </row>
    <row r="752" spans="3:3" x14ac:dyDescent="0.3">
      <c r="C752" t="s">
        <v>4506</v>
      </c>
    </row>
    <row r="753" spans="3:3" x14ac:dyDescent="0.3">
      <c r="C753" t="s">
        <v>4504</v>
      </c>
    </row>
    <row r="754" spans="3:3" x14ac:dyDescent="0.3">
      <c r="C754" t="s">
        <v>1249</v>
      </c>
    </row>
    <row r="755" spans="3:3" x14ac:dyDescent="0.3">
      <c r="C755" t="s">
        <v>4502</v>
      </c>
    </row>
    <row r="756" spans="3:3" x14ac:dyDescent="0.3">
      <c r="C756" t="s">
        <v>4503</v>
      </c>
    </row>
    <row r="757" spans="3:3" x14ac:dyDescent="0.3">
      <c r="C757" t="s">
        <v>4516</v>
      </c>
    </row>
    <row r="758" spans="3:3" x14ac:dyDescent="0.3">
      <c r="C758" t="s">
        <v>1375</v>
      </c>
    </row>
    <row r="759" spans="3:3" x14ac:dyDescent="0.3">
      <c r="C759" t="s">
        <v>4500</v>
      </c>
    </row>
    <row r="760" spans="3:3" x14ac:dyDescent="0.3">
      <c r="C760" t="s">
        <v>4499</v>
      </c>
    </row>
    <row r="761" spans="3:3" x14ac:dyDescent="0.3">
      <c r="C761" t="s">
        <v>4498</v>
      </c>
    </row>
    <row r="762" spans="3:3" x14ac:dyDescent="0.3">
      <c r="C762" t="s">
        <v>4497</v>
      </c>
    </row>
    <row r="763" spans="3:3" x14ac:dyDescent="0.3">
      <c r="C763" t="s">
        <v>4496</v>
      </c>
    </row>
    <row r="764" spans="3:3" x14ac:dyDescent="0.3">
      <c r="C764" t="s">
        <v>4495</v>
      </c>
    </row>
    <row r="765" spans="3:3" x14ac:dyDescent="0.3">
      <c r="C765" t="s">
        <v>4494</v>
      </c>
    </row>
    <row r="766" spans="3:3" x14ac:dyDescent="0.3">
      <c r="C766" t="s">
        <v>4493</v>
      </c>
    </row>
    <row r="767" spans="3:3" x14ac:dyDescent="0.3">
      <c r="C767" t="s">
        <v>4492</v>
      </c>
    </row>
    <row r="768" spans="3:3" x14ac:dyDescent="0.3">
      <c r="C768" t="s">
        <v>4491</v>
      </c>
    </row>
    <row r="769" spans="3:3" x14ac:dyDescent="0.3">
      <c r="C769" t="s">
        <v>4490</v>
      </c>
    </row>
    <row r="770" spans="3:3" x14ac:dyDescent="0.3">
      <c r="C770" t="s">
        <v>4489</v>
      </c>
    </row>
    <row r="771" spans="3:3" x14ac:dyDescent="0.3">
      <c r="C771" t="s">
        <v>4488</v>
      </c>
    </row>
    <row r="772" spans="3:3" x14ac:dyDescent="0.3">
      <c r="C772" t="s">
        <v>4487</v>
      </c>
    </row>
    <row r="773" spans="3:3" x14ac:dyDescent="0.3">
      <c r="C773" t="s">
        <v>4486</v>
      </c>
    </row>
    <row r="774" spans="3:3" x14ac:dyDescent="0.3">
      <c r="C774" t="s">
        <v>4485</v>
      </c>
    </row>
    <row r="775" spans="3:3" x14ac:dyDescent="0.3">
      <c r="C775" t="s">
        <v>4484</v>
      </c>
    </row>
    <row r="776" spans="3:3" x14ac:dyDescent="0.3">
      <c r="C776" t="s">
        <v>4483</v>
      </c>
    </row>
    <row r="777" spans="3:3" x14ac:dyDescent="0.3">
      <c r="C777" t="s">
        <v>4482</v>
      </c>
    </row>
    <row r="778" spans="3:3" x14ac:dyDescent="0.3">
      <c r="C778" t="s">
        <v>3145</v>
      </c>
    </row>
    <row r="779" spans="3:3" x14ac:dyDescent="0.3">
      <c r="C779" t="s">
        <v>4481</v>
      </c>
    </row>
    <row r="780" spans="3:3" x14ac:dyDescent="0.3">
      <c r="C780" t="s">
        <v>4480</v>
      </c>
    </row>
    <row r="781" spans="3:3" x14ac:dyDescent="0.3">
      <c r="C781" t="s">
        <v>4479</v>
      </c>
    </row>
    <row r="782" spans="3:3" x14ac:dyDescent="0.3">
      <c r="C782" t="s">
        <v>4478</v>
      </c>
    </row>
    <row r="783" spans="3:3" x14ac:dyDescent="0.3">
      <c r="C783" t="s">
        <v>4477</v>
      </c>
    </row>
    <row r="784" spans="3:3" x14ac:dyDescent="0.3">
      <c r="C784" t="s">
        <v>4475</v>
      </c>
    </row>
    <row r="785" spans="3:3" x14ac:dyDescent="0.3">
      <c r="C785" t="s">
        <v>4474</v>
      </c>
    </row>
    <row r="786" spans="3:3" x14ac:dyDescent="0.3">
      <c r="C786" t="s">
        <v>4473</v>
      </c>
    </row>
    <row r="787" spans="3:3" x14ac:dyDescent="0.3">
      <c r="C787" t="s">
        <v>4471</v>
      </c>
    </row>
    <row r="788" spans="3:3" x14ac:dyDescent="0.3">
      <c r="C788" t="s">
        <v>4470</v>
      </c>
    </row>
    <row r="789" spans="3:3" x14ac:dyDescent="0.3">
      <c r="C789" t="s">
        <v>4468</v>
      </c>
    </row>
    <row r="790" spans="3:3" x14ac:dyDescent="0.3">
      <c r="C790" t="s">
        <v>4467</v>
      </c>
    </row>
    <row r="791" spans="3:3" x14ac:dyDescent="0.3">
      <c r="C791" t="s">
        <v>4466</v>
      </c>
    </row>
    <row r="792" spans="3:3" x14ac:dyDescent="0.3">
      <c r="C792" t="s">
        <v>4465</v>
      </c>
    </row>
    <row r="793" spans="3:3" x14ac:dyDescent="0.3">
      <c r="C793" t="s">
        <v>4464</v>
      </c>
    </row>
    <row r="794" spans="3:3" x14ac:dyDescent="0.3">
      <c r="C794" t="s">
        <v>35</v>
      </c>
    </row>
    <row r="795" spans="3:3" x14ac:dyDescent="0.3">
      <c r="C795" t="s">
        <v>2130</v>
      </c>
    </row>
    <row r="796" spans="3:3" x14ac:dyDescent="0.3">
      <c r="C796" t="s">
        <v>4463</v>
      </c>
    </row>
    <row r="797" spans="3:3" x14ac:dyDescent="0.3">
      <c r="C797" t="s">
        <v>4462</v>
      </c>
    </row>
    <row r="798" spans="3:3" x14ac:dyDescent="0.3">
      <c r="C798" t="s">
        <v>1259</v>
      </c>
    </row>
    <row r="799" spans="3:3" x14ac:dyDescent="0.3">
      <c r="C799" t="s">
        <v>2640</v>
      </c>
    </row>
    <row r="800" spans="3:3" x14ac:dyDescent="0.3">
      <c r="C800" t="s">
        <v>2811</v>
      </c>
    </row>
    <row r="801" spans="3:3" x14ac:dyDescent="0.3">
      <c r="C801" t="s">
        <v>1974</v>
      </c>
    </row>
    <row r="802" spans="3:3" x14ac:dyDescent="0.3">
      <c r="C802" t="s">
        <v>4461</v>
      </c>
    </row>
    <row r="803" spans="3:3" x14ac:dyDescent="0.3">
      <c r="C803" t="s">
        <v>4460</v>
      </c>
    </row>
    <row r="804" spans="3:3" x14ac:dyDescent="0.3">
      <c r="C804" t="s">
        <v>4458</v>
      </c>
    </row>
    <row r="805" spans="3:3" x14ac:dyDescent="0.3">
      <c r="C805" t="s">
        <v>4457</v>
      </c>
    </row>
    <row r="806" spans="3:3" x14ac:dyDescent="0.3">
      <c r="C806" t="s">
        <v>4456</v>
      </c>
    </row>
    <row r="807" spans="3:3" x14ac:dyDescent="0.3">
      <c r="C807" t="s">
        <v>4455</v>
      </c>
    </row>
    <row r="808" spans="3:3" x14ac:dyDescent="0.3">
      <c r="C808" t="s">
        <v>4454</v>
      </c>
    </row>
    <row r="809" spans="3:3" x14ac:dyDescent="0.3">
      <c r="C809" t="s">
        <v>1914</v>
      </c>
    </row>
    <row r="810" spans="3:3" x14ac:dyDescent="0.3">
      <c r="C810" t="s">
        <v>1993</v>
      </c>
    </row>
    <row r="811" spans="3:3" x14ac:dyDescent="0.3">
      <c r="C811" t="s">
        <v>4453</v>
      </c>
    </row>
    <row r="812" spans="3:3" x14ac:dyDescent="0.3">
      <c r="C812" t="s">
        <v>4452</v>
      </c>
    </row>
    <row r="813" spans="3:3" x14ac:dyDescent="0.3">
      <c r="C813" t="s">
        <v>4451</v>
      </c>
    </row>
    <row r="814" spans="3:3" x14ac:dyDescent="0.3">
      <c r="C814" t="s">
        <v>4450</v>
      </c>
    </row>
    <row r="815" spans="3:3" x14ac:dyDescent="0.3">
      <c r="C815" t="s">
        <v>4449</v>
      </c>
    </row>
    <row r="816" spans="3:3" x14ac:dyDescent="0.3">
      <c r="C816" t="s">
        <v>4448</v>
      </c>
    </row>
    <row r="817" spans="3:3" x14ac:dyDescent="0.3">
      <c r="C817" t="s">
        <v>4447</v>
      </c>
    </row>
    <row r="818" spans="3:3" x14ac:dyDescent="0.3">
      <c r="C818" t="s">
        <v>4446</v>
      </c>
    </row>
    <row r="819" spans="3:3" x14ac:dyDescent="0.3">
      <c r="C819" t="s">
        <v>4445</v>
      </c>
    </row>
    <row r="820" spans="3:3" x14ac:dyDescent="0.3">
      <c r="C820" t="s">
        <v>1387</v>
      </c>
    </row>
    <row r="821" spans="3:3" x14ac:dyDescent="0.3">
      <c r="C821" t="s">
        <v>4444</v>
      </c>
    </row>
    <row r="822" spans="3:3" x14ac:dyDescent="0.3">
      <c r="C822" t="s">
        <v>2167</v>
      </c>
    </row>
    <row r="823" spans="3:3" x14ac:dyDescent="0.3">
      <c r="C823" t="s">
        <v>4443</v>
      </c>
    </row>
    <row r="824" spans="3:3" x14ac:dyDescent="0.3">
      <c r="C824" t="s">
        <v>4442</v>
      </c>
    </row>
    <row r="825" spans="3:3" x14ac:dyDescent="0.3">
      <c r="C825" t="s">
        <v>4441</v>
      </c>
    </row>
    <row r="826" spans="3:3" x14ac:dyDescent="0.3">
      <c r="C826" t="s">
        <v>4440</v>
      </c>
    </row>
    <row r="827" spans="3:3" x14ac:dyDescent="0.3">
      <c r="C827" t="s">
        <v>4439</v>
      </c>
    </row>
    <row r="828" spans="3:3" x14ac:dyDescent="0.3">
      <c r="C828" t="s">
        <v>4438</v>
      </c>
    </row>
    <row r="829" spans="3:3" x14ac:dyDescent="0.3">
      <c r="C829" t="s">
        <v>4437</v>
      </c>
    </row>
    <row r="830" spans="3:3" x14ac:dyDescent="0.3">
      <c r="C830" t="s">
        <v>4436</v>
      </c>
    </row>
    <row r="831" spans="3:3" x14ac:dyDescent="0.3">
      <c r="C831" t="s">
        <v>4435</v>
      </c>
    </row>
    <row r="832" spans="3:3" x14ac:dyDescent="0.3">
      <c r="C832" t="s">
        <v>2104</v>
      </c>
    </row>
    <row r="833" spans="3:3" x14ac:dyDescent="0.3">
      <c r="C833" t="s">
        <v>4434</v>
      </c>
    </row>
    <row r="834" spans="3:3" x14ac:dyDescent="0.3">
      <c r="C834" t="s">
        <v>4433</v>
      </c>
    </row>
    <row r="835" spans="3:3" x14ac:dyDescent="0.3">
      <c r="C835" t="s">
        <v>2639</v>
      </c>
    </row>
    <row r="836" spans="3:3" x14ac:dyDescent="0.3">
      <c r="C836" t="s">
        <v>4517</v>
      </c>
    </row>
    <row r="837" spans="3:3" x14ac:dyDescent="0.3">
      <c r="C837" t="s">
        <v>4459</v>
      </c>
    </row>
    <row r="838" spans="3:3" x14ac:dyDescent="0.3">
      <c r="C838" t="s">
        <v>4562</v>
      </c>
    </row>
    <row r="839" spans="3:3" x14ac:dyDescent="0.3">
      <c r="C839" t="s">
        <v>4561</v>
      </c>
    </row>
    <row r="840" spans="3:3" x14ac:dyDescent="0.3">
      <c r="C840" t="s">
        <v>4501</v>
      </c>
    </row>
    <row r="841" spans="3:3" x14ac:dyDescent="0.3">
      <c r="C841" t="s">
        <v>4520</v>
      </c>
    </row>
    <row r="842" spans="3:3" x14ac:dyDescent="0.3">
      <c r="C842" t="s">
        <v>4519</v>
      </c>
    </row>
    <row r="843" spans="3:3" x14ac:dyDescent="0.3">
      <c r="C843" t="s">
        <v>4476</v>
      </c>
    </row>
    <row r="844" spans="3:3" x14ac:dyDescent="0.3">
      <c r="C844" t="s">
        <v>4472</v>
      </c>
    </row>
    <row r="845" spans="3:3" x14ac:dyDescent="0.3">
      <c r="C845" t="s">
        <v>4469</v>
      </c>
    </row>
    <row r="846" spans="3:3" x14ac:dyDescent="0.3">
      <c r="C846" t="s">
        <v>2038</v>
      </c>
    </row>
    <row r="847" spans="3:3" x14ac:dyDescent="0.3">
      <c r="C847" t="s">
        <v>1150</v>
      </c>
    </row>
    <row r="848" spans="3:3" x14ac:dyDescent="0.3">
      <c r="C848" t="s">
        <v>4431</v>
      </c>
    </row>
    <row r="849" spans="3:3" x14ac:dyDescent="0.3">
      <c r="C849" t="s">
        <v>4430</v>
      </c>
    </row>
    <row r="850" spans="3:3" x14ac:dyDescent="0.3">
      <c r="C850" t="s">
        <v>4426</v>
      </c>
    </row>
    <row r="851" spans="3:3" x14ac:dyDescent="0.3">
      <c r="C851" t="s">
        <v>1830</v>
      </c>
    </row>
    <row r="852" spans="3:3" x14ac:dyDescent="0.3">
      <c r="C852" t="s">
        <v>4423</v>
      </c>
    </row>
    <row r="853" spans="3:3" x14ac:dyDescent="0.3">
      <c r="C853" t="s">
        <v>4429</v>
      </c>
    </row>
    <row r="854" spans="3:3" x14ac:dyDescent="0.3">
      <c r="C854" t="s">
        <v>4428</v>
      </c>
    </row>
    <row r="855" spans="3:3" x14ac:dyDescent="0.3">
      <c r="C855" t="s">
        <v>4427</v>
      </c>
    </row>
    <row r="856" spans="3:3" x14ac:dyDescent="0.3">
      <c r="C856" t="s">
        <v>4425</v>
      </c>
    </row>
    <row r="857" spans="3:3" x14ac:dyDescent="0.3">
      <c r="C857" t="s">
        <v>4424</v>
      </c>
    </row>
    <row r="858" spans="3:3" x14ac:dyDescent="0.3">
      <c r="C858" t="s">
        <v>4422</v>
      </c>
    </row>
    <row r="859" spans="3:3" x14ac:dyDescent="0.3">
      <c r="C859" t="s">
        <v>4420</v>
      </c>
    </row>
    <row r="860" spans="3:3" x14ac:dyDescent="0.3">
      <c r="C860" t="s">
        <v>4419</v>
      </c>
    </row>
    <row r="861" spans="3:3" x14ac:dyDescent="0.3">
      <c r="C861" t="s">
        <v>4418</v>
      </c>
    </row>
    <row r="862" spans="3:3" x14ac:dyDescent="0.3">
      <c r="C862" t="s">
        <v>4417</v>
      </c>
    </row>
    <row r="863" spans="3:3" x14ac:dyDescent="0.3">
      <c r="C863" t="s">
        <v>4416</v>
      </c>
    </row>
    <row r="864" spans="3:3" x14ac:dyDescent="0.3">
      <c r="C864" t="s">
        <v>4421</v>
      </c>
    </row>
    <row r="865" spans="3:3" x14ac:dyDescent="0.3">
      <c r="C865" t="s">
        <v>4414</v>
      </c>
    </row>
    <row r="866" spans="3:3" x14ac:dyDescent="0.3">
      <c r="C866" t="s">
        <v>2556</v>
      </c>
    </row>
    <row r="867" spans="3:3" x14ac:dyDescent="0.3">
      <c r="C867" t="s">
        <v>4413</v>
      </c>
    </row>
    <row r="868" spans="3:3" x14ac:dyDescent="0.3">
      <c r="C868" t="s">
        <v>4412</v>
      </c>
    </row>
    <row r="869" spans="3:3" x14ac:dyDescent="0.3">
      <c r="C869" t="s">
        <v>239</v>
      </c>
    </row>
    <row r="870" spans="3:3" x14ac:dyDescent="0.3">
      <c r="C870" t="s">
        <v>4411</v>
      </c>
    </row>
    <row r="871" spans="3:3" x14ac:dyDescent="0.3">
      <c r="C871" t="s">
        <v>4410</v>
      </c>
    </row>
    <row r="872" spans="3:3" x14ac:dyDescent="0.3">
      <c r="C872" t="s">
        <v>4409</v>
      </c>
    </row>
    <row r="873" spans="3:3" x14ac:dyDescent="0.3">
      <c r="C873" t="s">
        <v>4408</v>
      </c>
    </row>
    <row r="874" spans="3:3" x14ac:dyDescent="0.3">
      <c r="C874" t="s">
        <v>4415</v>
      </c>
    </row>
    <row r="875" spans="3:3" x14ac:dyDescent="0.3">
      <c r="C875" t="s">
        <v>4406</v>
      </c>
    </row>
    <row r="876" spans="3:3" x14ac:dyDescent="0.3">
      <c r="C876" t="s">
        <v>2831</v>
      </c>
    </row>
    <row r="877" spans="3:3" x14ac:dyDescent="0.3">
      <c r="C877" t="s">
        <v>4405</v>
      </c>
    </row>
    <row r="878" spans="3:3" x14ac:dyDescent="0.3">
      <c r="C878" t="s">
        <v>2741</v>
      </c>
    </row>
    <row r="879" spans="3:3" x14ac:dyDescent="0.3">
      <c r="C879" t="s">
        <v>1342</v>
      </c>
    </row>
    <row r="880" spans="3:3" x14ac:dyDescent="0.3">
      <c r="C880" t="s">
        <v>4404</v>
      </c>
    </row>
    <row r="881" spans="3:3" x14ac:dyDescent="0.3">
      <c r="C881" t="s">
        <v>4403</v>
      </c>
    </row>
    <row r="882" spans="3:3" x14ac:dyDescent="0.3">
      <c r="C882" t="s">
        <v>1134</v>
      </c>
    </row>
    <row r="883" spans="3:3" x14ac:dyDescent="0.3">
      <c r="C883" t="s">
        <v>4402</v>
      </c>
    </row>
    <row r="884" spans="3:3" x14ac:dyDescent="0.3">
      <c r="C884" t="s">
        <v>4400</v>
      </c>
    </row>
    <row r="885" spans="3:3" x14ac:dyDescent="0.3">
      <c r="C885" t="s">
        <v>4401</v>
      </c>
    </row>
    <row r="886" spans="3:3" x14ac:dyDescent="0.3">
      <c r="C886" t="s">
        <v>4399</v>
      </c>
    </row>
    <row r="887" spans="3:3" x14ac:dyDescent="0.3">
      <c r="C887" t="s">
        <v>4398</v>
      </c>
    </row>
    <row r="888" spans="3:3" x14ac:dyDescent="0.3">
      <c r="C888" t="s">
        <v>4397</v>
      </c>
    </row>
    <row r="889" spans="3:3" x14ac:dyDescent="0.3">
      <c r="C889" t="s">
        <v>4396</v>
      </c>
    </row>
    <row r="890" spans="3:3" x14ac:dyDescent="0.3">
      <c r="C890" t="s">
        <v>4395</v>
      </c>
    </row>
    <row r="891" spans="3:3" x14ac:dyDescent="0.3">
      <c r="C891" t="s">
        <v>4394</v>
      </c>
    </row>
    <row r="892" spans="3:3" x14ac:dyDescent="0.3">
      <c r="C892" t="s">
        <v>4393</v>
      </c>
    </row>
    <row r="893" spans="3:3" x14ac:dyDescent="0.3">
      <c r="C893" t="s">
        <v>4392</v>
      </c>
    </row>
    <row r="894" spans="3:3" x14ac:dyDescent="0.3">
      <c r="C894" t="s">
        <v>4391</v>
      </c>
    </row>
    <row r="895" spans="3:3" x14ac:dyDescent="0.3">
      <c r="C895" t="s">
        <v>4390</v>
      </c>
    </row>
    <row r="896" spans="3:3" x14ac:dyDescent="0.3">
      <c r="C896" t="s">
        <v>4389</v>
      </c>
    </row>
    <row r="897" spans="3:3" x14ac:dyDescent="0.3">
      <c r="C897" t="s">
        <v>571</v>
      </c>
    </row>
    <row r="898" spans="3:3" x14ac:dyDescent="0.3">
      <c r="C898" t="s">
        <v>4388</v>
      </c>
    </row>
    <row r="899" spans="3:3" x14ac:dyDescent="0.3">
      <c r="C899" t="s">
        <v>4387</v>
      </c>
    </row>
    <row r="900" spans="3:3" x14ac:dyDescent="0.3">
      <c r="C900" t="s">
        <v>4386</v>
      </c>
    </row>
    <row r="901" spans="3:3" x14ac:dyDescent="0.3">
      <c r="C901" t="s">
        <v>4385</v>
      </c>
    </row>
    <row r="902" spans="3:3" x14ac:dyDescent="0.3">
      <c r="C902" t="s">
        <v>4384</v>
      </c>
    </row>
    <row r="903" spans="3:3" x14ac:dyDescent="0.3">
      <c r="C903" t="s">
        <v>4383</v>
      </c>
    </row>
    <row r="904" spans="3:3" x14ac:dyDescent="0.3">
      <c r="C904" t="s">
        <v>1758</v>
      </c>
    </row>
    <row r="905" spans="3:3" x14ac:dyDescent="0.3">
      <c r="C905" t="s">
        <v>4382</v>
      </c>
    </row>
    <row r="906" spans="3:3" x14ac:dyDescent="0.3">
      <c r="C906" t="s">
        <v>4381</v>
      </c>
    </row>
    <row r="907" spans="3:3" x14ac:dyDescent="0.3">
      <c r="C907" t="s">
        <v>1751</v>
      </c>
    </row>
    <row r="908" spans="3:3" x14ac:dyDescent="0.3">
      <c r="C908" t="s">
        <v>1220</v>
      </c>
    </row>
    <row r="909" spans="3:3" x14ac:dyDescent="0.3">
      <c r="C909" t="s">
        <v>4380</v>
      </c>
    </row>
    <row r="910" spans="3:3" x14ac:dyDescent="0.3">
      <c r="C910" t="s">
        <v>4378</v>
      </c>
    </row>
    <row r="911" spans="3:3" x14ac:dyDescent="0.3">
      <c r="C911" t="s">
        <v>4377</v>
      </c>
    </row>
    <row r="912" spans="3:3" x14ac:dyDescent="0.3">
      <c r="C912" t="s">
        <v>4376</v>
      </c>
    </row>
    <row r="913" spans="3:3" x14ac:dyDescent="0.3">
      <c r="C913" t="s">
        <v>4375</v>
      </c>
    </row>
    <row r="914" spans="3:3" x14ac:dyDescent="0.3">
      <c r="C914" t="s">
        <v>4374</v>
      </c>
    </row>
    <row r="915" spans="3:3" x14ac:dyDescent="0.3">
      <c r="C915" t="s">
        <v>150</v>
      </c>
    </row>
    <row r="916" spans="3:3" x14ac:dyDescent="0.3">
      <c r="C916" t="s">
        <v>4373</v>
      </c>
    </row>
    <row r="917" spans="3:3" x14ac:dyDescent="0.3">
      <c r="C917" t="s">
        <v>45</v>
      </c>
    </row>
    <row r="918" spans="3:3" x14ac:dyDescent="0.3">
      <c r="C918" t="s">
        <v>4372</v>
      </c>
    </row>
    <row r="919" spans="3:3" x14ac:dyDescent="0.3">
      <c r="C919" t="s">
        <v>4371</v>
      </c>
    </row>
    <row r="920" spans="3:3" x14ac:dyDescent="0.3">
      <c r="C920" t="s">
        <v>4370</v>
      </c>
    </row>
    <row r="921" spans="3:3" x14ac:dyDescent="0.3">
      <c r="C921" t="s">
        <v>4369</v>
      </c>
    </row>
    <row r="922" spans="3:3" x14ac:dyDescent="0.3">
      <c r="C922" t="s">
        <v>2924</v>
      </c>
    </row>
    <row r="923" spans="3:3" x14ac:dyDescent="0.3">
      <c r="C923" t="s">
        <v>4366</v>
      </c>
    </row>
    <row r="924" spans="3:3" x14ac:dyDescent="0.3">
      <c r="C924" t="s">
        <v>4365</v>
      </c>
    </row>
    <row r="925" spans="3:3" x14ac:dyDescent="0.3">
      <c r="C925" t="s">
        <v>4364</v>
      </c>
    </row>
    <row r="926" spans="3:3" x14ac:dyDescent="0.3">
      <c r="C926" t="s">
        <v>4363</v>
      </c>
    </row>
    <row r="927" spans="3:3" x14ac:dyDescent="0.3">
      <c r="C927" t="s">
        <v>4362</v>
      </c>
    </row>
    <row r="928" spans="3:3" x14ac:dyDescent="0.3">
      <c r="C928" t="s">
        <v>4361</v>
      </c>
    </row>
    <row r="929" spans="3:3" x14ac:dyDescent="0.3">
      <c r="C929" t="s">
        <v>4379</v>
      </c>
    </row>
    <row r="930" spans="3:3" x14ac:dyDescent="0.3">
      <c r="C930" t="s">
        <v>4368</v>
      </c>
    </row>
    <row r="931" spans="3:3" x14ac:dyDescent="0.3">
      <c r="C931" t="s">
        <v>4367</v>
      </c>
    </row>
    <row r="932" spans="3:3" x14ac:dyDescent="0.3">
      <c r="C932" t="s">
        <v>4360</v>
      </c>
    </row>
    <row r="933" spans="3:3" x14ac:dyDescent="0.3">
      <c r="C933" t="s">
        <v>4359</v>
      </c>
    </row>
    <row r="934" spans="3:3" x14ac:dyDescent="0.3">
      <c r="C934" t="s">
        <v>4358</v>
      </c>
    </row>
    <row r="935" spans="3:3" x14ac:dyDescent="0.3">
      <c r="C935" t="s">
        <v>155</v>
      </c>
    </row>
    <row r="936" spans="3:3" x14ac:dyDescent="0.3">
      <c r="C936" t="s">
        <v>4357</v>
      </c>
    </row>
    <row r="937" spans="3:3" x14ac:dyDescent="0.3">
      <c r="C937" t="s">
        <v>4356</v>
      </c>
    </row>
    <row r="938" spans="3:3" x14ac:dyDescent="0.3">
      <c r="C938" t="s">
        <v>340</v>
      </c>
    </row>
    <row r="939" spans="3:3" x14ac:dyDescent="0.3">
      <c r="C939" t="s">
        <v>4355</v>
      </c>
    </row>
    <row r="940" spans="3:3" x14ac:dyDescent="0.3">
      <c r="C940" t="s">
        <v>4354</v>
      </c>
    </row>
    <row r="941" spans="3:3" x14ac:dyDescent="0.3">
      <c r="C941" t="s">
        <v>4353</v>
      </c>
    </row>
    <row r="942" spans="3:3" x14ac:dyDescent="0.3">
      <c r="C942" t="s">
        <v>4352</v>
      </c>
    </row>
    <row r="943" spans="3:3" x14ac:dyDescent="0.3">
      <c r="C943" t="s">
        <v>3162</v>
      </c>
    </row>
    <row r="944" spans="3:3" x14ac:dyDescent="0.3">
      <c r="C944" t="s">
        <v>4351</v>
      </c>
    </row>
    <row r="945" spans="3:3" x14ac:dyDescent="0.3">
      <c r="C945" t="s">
        <v>2591</v>
      </c>
    </row>
    <row r="946" spans="3:3" x14ac:dyDescent="0.3">
      <c r="C946" t="s">
        <v>3087</v>
      </c>
    </row>
    <row r="947" spans="3:3" x14ac:dyDescent="0.3">
      <c r="C947" t="s">
        <v>4350</v>
      </c>
    </row>
    <row r="948" spans="3:3" x14ac:dyDescent="0.3">
      <c r="C948" t="s">
        <v>4349</v>
      </c>
    </row>
    <row r="949" spans="3:3" x14ac:dyDescent="0.3">
      <c r="C949" t="s">
        <v>4348</v>
      </c>
    </row>
    <row r="950" spans="3:3" x14ac:dyDescent="0.3">
      <c r="C950" t="s">
        <v>4347</v>
      </c>
    </row>
    <row r="951" spans="3:3" x14ac:dyDescent="0.3">
      <c r="C951" t="s">
        <v>4346</v>
      </c>
    </row>
    <row r="952" spans="3:3" x14ac:dyDescent="0.3">
      <c r="C952" t="s">
        <v>4345</v>
      </c>
    </row>
    <row r="953" spans="3:3" x14ac:dyDescent="0.3">
      <c r="C953" t="s">
        <v>4344</v>
      </c>
    </row>
    <row r="954" spans="3:3" x14ac:dyDescent="0.3">
      <c r="C954" t="s">
        <v>4343</v>
      </c>
    </row>
    <row r="955" spans="3:3" x14ac:dyDescent="0.3">
      <c r="C955" t="s">
        <v>4342</v>
      </c>
    </row>
    <row r="956" spans="3:3" x14ac:dyDescent="0.3">
      <c r="C956" t="s">
        <v>4341</v>
      </c>
    </row>
    <row r="957" spans="3:3" x14ac:dyDescent="0.3">
      <c r="C957" t="s">
        <v>520</v>
      </c>
    </row>
    <row r="958" spans="3:3" x14ac:dyDescent="0.3">
      <c r="C958" t="s">
        <v>4340</v>
      </c>
    </row>
    <row r="959" spans="3:3" x14ac:dyDescent="0.3">
      <c r="C959" t="s">
        <v>4339</v>
      </c>
    </row>
    <row r="960" spans="3:3" x14ac:dyDescent="0.3">
      <c r="C960" t="s">
        <v>4338</v>
      </c>
    </row>
    <row r="961" spans="3:3" x14ac:dyDescent="0.3">
      <c r="C961" t="s">
        <v>4337</v>
      </c>
    </row>
    <row r="962" spans="3:3" x14ac:dyDescent="0.3">
      <c r="C962" t="s">
        <v>4336</v>
      </c>
    </row>
    <row r="963" spans="3:3" x14ac:dyDescent="0.3">
      <c r="C963" t="s">
        <v>4335</v>
      </c>
    </row>
    <row r="964" spans="3:3" x14ac:dyDescent="0.3">
      <c r="C964" t="s">
        <v>4334</v>
      </c>
    </row>
    <row r="965" spans="3:3" x14ac:dyDescent="0.3">
      <c r="C965" t="s">
        <v>4333</v>
      </c>
    </row>
    <row r="966" spans="3:3" x14ac:dyDescent="0.3">
      <c r="C966" t="s">
        <v>2841</v>
      </c>
    </row>
    <row r="967" spans="3:3" x14ac:dyDescent="0.3">
      <c r="C967" t="s">
        <v>4332</v>
      </c>
    </row>
    <row r="968" spans="3:3" x14ac:dyDescent="0.3">
      <c r="C968" t="s">
        <v>4331</v>
      </c>
    </row>
    <row r="969" spans="3:3" x14ac:dyDescent="0.3">
      <c r="C969" t="s">
        <v>4328</v>
      </c>
    </row>
    <row r="970" spans="3:3" x14ac:dyDescent="0.3">
      <c r="C970" t="s">
        <v>4329</v>
      </c>
    </row>
    <row r="971" spans="3:3" x14ac:dyDescent="0.3">
      <c r="C971" t="s">
        <v>4330</v>
      </c>
    </row>
    <row r="972" spans="3:3" x14ac:dyDescent="0.3">
      <c r="C972" t="s">
        <v>4327</v>
      </c>
    </row>
    <row r="973" spans="3:3" x14ac:dyDescent="0.3">
      <c r="C973" t="s">
        <v>4326</v>
      </c>
    </row>
    <row r="974" spans="3:3" x14ac:dyDescent="0.3">
      <c r="C974" t="s">
        <v>4325</v>
      </c>
    </row>
    <row r="975" spans="3:3" x14ac:dyDescent="0.3">
      <c r="C975" t="s">
        <v>3117</v>
      </c>
    </row>
    <row r="976" spans="3:3" x14ac:dyDescent="0.3">
      <c r="C976" t="s">
        <v>4324</v>
      </c>
    </row>
    <row r="977" spans="3:3" x14ac:dyDescent="0.3">
      <c r="C977" t="s">
        <v>1069</v>
      </c>
    </row>
    <row r="978" spans="3:3" x14ac:dyDescent="0.3">
      <c r="C978" t="s">
        <v>1410</v>
      </c>
    </row>
    <row r="979" spans="3:3" x14ac:dyDescent="0.3">
      <c r="C979" t="s">
        <v>292</v>
      </c>
    </row>
    <row r="980" spans="3:3" x14ac:dyDescent="0.3">
      <c r="C980" t="s">
        <v>4323</v>
      </c>
    </row>
    <row r="981" spans="3:3" x14ac:dyDescent="0.3">
      <c r="C981" t="s">
        <v>2541</v>
      </c>
    </row>
    <row r="982" spans="3:3" x14ac:dyDescent="0.3">
      <c r="C982" t="s">
        <v>4322</v>
      </c>
    </row>
    <row r="983" spans="3:3" x14ac:dyDescent="0.3">
      <c r="C983" t="s">
        <v>4321</v>
      </c>
    </row>
    <row r="984" spans="3:3" x14ac:dyDescent="0.3">
      <c r="C984" t="s">
        <v>2764</v>
      </c>
    </row>
    <row r="985" spans="3:3" x14ac:dyDescent="0.3">
      <c r="C985" t="s">
        <v>1986</v>
      </c>
    </row>
    <row r="986" spans="3:3" x14ac:dyDescent="0.3">
      <c r="C986" t="s">
        <v>4320</v>
      </c>
    </row>
    <row r="987" spans="3:3" x14ac:dyDescent="0.3">
      <c r="C987" t="s">
        <v>4319</v>
      </c>
    </row>
    <row r="988" spans="3:3" x14ac:dyDescent="0.3">
      <c r="C988" t="s">
        <v>2722</v>
      </c>
    </row>
    <row r="989" spans="3:3" x14ac:dyDescent="0.3">
      <c r="C989" t="s">
        <v>4318</v>
      </c>
    </row>
    <row r="990" spans="3:3" x14ac:dyDescent="0.3">
      <c r="C990" t="s">
        <v>284</v>
      </c>
    </row>
    <row r="991" spans="3:3" x14ac:dyDescent="0.3">
      <c r="C991" t="s">
        <v>4317</v>
      </c>
    </row>
    <row r="992" spans="3:3" x14ac:dyDescent="0.3">
      <c r="C992" t="s">
        <v>4316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4315</v>
      </c>
    </row>
    <row r="997" spans="3:3" x14ac:dyDescent="0.3">
      <c r="C997" t="s">
        <v>4314</v>
      </c>
    </row>
    <row r="998" spans="3:3" x14ac:dyDescent="0.3">
      <c r="C998" t="s">
        <v>4313</v>
      </c>
    </row>
    <row r="999" spans="3:3" x14ac:dyDescent="0.3">
      <c r="C999" t="s">
        <v>4312</v>
      </c>
    </row>
    <row r="1000" spans="3:3" x14ac:dyDescent="0.3">
      <c r="C1000" t="s">
        <v>2446</v>
      </c>
    </row>
    <row r="1001" spans="3:3" x14ac:dyDescent="0.3">
      <c r="C1001" t="s">
        <v>2595</v>
      </c>
    </row>
    <row r="1002" spans="3:3" x14ac:dyDescent="0.3">
      <c r="C1002" t="s">
        <v>4311</v>
      </c>
    </row>
    <row r="1003" spans="3:3" x14ac:dyDescent="0.3">
      <c r="C1003" t="s">
        <v>4310</v>
      </c>
    </row>
    <row r="1004" spans="3:3" x14ac:dyDescent="0.3">
      <c r="C1004" t="s">
        <v>4309</v>
      </c>
    </row>
    <row r="1005" spans="3:3" x14ac:dyDescent="0.3">
      <c r="C1005" t="s">
        <v>4308</v>
      </c>
    </row>
    <row r="1006" spans="3:3" x14ac:dyDescent="0.3">
      <c r="C1006" t="s">
        <v>231</v>
      </c>
    </row>
    <row r="1007" spans="3:3" x14ac:dyDescent="0.3">
      <c r="C1007" t="s">
        <v>4307</v>
      </c>
    </row>
    <row r="1008" spans="3:3" x14ac:dyDescent="0.3">
      <c r="C1008" t="s">
        <v>1721</v>
      </c>
    </row>
    <row r="1009" spans="3:3" x14ac:dyDescent="0.3">
      <c r="C1009" t="s">
        <v>4306</v>
      </c>
    </row>
    <row r="1010" spans="3:3" x14ac:dyDescent="0.3">
      <c r="C1010" t="s">
        <v>4305</v>
      </c>
    </row>
    <row r="1011" spans="3:3" x14ac:dyDescent="0.3">
      <c r="C1011" t="s">
        <v>4304</v>
      </c>
    </row>
    <row r="1012" spans="3:3" x14ac:dyDescent="0.3">
      <c r="C1012" t="s">
        <v>4303</v>
      </c>
    </row>
    <row r="1013" spans="3:3" x14ac:dyDescent="0.3">
      <c r="C1013" t="s">
        <v>4302</v>
      </c>
    </row>
    <row r="1014" spans="3:3" x14ac:dyDescent="0.3">
      <c r="C1014" t="s">
        <v>4301</v>
      </c>
    </row>
    <row r="1015" spans="3:3" x14ac:dyDescent="0.3">
      <c r="C1015" t="s">
        <v>2668</v>
      </c>
    </row>
    <row r="1016" spans="3:3" x14ac:dyDescent="0.3">
      <c r="C1016" t="s">
        <v>4300</v>
      </c>
    </row>
    <row r="1017" spans="3:3" x14ac:dyDescent="0.3">
      <c r="C1017" t="s">
        <v>3083</v>
      </c>
    </row>
    <row r="1018" spans="3:3" x14ac:dyDescent="0.3">
      <c r="C1018" t="s">
        <v>4299</v>
      </c>
    </row>
    <row r="1019" spans="3:3" x14ac:dyDescent="0.3">
      <c r="C1019" t="s">
        <v>4298</v>
      </c>
    </row>
    <row r="1020" spans="3:3" x14ac:dyDescent="0.3">
      <c r="C1020" t="s">
        <v>2860</v>
      </c>
    </row>
    <row r="1021" spans="3:3" x14ac:dyDescent="0.3">
      <c r="C1021" t="s">
        <v>4296</v>
      </c>
    </row>
    <row r="1022" spans="3:3" x14ac:dyDescent="0.3">
      <c r="C1022" t="s">
        <v>4295</v>
      </c>
    </row>
    <row r="1023" spans="3:3" x14ac:dyDescent="0.3">
      <c r="C1023" t="s">
        <v>539</v>
      </c>
    </row>
    <row r="1024" spans="3:3" x14ac:dyDescent="0.3">
      <c r="C1024" t="s">
        <v>2635</v>
      </c>
    </row>
    <row r="1025" spans="3:3" x14ac:dyDescent="0.3">
      <c r="C1025" t="s">
        <v>4294</v>
      </c>
    </row>
    <row r="1026" spans="3:3" x14ac:dyDescent="0.3">
      <c r="C1026" t="s">
        <v>4293</v>
      </c>
    </row>
    <row r="1027" spans="3:3" x14ac:dyDescent="0.3">
      <c r="C1027" t="s">
        <v>629</v>
      </c>
    </row>
    <row r="1028" spans="3:3" x14ac:dyDescent="0.3">
      <c r="C1028" t="s">
        <v>3028</v>
      </c>
    </row>
    <row r="1029" spans="3:3" x14ac:dyDescent="0.3">
      <c r="C1029" t="s">
        <v>4297</v>
      </c>
    </row>
    <row r="1030" spans="3:3" x14ac:dyDescent="0.3">
      <c r="C1030" t="s">
        <v>4292</v>
      </c>
    </row>
    <row r="1031" spans="3:3" x14ac:dyDescent="0.3">
      <c r="C1031" t="s">
        <v>4291</v>
      </c>
    </row>
    <row r="1032" spans="3:3" x14ac:dyDescent="0.3">
      <c r="C1032" t="s">
        <v>4290</v>
      </c>
    </row>
    <row r="1033" spans="3:3" x14ac:dyDescent="0.3">
      <c r="C1033" t="s">
        <v>4289</v>
      </c>
    </row>
    <row r="1034" spans="3:3" x14ac:dyDescent="0.3">
      <c r="C1034" t="s">
        <v>4288</v>
      </c>
    </row>
    <row r="1035" spans="3:3" x14ac:dyDescent="0.3">
      <c r="C1035" t="s">
        <v>4287</v>
      </c>
    </row>
    <row r="1036" spans="3:3" x14ac:dyDescent="0.3">
      <c r="C1036" t="s">
        <v>4286</v>
      </c>
    </row>
    <row r="1037" spans="3:3" x14ac:dyDescent="0.3">
      <c r="C1037" t="s">
        <v>4285</v>
      </c>
    </row>
    <row r="1038" spans="3:3" x14ac:dyDescent="0.3">
      <c r="C1038" t="s">
        <v>2887</v>
      </c>
    </row>
    <row r="1039" spans="3:3" x14ac:dyDescent="0.3">
      <c r="C1039" t="s">
        <v>4284</v>
      </c>
    </row>
    <row r="1040" spans="3:3" x14ac:dyDescent="0.3">
      <c r="C1040" t="s">
        <v>4283</v>
      </c>
    </row>
    <row r="1041" spans="3:3" x14ac:dyDescent="0.3">
      <c r="C1041" t="s">
        <v>4282</v>
      </c>
    </row>
    <row r="1042" spans="3:3" x14ac:dyDescent="0.3">
      <c r="C1042" t="s">
        <v>2857</v>
      </c>
    </row>
    <row r="1043" spans="3:3" x14ac:dyDescent="0.3">
      <c r="C1043" t="s">
        <v>4281</v>
      </c>
    </row>
    <row r="1044" spans="3:3" x14ac:dyDescent="0.3">
      <c r="C1044" t="s">
        <v>3346</v>
      </c>
    </row>
    <row r="1045" spans="3:3" x14ac:dyDescent="0.3">
      <c r="C1045" t="s">
        <v>4280</v>
      </c>
    </row>
    <row r="1046" spans="3:3" x14ac:dyDescent="0.3">
      <c r="C1046" t="s">
        <v>4279</v>
      </c>
    </row>
    <row r="1047" spans="3:3" x14ac:dyDescent="0.3">
      <c r="C1047" t="s">
        <v>4278</v>
      </c>
    </row>
    <row r="1048" spans="3:3" x14ac:dyDescent="0.3">
      <c r="C1048" t="s">
        <v>4277</v>
      </c>
    </row>
    <row r="1049" spans="3:3" x14ac:dyDescent="0.3">
      <c r="C1049" t="s">
        <v>4276</v>
      </c>
    </row>
    <row r="1050" spans="3:3" x14ac:dyDescent="0.3">
      <c r="C1050" t="s">
        <v>4275</v>
      </c>
    </row>
    <row r="1051" spans="3:3" x14ac:dyDescent="0.3">
      <c r="C1051" t="s">
        <v>1337</v>
      </c>
    </row>
    <row r="1052" spans="3:3" x14ac:dyDescent="0.3">
      <c r="C1052" t="s">
        <v>4274</v>
      </c>
    </row>
    <row r="1053" spans="3:3" x14ac:dyDescent="0.3">
      <c r="C1053" t="s">
        <v>1162</v>
      </c>
    </row>
    <row r="1054" spans="3:3" x14ac:dyDescent="0.3">
      <c r="C1054" t="s">
        <v>4273</v>
      </c>
    </row>
    <row r="1055" spans="3:3" x14ac:dyDescent="0.3">
      <c r="C1055" t="s">
        <v>4272</v>
      </c>
    </row>
    <row r="1056" spans="3:3" x14ac:dyDescent="0.3">
      <c r="C1056" t="s">
        <v>4271</v>
      </c>
    </row>
    <row r="1057" spans="3:3" x14ac:dyDescent="0.3">
      <c r="C1057" t="s">
        <v>4270</v>
      </c>
    </row>
    <row r="1058" spans="3:3" x14ac:dyDescent="0.3">
      <c r="C1058" t="s">
        <v>4269</v>
      </c>
    </row>
    <row r="1059" spans="3:3" x14ac:dyDescent="0.3">
      <c r="C1059" t="s">
        <v>4268</v>
      </c>
    </row>
    <row r="1060" spans="3:3" x14ac:dyDescent="0.3">
      <c r="C1060" t="s">
        <v>4267</v>
      </c>
    </row>
    <row r="1061" spans="3:3" x14ac:dyDescent="0.3">
      <c r="C1061" t="s">
        <v>1849</v>
      </c>
    </row>
    <row r="1062" spans="3:3" x14ac:dyDescent="0.3">
      <c r="C1062" t="s">
        <v>4263</v>
      </c>
    </row>
    <row r="1063" spans="3:3" x14ac:dyDescent="0.3">
      <c r="C1063" t="s">
        <v>4266</v>
      </c>
    </row>
    <row r="1064" spans="3:3" x14ac:dyDescent="0.3">
      <c r="C1064" t="s">
        <v>4265</v>
      </c>
    </row>
    <row r="1065" spans="3:3" x14ac:dyDescent="0.3">
      <c r="C1065" t="s">
        <v>4264</v>
      </c>
    </row>
    <row r="1066" spans="3:3" x14ac:dyDescent="0.3">
      <c r="C1066" t="s">
        <v>286</v>
      </c>
    </row>
    <row r="1067" spans="3:3" x14ac:dyDescent="0.3">
      <c r="C1067" t="s">
        <v>4260</v>
      </c>
    </row>
    <row r="1068" spans="3:3" x14ac:dyDescent="0.3">
      <c r="C1068" t="s">
        <v>4259</v>
      </c>
    </row>
    <row r="1069" spans="3:3" x14ac:dyDescent="0.3">
      <c r="C1069" t="s">
        <v>1456</v>
      </c>
    </row>
    <row r="1070" spans="3:3" x14ac:dyDescent="0.3">
      <c r="C1070" t="s">
        <v>4258</v>
      </c>
    </row>
    <row r="1071" spans="3:3" x14ac:dyDescent="0.3">
      <c r="C1071" t="s">
        <v>4257</v>
      </c>
    </row>
    <row r="1072" spans="3:3" x14ac:dyDescent="0.3">
      <c r="C1072" t="s">
        <v>344</v>
      </c>
    </row>
    <row r="1073" spans="3:3" x14ac:dyDescent="0.3">
      <c r="C1073" t="s">
        <v>4256</v>
      </c>
    </row>
    <row r="1074" spans="3:3" x14ac:dyDescent="0.3">
      <c r="C1074" t="s">
        <v>379</v>
      </c>
    </row>
    <row r="1075" spans="3:3" x14ac:dyDescent="0.3">
      <c r="C1075" t="s">
        <v>4255</v>
      </c>
    </row>
    <row r="1076" spans="3:3" x14ac:dyDescent="0.3">
      <c r="C1076" t="s">
        <v>3357</v>
      </c>
    </row>
    <row r="1077" spans="3:3" x14ac:dyDescent="0.3">
      <c r="C1077" t="s">
        <v>144</v>
      </c>
    </row>
    <row r="1078" spans="3:3" x14ac:dyDescent="0.3">
      <c r="C1078" t="s">
        <v>3367</v>
      </c>
    </row>
    <row r="1079" spans="3:3" x14ac:dyDescent="0.3">
      <c r="C1079" t="s">
        <v>2535</v>
      </c>
    </row>
    <row r="1080" spans="3:3" x14ac:dyDescent="0.3">
      <c r="C1080" t="s">
        <v>4254</v>
      </c>
    </row>
    <row r="1081" spans="3:3" x14ac:dyDescent="0.3">
      <c r="C1081" t="s">
        <v>4253</v>
      </c>
    </row>
    <row r="1082" spans="3:3" x14ac:dyDescent="0.3">
      <c r="C1082" t="s">
        <v>4252</v>
      </c>
    </row>
    <row r="1083" spans="3:3" x14ac:dyDescent="0.3">
      <c r="C1083" t="s">
        <v>1516</v>
      </c>
    </row>
    <row r="1084" spans="3:3" x14ac:dyDescent="0.3">
      <c r="C1084" t="s">
        <v>4251</v>
      </c>
    </row>
    <row r="1085" spans="3:3" x14ac:dyDescent="0.3">
      <c r="C1085" t="s">
        <v>4250</v>
      </c>
    </row>
    <row r="1086" spans="3:3" x14ac:dyDescent="0.3">
      <c r="C1086" t="s">
        <v>4249</v>
      </c>
    </row>
    <row r="1087" spans="3:3" x14ac:dyDescent="0.3">
      <c r="C1087" t="s">
        <v>2948</v>
      </c>
    </row>
    <row r="1088" spans="3:3" x14ac:dyDescent="0.3">
      <c r="C1088" t="s">
        <v>4247</v>
      </c>
    </row>
    <row r="1089" spans="3:3" x14ac:dyDescent="0.3">
      <c r="C1089" t="s">
        <v>4245</v>
      </c>
    </row>
    <row r="1090" spans="3:3" x14ac:dyDescent="0.3">
      <c r="C1090" t="s">
        <v>300</v>
      </c>
    </row>
    <row r="1091" spans="3:3" x14ac:dyDescent="0.3">
      <c r="C1091" t="s">
        <v>4244</v>
      </c>
    </row>
    <row r="1092" spans="3:3" x14ac:dyDescent="0.3">
      <c r="C1092" t="s">
        <v>4243</v>
      </c>
    </row>
    <row r="1093" spans="3:3" x14ac:dyDescent="0.3">
      <c r="C1093" t="s">
        <v>321</v>
      </c>
    </row>
    <row r="1094" spans="3:3" x14ac:dyDescent="0.3">
      <c r="C1094" t="s">
        <v>4242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4241</v>
      </c>
    </row>
    <row r="1098" spans="3:3" x14ac:dyDescent="0.3">
      <c r="C1098" t="s">
        <v>3385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2118</v>
      </c>
    </row>
    <row r="1102" spans="3:3" x14ac:dyDescent="0.3">
      <c r="C1102" t="s">
        <v>4231</v>
      </c>
    </row>
    <row r="1103" spans="3:3" x14ac:dyDescent="0.3">
      <c r="C1103" t="s">
        <v>707</v>
      </c>
    </row>
    <row r="1104" spans="3:3" x14ac:dyDescent="0.3">
      <c r="C1104" t="s">
        <v>4240</v>
      </c>
    </row>
    <row r="1105" spans="3:3" x14ac:dyDescent="0.3">
      <c r="C1105" t="s">
        <v>4239</v>
      </c>
    </row>
    <row r="1106" spans="3:3" x14ac:dyDescent="0.3">
      <c r="C1106" t="s">
        <v>4238</v>
      </c>
    </row>
    <row r="1107" spans="3:3" x14ac:dyDescent="0.3">
      <c r="C1107" t="s">
        <v>4237</v>
      </c>
    </row>
    <row r="1108" spans="3:3" x14ac:dyDescent="0.3">
      <c r="C1108" t="s">
        <v>4236</v>
      </c>
    </row>
    <row r="1109" spans="3:3" x14ac:dyDescent="0.3">
      <c r="C1109" t="s">
        <v>4235</v>
      </c>
    </row>
    <row r="1110" spans="3:3" x14ac:dyDescent="0.3">
      <c r="C1110" t="s">
        <v>4229</v>
      </c>
    </row>
    <row r="1111" spans="3:3" x14ac:dyDescent="0.3">
      <c r="C1111" t="s">
        <v>4230</v>
      </c>
    </row>
    <row r="1112" spans="3:3" x14ac:dyDescent="0.3">
      <c r="C1112" t="s">
        <v>3326</v>
      </c>
    </row>
    <row r="1113" spans="3:3" x14ac:dyDescent="0.3">
      <c r="C1113" t="s">
        <v>4226</v>
      </c>
    </row>
    <row r="1114" spans="3:3" x14ac:dyDescent="0.3">
      <c r="C1114" t="s">
        <v>4228</v>
      </c>
    </row>
    <row r="1115" spans="3:3" x14ac:dyDescent="0.3">
      <c r="C1115" t="s">
        <v>4227</v>
      </c>
    </row>
    <row r="1116" spans="3:3" x14ac:dyDescent="0.3">
      <c r="C1116" t="s">
        <v>4225</v>
      </c>
    </row>
    <row r="1117" spans="3:3" x14ac:dyDescent="0.3">
      <c r="C1117" t="s">
        <v>2919</v>
      </c>
    </row>
    <row r="1118" spans="3:3" x14ac:dyDescent="0.3">
      <c r="C1118" t="s">
        <v>4224</v>
      </c>
    </row>
    <row r="1119" spans="3:3" x14ac:dyDescent="0.3">
      <c r="C1119" t="s">
        <v>4223</v>
      </c>
    </row>
    <row r="1120" spans="3:3" x14ac:dyDescent="0.3">
      <c r="C1120" t="s">
        <v>4222</v>
      </c>
    </row>
    <row r="1121" spans="3:3" x14ac:dyDescent="0.3">
      <c r="C1121" t="s">
        <v>4221</v>
      </c>
    </row>
    <row r="1122" spans="3:3" x14ac:dyDescent="0.3">
      <c r="C1122" t="s">
        <v>4220</v>
      </c>
    </row>
    <row r="1123" spans="3:3" x14ac:dyDescent="0.3">
      <c r="C1123" t="s">
        <v>160</v>
      </c>
    </row>
    <row r="1124" spans="3:3" x14ac:dyDescent="0.3">
      <c r="C1124" t="s">
        <v>4219</v>
      </c>
    </row>
    <row r="1125" spans="3:3" x14ac:dyDescent="0.3">
      <c r="C1125" t="s">
        <v>4218</v>
      </c>
    </row>
    <row r="1126" spans="3:3" x14ac:dyDescent="0.3">
      <c r="C1126" t="s">
        <v>688</v>
      </c>
    </row>
    <row r="1127" spans="3:3" x14ac:dyDescent="0.3">
      <c r="C1127" t="s">
        <v>4217</v>
      </c>
    </row>
    <row r="1128" spans="3:3" x14ac:dyDescent="0.3">
      <c r="C1128" t="s">
        <v>4216</v>
      </c>
    </row>
    <row r="1129" spans="3:3" x14ac:dyDescent="0.3">
      <c r="C1129" t="s">
        <v>4215</v>
      </c>
    </row>
    <row r="1130" spans="3:3" x14ac:dyDescent="0.3">
      <c r="C1130" t="s">
        <v>4214</v>
      </c>
    </row>
    <row r="1131" spans="3:3" x14ac:dyDescent="0.3">
      <c r="C1131" t="s">
        <v>1544</v>
      </c>
    </row>
    <row r="1132" spans="3:3" x14ac:dyDescent="0.3">
      <c r="C1132" t="s">
        <v>4213</v>
      </c>
    </row>
    <row r="1133" spans="3:3" x14ac:dyDescent="0.3">
      <c r="C1133" t="s">
        <v>4212</v>
      </c>
    </row>
    <row r="1134" spans="3:3" x14ac:dyDescent="0.3">
      <c r="C1134" t="s">
        <v>4211</v>
      </c>
    </row>
    <row r="1135" spans="3:3" x14ac:dyDescent="0.3">
      <c r="C1135" t="s">
        <v>4210</v>
      </c>
    </row>
    <row r="1136" spans="3:3" x14ac:dyDescent="0.3">
      <c r="C1136" t="s">
        <v>4209</v>
      </c>
    </row>
    <row r="1137" spans="3:3" x14ac:dyDescent="0.3">
      <c r="C1137" t="s">
        <v>4208</v>
      </c>
    </row>
    <row r="1138" spans="3:3" x14ac:dyDescent="0.3">
      <c r="C1138" t="s">
        <v>4206</v>
      </c>
    </row>
    <row r="1139" spans="3:3" x14ac:dyDescent="0.3">
      <c r="C1139" t="s">
        <v>1793</v>
      </c>
    </row>
    <row r="1140" spans="3:3" x14ac:dyDescent="0.3">
      <c r="C1140" t="s">
        <v>4204</v>
      </c>
    </row>
    <row r="1141" spans="3:3" x14ac:dyDescent="0.3">
      <c r="C1141" t="s">
        <v>4203</v>
      </c>
    </row>
    <row r="1142" spans="3:3" x14ac:dyDescent="0.3">
      <c r="C1142" t="s">
        <v>4202</v>
      </c>
    </row>
    <row r="1143" spans="3:3" x14ac:dyDescent="0.3">
      <c r="C1143" t="s">
        <v>4200</v>
      </c>
    </row>
    <row r="1144" spans="3:3" x14ac:dyDescent="0.3">
      <c r="C1144" t="s">
        <v>99</v>
      </c>
    </row>
    <row r="1145" spans="3:3" x14ac:dyDescent="0.3">
      <c r="C1145" t="s">
        <v>4199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4198</v>
      </c>
    </row>
    <row r="1149" spans="3:3" x14ac:dyDescent="0.3">
      <c r="C1149" t="s">
        <v>4197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4196</v>
      </c>
    </row>
    <row r="1153" spans="3:3" x14ac:dyDescent="0.3">
      <c r="C1153" t="s">
        <v>2979</v>
      </c>
    </row>
    <row r="1154" spans="3:3" x14ac:dyDescent="0.3">
      <c r="C1154" t="s">
        <v>4195</v>
      </c>
    </row>
    <row r="1155" spans="3:3" x14ac:dyDescent="0.3">
      <c r="C1155" t="s">
        <v>4194</v>
      </c>
    </row>
    <row r="1156" spans="3:3" x14ac:dyDescent="0.3">
      <c r="C1156" t="s">
        <v>624</v>
      </c>
    </row>
    <row r="1157" spans="3:3" x14ac:dyDescent="0.3">
      <c r="C1157" t="s">
        <v>2380</v>
      </c>
    </row>
    <row r="1158" spans="3:3" x14ac:dyDescent="0.3">
      <c r="C1158" t="s">
        <v>3000</v>
      </c>
    </row>
    <row r="1159" spans="3:3" x14ac:dyDescent="0.3">
      <c r="C1159" t="s">
        <v>4191</v>
      </c>
    </row>
    <row r="1160" spans="3:3" x14ac:dyDescent="0.3">
      <c r="C1160" t="s">
        <v>4190</v>
      </c>
    </row>
    <row r="1161" spans="3:3" x14ac:dyDescent="0.3">
      <c r="C1161" t="s">
        <v>2373</v>
      </c>
    </row>
    <row r="1162" spans="3:3" x14ac:dyDescent="0.3">
      <c r="C1162" t="s">
        <v>4189</v>
      </c>
    </row>
    <row r="1163" spans="3:3" x14ac:dyDescent="0.3">
      <c r="C1163" t="s">
        <v>4188</v>
      </c>
    </row>
    <row r="1164" spans="3:3" x14ac:dyDescent="0.3">
      <c r="C1164" t="s">
        <v>4187</v>
      </c>
    </row>
    <row r="1165" spans="3:3" x14ac:dyDescent="0.3">
      <c r="C1165" t="s">
        <v>1020</v>
      </c>
    </row>
    <row r="1166" spans="3:3" x14ac:dyDescent="0.3">
      <c r="C1166" t="s">
        <v>4186</v>
      </c>
    </row>
    <row r="1167" spans="3:3" x14ac:dyDescent="0.3">
      <c r="C1167" t="s">
        <v>4185</v>
      </c>
    </row>
    <row r="1168" spans="3:3" x14ac:dyDescent="0.3">
      <c r="C1168" t="s">
        <v>4184</v>
      </c>
    </row>
    <row r="1169" spans="3:3" x14ac:dyDescent="0.3">
      <c r="C1169" t="s">
        <v>4183</v>
      </c>
    </row>
    <row r="1170" spans="3:3" x14ac:dyDescent="0.3">
      <c r="C1170" t="s">
        <v>720</v>
      </c>
    </row>
    <row r="1171" spans="3:3" x14ac:dyDescent="0.3">
      <c r="C1171" t="s">
        <v>4182</v>
      </c>
    </row>
    <row r="1172" spans="3:3" x14ac:dyDescent="0.3">
      <c r="C1172" t="s">
        <v>4181</v>
      </c>
    </row>
    <row r="1173" spans="3:3" x14ac:dyDescent="0.3">
      <c r="C1173" t="s">
        <v>4248</v>
      </c>
    </row>
    <row r="1174" spans="3:3" x14ac:dyDescent="0.3">
      <c r="C1174" t="s">
        <v>4246</v>
      </c>
    </row>
    <row r="1175" spans="3:3" x14ac:dyDescent="0.3">
      <c r="C1175" t="s">
        <v>4234</v>
      </c>
    </row>
    <row r="1176" spans="3:3" x14ac:dyDescent="0.3">
      <c r="C1176" t="s">
        <v>4233</v>
      </c>
    </row>
    <row r="1177" spans="3:3" x14ac:dyDescent="0.3">
      <c r="C1177" t="s">
        <v>4232</v>
      </c>
    </row>
    <row r="1178" spans="3:3" x14ac:dyDescent="0.3">
      <c r="C1178" t="s">
        <v>4205</v>
      </c>
    </row>
    <row r="1179" spans="3:3" x14ac:dyDescent="0.3">
      <c r="C1179" t="s">
        <v>4262</v>
      </c>
    </row>
    <row r="1180" spans="3:3" x14ac:dyDescent="0.3">
      <c r="C1180" t="s">
        <v>4207</v>
      </c>
    </row>
    <row r="1181" spans="3:3" x14ac:dyDescent="0.3">
      <c r="C1181" t="s">
        <v>4201</v>
      </c>
    </row>
    <row r="1182" spans="3:3" x14ac:dyDescent="0.3">
      <c r="C1182" t="s">
        <v>4193</v>
      </c>
    </row>
    <row r="1183" spans="3:3" x14ac:dyDescent="0.3">
      <c r="C1183" t="s">
        <v>4192</v>
      </c>
    </row>
    <row r="1184" spans="3:3" x14ac:dyDescent="0.3">
      <c r="C1184" t="s">
        <v>4180</v>
      </c>
    </row>
    <row r="1185" spans="3:3" x14ac:dyDescent="0.3">
      <c r="C1185" t="s">
        <v>4179</v>
      </c>
    </row>
    <row r="1186" spans="3:3" x14ac:dyDescent="0.3">
      <c r="C1186" t="s">
        <v>4178</v>
      </c>
    </row>
    <row r="1187" spans="3:3" x14ac:dyDescent="0.3">
      <c r="C1187" t="s">
        <v>4177</v>
      </c>
    </row>
    <row r="1188" spans="3:3" x14ac:dyDescent="0.3">
      <c r="C1188" t="s">
        <v>2152</v>
      </c>
    </row>
    <row r="1189" spans="3:3" x14ac:dyDescent="0.3">
      <c r="C1189" t="s">
        <v>2890</v>
      </c>
    </row>
    <row r="1190" spans="3:3" x14ac:dyDescent="0.3">
      <c r="C1190" t="s">
        <v>4176</v>
      </c>
    </row>
    <row r="1191" spans="3:3" x14ac:dyDescent="0.3">
      <c r="C1191" t="s">
        <v>4175</v>
      </c>
    </row>
    <row r="1192" spans="3:3" x14ac:dyDescent="0.3">
      <c r="C1192" t="s">
        <v>4174</v>
      </c>
    </row>
    <row r="1193" spans="3:3" x14ac:dyDescent="0.3">
      <c r="C1193" t="s">
        <v>4173</v>
      </c>
    </row>
    <row r="1194" spans="3:3" x14ac:dyDescent="0.3">
      <c r="C1194" t="s">
        <v>4172</v>
      </c>
    </row>
    <row r="1195" spans="3:3" x14ac:dyDescent="0.3">
      <c r="C1195" t="s">
        <v>4171</v>
      </c>
    </row>
    <row r="1196" spans="3:3" x14ac:dyDescent="0.3">
      <c r="C1196" t="s">
        <v>4170</v>
      </c>
    </row>
    <row r="1197" spans="3:3" x14ac:dyDescent="0.3">
      <c r="C1197" t="s">
        <v>4169</v>
      </c>
    </row>
    <row r="1198" spans="3:3" x14ac:dyDescent="0.3">
      <c r="C1198" t="s">
        <v>4168</v>
      </c>
    </row>
    <row r="1199" spans="3:3" x14ac:dyDescent="0.3">
      <c r="C1199" t="s">
        <v>4167</v>
      </c>
    </row>
    <row r="1200" spans="3:3" x14ac:dyDescent="0.3">
      <c r="C1200" t="s">
        <v>4166</v>
      </c>
    </row>
    <row r="1201" spans="3:3" x14ac:dyDescent="0.3">
      <c r="C1201" t="s">
        <v>4165</v>
      </c>
    </row>
    <row r="1202" spans="3:3" x14ac:dyDescent="0.3">
      <c r="C1202" t="s">
        <v>4164</v>
      </c>
    </row>
    <row r="1203" spans="3:3" x14ac:dyDescent="0.3">
      <c r="C1203" t="s">
        <v>4163</v>
      </c>
    </row>
    <row r="1204" spans="3:3" x14ac:dyDescent="0.3">
      <c r="C1204" t="s">
        <v>2430</v>
      </c>
    </row>
    <row r="1205" spans="3:3" x14ac:dyDescent="0.3">
      <c r="C1205" t="s">
        <v>4161</v>
      </c>
    </row>
    <row r="1206" spans="3:3" x14ac:dyDescent="0.3">
      <c r="C1206" t="s">
        <v>4160</v>
      </c>
    </row>
    <row r="1207" spans="3:3" x14ac:dyDescent="0.3">
      <c r="C1207" t="s">
        <v>4162</v>
      </c>
    </row>
    <row r="1208" spans="3:3" x14ac:dyDescent="0.3">
      <c r="C1208" t="s">
        <v>4159</v>
      </c>
    </row>
    <row r="1209" spans="3:3" x14ac:dyDescent="0.3">
      <c r="C1209" t="s">
        <v>4158</v>
      </c>
    </row>
    <row r="1210" spans="3:3" x14ac:dyDescent="0.3">
      <c r="C1210" t="s">
        <v>4157</v>
      </c>
    </row>
    <row r="1211" spans="3:3" x14ac:dyDescent="0.3">
      <c r="C1211" t="s">
        <v>4156</v>
      </c>
    </row>
    <row r="1212" spans="3:3" x14ac:dyDescent="0.3">
      <c r="C1212" t="s">
        <v>4155</v>
      </c>
    </row>
    <row r="1213" spans="3:3" x14ac:dyDescent="0.3">
      <c r="C1213" t="s">
        <v>4154</v>
      </c>
    </row>
    <row r="1214" spans="3:3" x14ac:dyDescent="0.3">
      <c r="C1214" t="s">
        <v>4152</v>
      </c>
    </row>
    <row r="1215" spans="3:3" x14ac:dyDescent="0.3">
      <c r="C1215" t="s">
        <v>4151</v>
      </c>
    </row>
    <row r="1216" spans="3:3" x14ac:dyDescent="0.3">
      <c r="C1216" t="s">
        <v>4150</v>
      </c>
    </row>
    <row r="1217" spans="3:3" x14ac:dyDescent="0.3">
      <c r="C1217" t="s">
        <v>4148</v>
      </c>
    </row>
    <row r="1218" spans="3:3" x14ac:dyDescent="0.3">
      <c r="C1218" t="s">
        <v>4147</v>
      </c>
    </row>
    <row r="1219" spans="3:3" x14ac:dyDescent="0.3">
      <c r="C1219" t="s">
        <v>4146</v>
      </c>
    </row>
    <row r="1220" spans="3:3" x14ac:dyDescent="0.3">
      <c r="C1220" t="s">
        <v>4145</v>
      </c>
    </row>
    <row r="1221" spans="3:3" x14ac:dyDescent="0.3">
      <c r="C1221" t="s">
        <v>4144</v>
      </c>
    </row>
    <row r="1222" spans="3:3" x14ac:dyDescent="0.3">
      <c r="C1222" t="s">
        <v>4143</v>
      </c>
    </row>
    <row r="1223" spans="3:3" x14ac:dyDescent="0.3">
      <c r="C1223" t="s">
        <v>4142</v>
      </c>
    </row>
    <row r="1224" spans="3:3" x14ac:dyDescent="0.3">
      <c r="C1224" t="s">
        <v>4141</v>
      </c>
    </row>
    <row r="1225" spans="3:3" x14ac:dyDescent="0.3">
      <c r="C1225" t="s">
        <v>4140</v>
      </c>
    </row>
    <row r="1226" spans="3:3" x14ac:dyDescent="0.3">
      <c r="C1226" t="s">
        <v>4139</v>
      </c>
    </row>
    <row r="1227" spans="3:3" x14ac:dyDescent="0.3">
      <c r="C1227" t="s">
        <v>4138</v>
      </c>
    </row>
    <row r="1228" spans="3:3" x14ac:dyDescent="0.3">
      <c r="C1228" t="s">
        <v>4137</v>
      </c>
    </row>
    <row r="1229" spans="3:3" x14ac:dyDescent="0.3">
      <c r="C1229" t="s">
        <v>4136</v>
      </c>
    </row>
    <row r="1230" spans="3:3" x14ac:dyDescent="0.3">
      <c r="C1230" t="s">
        <v>4134</v>
      </c>
    </row>
    <row r="1231" spans="3:3" x14ac:dyDescent="0.3">
      <c r="C1231" t="s">
        <v>4135</v>
      </c>
    </row>
    <row r="1232" spans="3:3" x14ac:dyDescent="0.3">
      <c r="C1232" t="s">
        <v>4133</v>
      </c>
    </row>
    <row r="1233" spans="3:3" x14ac:dyDescent="0.3">
      <c r="C1233" t="s">
        <v>4132</v>
      </c>
    </row>
    <row r="1234" spans="3:3" x14ac:dyDescent="0.3">
      <c r="C1234" t="s">
        <v>4131</v>
      </c>
    </row>
    <row r="1235" spans="3:3" x14ac:dyDescent="0.3">
      <c r="C1235" t="s">
        <v>4153</v>
      </c>
    </row>
    <row r="1236" spans="3:3" x14ac:dyDescent="0.3">
      <c r="C1236" t="s">
        <v>4129</v>
      </c>
    </row>
    <row r="1237" spans="3:3" x14ac:dyDescent="0.3">
      <c r="C1237" t="s">
        <v>359</v>
      </c>
    </row>
    <row r="1238" spans="3:3" x14ac:dyDescent="0.3">
      <c r="C1238" t="s">
        <v>4128</v>
      </c>
    </row>
    <row r="1239" spans="3:3" x14ac:dyDescent="0.3">
      <c r="C1239" t="s">
        <v>4127</v>
      </c>
    </row>
    <row r="1240" spans="3:3" x14ac:dyDescent="0.3">
      <c r="C1240" t="s">
        <v>4124</v>
      </c>
    </row>
    <row r="1241" spans="3:3" x14ac:dyDescent="0.3">
      <c r="C1241" t="s">
        <v>4123</v>
      </c>
    </row>
    <row r="1242" spans="3:3" x14ac:dyDescent="0.3">
      <c r="C1242" t="s">
        <v>4122</v>
      </c>
    </row>
    <row r="1243" spans="3:3" x14ac:dyDescent="0.3">
      <c r="C1243" t="s">
        <v>4121</v>
      </c>
    </row>
    <row r="1244" spans="3:3" x14ac:dyDescent="0.3">
      <c r="C1244" t="s">
        <v>4120</v>
      </c>
    </row>
    <row r="1245" spans="3:3" x14ac:dyDescent="0.3">
      <c r="C1245" t="s">
        <v>4119</v>
      </c>
    </row>
    <row r="1246" spans="3:3" x14ac:dyDescent="0.3">
      <c r="C1246" t="s">
        <v>4118</v>
      </c>
    </row>
    <row r="1247" spans="3:3" x14ac:dyDescent="0.3">
      <c r="C1247" t="s">
        <v>4117</v>
      </c>
    </row>
    <row r="1248" spans="3:3" x14ac:dyDescent="0.3">
      <c r="C1248" t="s">
        <v>4116</v>
      </c>
    </row>
    <row r="1249" spans="3:3" x14ac:dyDescent="0.3">
      <c r="C1249" t="s">
        <v>4115</v>
      </c>
    </row>
    <row r="1250" spans="3:3" x14ac:dyDescent="0.3">
      <c r="C1250" t="s">
        <v>4114</v>
      </c>
    </row>
    <row r="1251" spans="3:3" x14ac:dyDescent="0.3">
      <c r="C1251" t="s">
        <v>4113</v>
      </c>
    </row>
    <row r="1252" spans="3:3" x14ac:dyDescent="0.3">
      <c r="C1252" t="s">
        <v>4111</v>
      </c>
    </row>
    <row r="1253" spans="3:3" x14ac:dyDescent="0.3">
      <c r="C1253" t="s">
        <v>4110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4109</v>
      </c>
    </row>
    <row r="1259" spans="3:3" x14ac:dyDescent="0.3">
      <c r="C1259" t="s">
        <v>4108</v>
      </c>
    </row>
    <row r="1260" spans="3:3" x14ac:dyDescent="0.3">
      <c r="C1260" t="s">
        <v>4107</v>
      </c>
    </row>
    <row r="1261" spans="3:3" x14ac:dyDescent="0.3">
      <c r="C1261" t="s">
        <v>4106</v>
      </c>
    </row>
    <row r="1262" spans="3:3" x14ac:dyDescent="0.3">
      <c r="C1262" t="s">
        <v>4105</v>
      </c>
    </row>
    <row r="1263" spans="3:3" x14ac:dyDescent="0.3">
      <c r="C1263" t="s">
        <v>1353</v>
      </c>
    </row>
    <row r="1264" spans="3:3" x14ac:dyDescent="0.3">
      <c r="C1264" t="s">
        <v>4104</v>
      </c>
    </row>
    <row r="1265" spans="3:3" x14ac:dyDescent="0.3">
      <c r="C1265" t="s">
        <v>4103</v>
      </c>
    </row>
    <row r="1266" spans="3:3" x14ac:dyDescent="0.3">
      <c r="C1266" t="s">
        <v>4102</v>
      </c>
    </row>
    <row r="1267" spans="3:3" x14ac:dyDescent="0.3">
      <c r="C1267" t="s">
        <v>4101</v>
      </c>
    </row>
    <row r="1268" spans="3:3" x14ac:dyDescent="0.3">
      <c r="C1268" t="s">
        <v>4100</v>
      </c>
    </row>
    <row r="1269" spans="3:3" x14ac:dyDescent="0.3">
      <c r="C1269" t="s">
        <v>4125</v>
      </c>
    </row>
    <row r="1270" spans="3:3" x14ac:dyDescent="0.3">
      <c r="C1270" t="s">
        <v>4126</v>
      </c>
    </row>
    <row r="1271" spans="3:3" x14ac:dyDescent="0.3">
      <c r="C1271" t="s">
        <v>4112</v>
      </c>
    </row>
    <row r="1272" spans="3:3" x14ac:dyDescent="0.3">
      <c r="C1272" t="s">
        <v>4130</v>
      </c>
    </row>
    <row r="1273" spans="3:3" x14ac:dyDescent="0.3">
      <c r="C1273" t="s">
        <v>146</v>
      </c>
    </row>
    <row r="1274" spans="3:3" x14ac:dyDescent="0.3">
      <c r="C1274" t="s">
        <v>3092</v>
      </c>
    </row>
    <row r="1275" spans="3:3" x14ac:dyDescent="0.3">
      <c r="C1275" t="s">
        <v>4097</v>
      </c>
    </row>
    <row r="1276" spans="3:3" x14ac:dyDescent="0.3">
      <c r="C1276" t="s">
        <v>4096</v>
      </c>
    </row>
    <row r="1277" spans="3:3" x14ac:dyDescent="0.3">
      <c r="C1277" t="s">
        <v>4095</v>
      </c>
    </row>
    <row r="1278" spans="3:3" x14ac:dyDescent="0.3">
      <c r="C1278" t="s">
        <v>4094</v>
      </c>
    </row>
    <row r="1279" spans="3:3" x14ac:dyDescent="0.3">
      <c r="C1279" t="s">
        <v>4099</v>
      </c>
    </row>
    <row r="1280" spans="3:3" x14ac:dyDescent="0.3">
      <c r="C1280" t="s">
        <v>2674</v>
      </c>
    </row>
    <row r="1281" spans="3:3" x14ac:dyDescent="0.3">
      <c r="C1281" t="s">
        <v>4093</v>
      </c>
    </row>
    <row r="1282" spans="3:3" x14ac:dyDescent="0.3">
      <c r="C1282" t="s">
        <v>4092</v>
      </c>
    </row>
    <row r="1283" spans="3:3" x14ac:dyDescent="0.3">
      <c r="C1283" t="s">
        <v>4091</v>
      </c>
    </row>
    <row r="1284" spans="3:3" x14ac:dyDescent="0.3">
      <c r="C1284" t="s">
        <v>2958</v>
      </c>
    </row>
    <row r="1285" spans="3:3" x14ac:dyDescent="0.3">
      <c r="C1285" t="s">
        <v>4090</v>
      </c>
    </row>
    <row r="1286" spans="3:3" x14ac:dyDescent="0.3">
      <c r="C1286" t="s">
        <v>92</v>
      </c>
    </row>
    <row r="1287" spans="3:3" x14ac:dyDescent="0.3">
      <c r="C1287" t="s">
        <v>4089</v>
      </c>
    </row>
    <row r="1288" spans="3:3" x14ac:dyDescent="0.3">
      <c r="C1288" t="s">
        <v>4088</v>
      </c>
    </row>
    <row r="1289" spans="3:3" x14ac:dyDescent="0.3">
      <c r="C1289" t="s">
        <v>2713</v>
      </c>
    </row>
    <row r="1290" spans="3:3" x14ac:dyDescent="0.3">
      <c r="C1290" t="s">
        <v>4087</v>
      </c>
    </row>
    <row r="1291" spans="3:3" x14ac:dyDescent="0.3">
      <c r="C1291" t="s">
        <v>4086</v>
      </c>
    </row>
    <row r="1292" spans="3:3" x14ac:dyDescent="0.3">
      <c r="C1292" t="s">
        <v>4085</v>
      </c>
    </row>
    <row r="1293" spans="3:3" x14ac:dyDescent="0.3">
      <c r="C1293" t="s">
        <v>4083</v>
      </c>
    </row>
    <row r="1294" spans="3:3" x14ac:dyDescent="0.3">
      <c r="C1294" t="s">
        <v>4082</v>
      </c>
    </row>
    <row r="1295" spans="3:3" x14ac:dyDescent="0.3">
      <c r="C1295" t="s">
        <v>3380</v>
      </c>
    </row>
    <row r="1296" spans="3:3" x14ac:dyDescent="0.3">
      <c r="C1296" t="s">
        <v>4081</v>
      </c>
    </row>
    <row r="1297" spans="3:3" x14ac:dyDescent="0.3">
      <c r="C1297" t="s">
        <v>3121</v>
      </c>
    </row>
    <row r="1298" spans="3:3" x14ac:dyDescent="0.3">
      <c r="C1298" t="s">
        <v>1766</v>
      </c>
    </row>
    <row r="1299" spans="3:3" x14ac:dyDescent="0.3">
      <c r="C1299" t="s">
        <v>4080</v>
      </c>
    </row>
    <row r="1300" spans="3:3" x14ac:dyDescent="0.3">
      <c r="C1300" t="s">
        <v>4079</v>
      </c>
    </row>
    <row r="1301" spans="3:3" x14ac:dyDescent="0.3">
      <c r="C1301" t="s">
        <v>4078</v>
      </c>
    </row>
    <row r="1302" spans="3:3" x14ac:dyDescent="0.3">
      <c r="C1302" t="s">
        <v>4077</v>
      </c>
    </row>
    <row r="1303" spans="3:3" x14ac:dyDescent="0.3">
      <c r="C1303" t="s">
        <v>4076</v>
      </c>
    </row>
    <row r="1304" spans="3:3" x14ac:dyDescent="0.3">
      <c r="C1304" t="s">
        <v>4075</v>
      </c>
    </row>
    <row r="1305" spans="3:3" x14ac:dyDescent="0.3">
      <c r="C1305" t="s">
        <v>1755</v>
      </c>
    </row>
    <row r="1306" spans="3:3" x14ac:dyDescent="0.3">
      <c r="C1306" t="s">
        <v>4074</v>
      </c>
    </row>
    <row r="1307" spans="3:3" x14ac:dyDescent="0.3">
      <c r="C1307" t="s">
        <v>4073</v>
      </c>
    </row>
    <row r="1308" spans="3:3" x14ac:dyDescent="0.3">
      <c r="C1308" t="s">
        <v>4072</v>
      </c>
    </row>
    <row r="1309" spans="3:3" x14ac:dyDescent="0.3">
      <c r="C1309" t="s">
        <v>4071</v>
      </c>
    </row>
    <row r="1310" spans="3:3" x14ac:dyDescent="0.3">
      <c r="C1310" t="s">
        <v>4070</v>
      </c>
    </row>
    <row r="1311" spans="3:3" x14ac:dyDescent="0.3">
      <c r="C1311" t="s">
        <v>4069</v>
      </c>
    </row>
    <row r="1312" spans="3:3" x14ac:dyDescent="0.3">
      <c r="C1312" t="s">
        <v>4068</v>
      </c>
    </row>
    <row r="1313" spans="3:3" x14ac:dyDescent="0.3">
      <c r="C1313" t="s">
        <v>4067</v>
      </c>
    </row>
    <row r="1314" spans="3:3" x14ac:dyDescent="0.3">
      <c r="C1314" t="s">
        <v>4066</v>
      </c>
    </row>
    <row r="1315" spans="3:3" x14ac:dyDescent="0.3">
      <c r="C1315" t="s">
        <v>4065</v>
      </c>
    </row>
    <row r="1316" spans="3:3" x14ac:dyDescent="0.3">
      <c r="C1316" t="s">
        <v>4064</v>
      </c>
    </row>
    <row r="1317" spans="3:3" x14ac:dyDescent="0.3">
      <c r="C1317" t="s">
        <v>4063</v>
      </c>
    </row>
    <row r="1318" spans="3:3" x14ac:dyDescent="0.3">
      <c r="C1318" t="s">
        <v>1533</v>
      </c>
    </row>
    <row r="1319" spans="3:3" x14ac:dyDescent="0.3">
      <c r="C1319" t="s">
        <v>4061</v>
      </c>
    </row>
    <row r="1320" spans="3:3" x14ac:dyDescent="0.3">
      <c r="C1320" t="s">
        <v>4062</v>
      </c>
    </row>
    <row r="1321" spans="3:3" x14ac:dyDescent="0.3">
      <c r="C1321" t="s">
        <v>4060</v>
      </c>
    </row>
    <row r="1322" spans="3:3" x14ac:dyDescent="0.3">
      <c r="C1322" t="s">
        <v>4059</v>
      </c>
    </row>
    <row r="1323" spans="3:3" x14ac:dyDescent="0.3">
      <c r="C1323" t="s">
        <v>4058</v>
      </c>
    </row>
    <row r="1324" spans="3:3" x14ac:dyDescent="0.3">
      <c r="C1324" t="s">
        <v>4057</v>
      </c>
    </row>
    <row r="1325" spans="3:3" x14ac:dyDescent="0.3">
      <c r="C1325" t="s">
        <v>4056</v>
      </c>
    </row>
    <row r="1326" spans="3:3" x14ac:dyDescent="0.3">
      <c r="C1326" t="s">
        <v>4055</v>
      </c>
    </row>
    <row r="1327" spans="3:3" x14ac:dyDescent="0.3">
      <c r="C1327" t="s">
        <v>4054</v>
      </c>
    </row>
    <row r="1328" spans="3:3" x14ac:dyDescent="0.3">
      <c r="C1328" t="s">
        <v>4053</v>
      </c>
    </row>
    <row r="1329" spans="3:3" x14ac:dyDescent="0.3">
      <c r="C1329" t="s">
        <v>1183</v>
      </c>
    </row>
    <row r="1330" spans="3:3" x14ac:dyDescent="0.3">
      <c r="C1330" t="s">
        <v>4052</v>
      </c>
    </row>
    <row r="1331" spans="3:3" x14ac:dyDescent="0.3">
      <c r="C1331" t="s">
        <v>4051</v>
      </c>
    </row>
    <row r="1332" spans="3:3" x14ac:dyDescent="0.3">
      <c r="C1332" t="s">
        <v>4050</v>
      </c>
    </row>
    <row r="1333" spans="3:3" x14ac:dyDescent="0.3">
      <c r="C1333" t="s">
        <v>240</v>
      </c>
    </row>
    <row r="1334" spans="3:3" x14ac:dyDescent="0.3">
      <c r="C1334" t="s">
        <v>4049</v>
      </c>
    </row>
    <row r="1335" spans="3:3" x14ac:dyDescent="0.3">
      <c r="C1335" t="s">
        <v>4048</v>
      </c>
    </row>
    <row r="1336" spans="3:3" x14ac:dyDescent="0.3">
      <c r="C1336" t="s">
        <v>4047</v>
      </c>
    </row>
    <row r="1337" spans="3:3" x14ac:dyDescent="0.3">
      <c r="C1337" t="s">
        <v>4046</v>
      </c>
    </row>
    <row r="1338" spans="3:3" x14ac:dyDescent="0.3">
      <c r="C1338" t="s">
        <v>4045</v>
      </c>
    </row>
    <row r="1339" spans="3:3" x14ac:dyDescent="0.3">
      <c r="C1339" t="s">
        <v>4044</v>
      </c>
    </row>
    <row r="1340" spans="3:3" x14ac:dyDescent="0.3">
      <c r="C1340" t="s">
        <v>4043</v>
      </c>
    </row>
    <row r="1341" spans="3:3" x14ac:dyDescent="0.3">
      <c r="C1341" t="s">
        <v>4042</v>
      </c>
    </row>
    <row r="1342" spans="3:3" x14ac:dyDescent="0.3">
      <c r="C1342" t="s">
        <v>4041</v>
      </c>
    </row>
    <row r="1343" spans="3:3" x14ac:dyDescent="0.3">
      <c r="C1343" t="s">
        <v>4040</v>
      </c>
    </row>
    <row r="1344" spans="3:3" x14ac:dyDescent="0.3">
      <c r="C1344" t="s">
        <v>4039</v>
      </c>
    </row>
    <row r="1345" spans="3:3" x14ac:dyDescent="0.3">
      <c r="C1345" t="s">
        <v>4038</v>
      </c>
    </row>
    <row r="1346" spans="3:3" x14ac:dyDescent="0.3">
      <c r="C1346" t="s">
        <v>4037</v>
      </c>
    </row>
    <row r="1347" spans="3:3" x14ac:dyDescent="0.3">
      <c r="C1347" t="s">
        <v>4036</v>
      </c>
    </row>
    <row r="1348" spans="3:3" x14ac:dyDescent="0.3">
      <c r="C1348" t="s">
        <v>4035</v>
      </c>
    </row>
    <row r="1349" spans="3:3" x14ac:dyDescent="0.3">
      <c r="C1349" t="s">
        <v>4034</v>
      </c>
    </row>
    <row r="1350" spans="3:3" x14ac:dyDescent="0.3">
      <c r="C1350" t="s">
        <v>4033</v>
      </c>
    </row>
    <row r="1351" spans="3:3" x14ac:dyDescent="0.3">
      <c r="C1351" t="s">
        <v>662</v>
      </c>
    </row>
    <row r="1352" spans="3:3" x14ac:dyDescent="0.3">
      <c r="C1352" t="s">
        <v>4032</v>
      </c>
    </row>
    <row r="1353" spans="3:3" x14ac:dyDescent="0.3">
      <c r="C1353" t="s">
        <v>4031</v>
      </c>
    </row>
    <row r="1354" spans="3:3" x14ac:dyDescent="0.3">
      <c r="C1354" t="s">
        <v>4030</v>
      </c>
    </row>
    <row r="1355" spans="3:3" x14ac:dyDescent="0.3">
      <c r="C1355" t="s">
        <v>4029</v>
      </c>
    </row>
    <row r="1356" spans="3:3" x14ac:dyDescent="0.3">
      <c r="C1356" t="s">
        <v>4028</v>
      </c>
    </row>
    <row r="1357" spans="3:3" x14ac:dyDescent="0.3">
      <c r="C1357" t="s">
        <v>4027</v>
      </c>
    </row>
    <row r="1358" spans="3:3" x14ac:dyDescent="0.3">
      <c r="C1358" t="s">
        <v>4098</v>
      </c>
    </row>
    <row r="1359" spans="3:3" x14ac:dyDescent="0.3">
      <c r="C1359" t="s">
        <v>4084</v>
      </c>
    </row>
    <row r="1360" spans="3:3" x14ac:dyDescent="0.3">
      <c r="C1360" t="s">
        <v>4026</v>
      </c>
    </row>
    <row r="1361" spans="3:3" x14ac:dyDescent="0.3">
      <c r="C1361" t="s">
        <v>1146</v>
      </c>
    </row>
    <row r="1362" spans="3:3" x14ac:dyDescent="0.3">
      <c r="C1362" t="s">
        <v>4025</v>
      </c>
    </row>
    <row r="1363" spans="3:3" x14ac:dyDescent="0.3">
      <c r="C1363" t="s">
        <v>4024</v>
      </c>
    </row>
    <row r="1364" spans="3:3" x14ac:dyDescent="0.3">
      <c r="C1364" t="s">
        <v>2209</v>
      </c>
    </row>
    <row r="1365" spans="3:3" x14ac:dyDescent="0.3">
      <c r="C1365" t="s">
        <v>4023</v>
      </c>
    </row>
    <row r="1366" spans="3:3" x14ac:dyDescent="0.3">
      <c r="C1366" t="s">
        <v>4021</v>
      </c>
    </row>
    <row r="1367" spans="3:3" x14ac:dyDescent="0.3">
      <c r="C1367" t="s">
        <v>4019</v>
      </c>
    </row>
    <row r="1368" spans="3:3" x14ac:dyDescent="0.3">
      <c r="C1368" t="s">
        <v>4018</v>
      </c>
    </row>
    <row r="1369" spans="3:3" x14ac:dyDescent="0.3">
      <c r="C1369" t="s">
        <v>1762</v>
      </c>
    </row>
    <row r="1370" spans="3:3" x14ac:dyDescent="0.3">
      <c r="C1370" t="s">
        <v>4020</v>
      </c>
    </row>
    <row r="1371" spans="3:3" x14ac:dyDescent="0.3">
      <c r="C1371" t="s">
        <v>4022</v>
      </c>
    </row>
    <row r="1372" spans="3:3" x14ac:dyDescent="0.3">
      <c r="C1372" t="s">
        <v>4017</v>
      </c>
    </row>
    <row r="1373" spans="3:3" x14ac:dyDescent="0.3">
      <c r="C1373" t="s">
        <v>4016</v>
      </c>
    </row>
    <row r="1374" spans="3:3" x14ac:dyDescent="0.3">
      <c r="C1374" t="s">
        <v>4015</v>
      </c>
    </row>
    <row r="1375" spans="3:3" x14ac:dyDescent="0.3">
      <c r="C1375" t="s">
        <v>4014</v>
      </c>
    </row>
    <row r="1376" spans="3:3" x14ac:dyDescent="0.3">
      <c r="C1376" t="s">
        <v>578</v>
      </c>
    </row>
    <row r="1377" spans="3:3" x14ac:dyDescent="0.3">
      <c r="C1377" t="s">
        <v>4013</v>
      </c>
    </row>
    <row r="1378" spans="3:3" x14ac:dyDescent="0.3">
      <c r="C1378" t="s">
        <v>4012</v>
      </c>
    </row>
    <row r="1379" spans="3:3" x14ac:dyDescent="0.3">
      <c r="C1379" t="s">
        <v>4011</v>
      </c>
    </row>
    <row r="1380" spans="3:3" x14ac:dyDescent="0.3">
      <c r="C1380" t="s">
        <v>2846</v>
      </c>
    </row>
    <row r="1381" spans="3:3" x14ac:dyDescent="0.3">
      <c r="C1381" t="s">
        <v>4010</v>
      </c>
    </row>
    <row r="1382" spans="3:3" x14ac:dyDescent="0.3">
      <c r="C1382" t="s">
        <v>4009</v>
      </c>
    </row>
    <row r="1383" spans="3:3" x14ac:dyDescent="0.3">
      <c r="C1383" t="s">
        <v>4008</v>
      </c>
    </row>
    <row r="1384" spans="3:3" x14ac:dyDescent="0.3">
      <c r="C1384" t="s">
        <v>4007</v>
      </c>
    </row>
    <row r="1385" spans="3:3" x14ac:dyDescent="0.3">
      <c r="C1385" t="s">
        <v>4006</v>
      </c>
    </row>
    <row r="1386" spans="3:3" x14ac:dyDescent="0.3">
      <c r="C1386" t="s">
        <v>4005</v>
      </c>
    </row>
    <row r="1387" spans="3:3" x14ac:dyDescent="0.3">
      <c r="C1387" t="s">
        <v>4003</v>
      </c>
    </row>
    <row r="1388" spans="3:3" x14ac:dyDescent="0.3">
      <c r="C1388" t="s">
        <v>4002</v>
      </c>
    </row>
    <row r="1389" spans="3:3" x14ac:dyDescent="0.3">
      <c r="C1389" t="s">
        <v>4001</v>
      </c>
    </row>
    <row r="1390" spans="3:3" x14ac:dyDescent="0.3">
      <c r="C1390" t="s">
        <v>4000</v>
      </c>
    </row>
    <row r="1391" spans="3:3" x14ac:dyDescent="0.3">
      <c r="C1391" t="s">
        <v>2792</v>
      </c>
    </row>
    <row r="1392" spans="3:3" x14ac:dyDescent="0.3">
      <c r="C1392" t="s">
        <v>2565</v>
      </c>
    </row>
    <row r="1393" spans="3:3" x14ac:dyDescent="0.3">
      <c r="C1393" t="s">
        <v>3999</v>
      </c>
    </row>
    <row r="1394" spans="3:3" x14ac:dyDescent="0.3">
      <c r="C1394" t="s">
        <v>3998</v>
      </c>
    </row>
    <row r="1395" spans="3:3" x14ac:dyDescent="0.3">
      <c r="C1395" t="s">
        <v>4004</v>
      </c>
    </row>
    <row r="1396" spans="3:3" x14ac:dyDescent="0.3">
      <c r="C1396" t="s">
        <v>356</v>
      </c>
    </row>
    <row r="1397" spans="3:3" x14ac:dyDescent="0.3">
      <c r="C1397" t="s">
        <v>3997</v>
      </c>
    </row>
    <row r="1398" spans="3:3" x14ac:dyDescent="0.3">
      <c r="C1398" t="s">
        <v>3996</v>
      </c>
    </row>
    <row r="1399" spans="3:3" x14ac:dyDescent="0.3">
      <c r="C1399" t="s">
        <v>3995</v>
      </c>
    </row>
    <row r="1400" spans="3:3" x14ac:dyDescent="0.3">
      <c r="C1400" t="s">
        <v>2695</v>
      </c>
    </row>
    <row r="1401" spans="3:3" x14ac:dyDescent="0.3">
      <c r="C1401" t="s">
        <v>3994</v>
      </c>
    </row>
    <row r="1402" spans="3:3" x14ac:dyDescent="0.3">
      <c r="C1402" t="s">
        <v>3993</v>
      </c>
    </row>
    <row r="1403" spans="3:3" x14ac:dyDescent="0.3">
      <c r="C1403" t="s">
        <v>2462</v>
      </c>
    </row>
    <row r="1404" spans="3:3" x14ac:dyDescent="0.3">
      <c r="C1404" t="s">
        <v>3992</v>
      </c>
    </row>
    <row r="1405" spans="3:3" x14ac:dyDescent="0.3">
      <c r="C1405" t="s">
        <v>3991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3990</v>
      </c>
    </row>
    <row r="1409" spans="3:3" x14ac:dyDescent="0.3">
      <c r="C1409" t="s">
        <v>3989</v>
      </c>
    </row>
    <row r="1410" spans="3:3" x14ac:dyDescent="0.3">
      <c r="C1410" t="s">
        <v>3988</v>
      </c>
    </row>
    <row r="1411" spans="3:3" x14ac:dyDescent="0.3">
      <c r="C1411" t="s">
        <v>3987</v>
      </c>
    </row>
    <row r="1412" spans="3:3" x14ac:dyDescent="0.3">
      <c r="C1412" t="s">
        <v>3986</v>
      </c>
    </row>
    <row r="1413" spans="3:3" x14ac:dyDescent="0.3">
      <c r="C1413" t="s">
        <v>3985</v>
      </c>
    </row>
    <row r="1414" spans="3:3" x14ac:dyDescent="0.3">
      <c r="C1414" t="s">
        <v>3984</v>
      </c>
    </row>
    <row r="1415" spans="3:3" x14ac:dyDescent="0.3">
      <c r="C1415" t="s">
        <v>3983</v>
      </c>
    </row>
    <row r="1416" spans="3:3" x14ac:dyDescent="0.3">
      <c r="C1416" t="s">
        <v>3982</v>
      </c>
    </row>
    <row r="1417" spans="3:3" x14ac:dyDescent="0.3">
      <c r="C1417" t="s">
        <v>3981</v>
      </c>
    </row>
    <row r="1418" spans="3:3" x14ac:dyDescent="0.3">
      <c r="C1418" t="s">
        <v>3980</v>
      </c>
    </row>
    <row r="1419" spans="3:3" x14ac:dyDescent="0.3">
      <c r="C1419" t="s">
        <v>3979</v>
      </c>
    </row>
    <row r="1420" spans="3:3" x14ac:dyDescent="0.3">
      <c r="C1420" t="s">
        <v>3978</v>
      </c>
    </row>
    <row r="1421" spans="3:3" x14ac:dyDescent="0.3">
      <c r="C1421" t="s">
        <v>3977</v>
      </c>
    </row>
    <row r="1422" spans="3:3" x14ac:dyDescent="0.3">
      <c r="C1422" t="s">
        <v>3976</v>
      </c>
    </row>
    <row r="1423" spans="3:3" x14ac:dyDescent="0.3">
      <c r="C1423" t="s">
        <v>3975</v>
      </c>
    </row>
    <row r="1424" spans="3:3" x14ac:dyDescent="0.3">
      <c r="C1424" t="s">
        <v>3974</v>
      </c>
    </row>
    <row r="1425" spans="3:3" x14ac:dyDescent="0.3">
      <c r="C1425" t="s">
        <v>3973</v>
      </c>
    </row>
    <row r="1426" spans="3:3" x14ac:dyDescent="0.3">
      <c r="C1426" t="s">
        <v>3972</v>
      </c>
    </row>
    <row r="1427" spans="3:3" x14ac:dyDescent="0.3">
      <c r="C1427" t="s">
        <v>3971</v>
      </c>
    </row>
    <row r="1428" spans="3:3" x14ac:dyDescent="0.3">
      <c r="C1428" t="s">
        <v>3970</v>
      </c>
    </row>
    <row r="1429" spans="3:3" x14ac:dyDescent="0.3">
      <c r="C1429" t="s">
        <v>3969</v>
      </c>
    </row>
    <row r="1430" spans="3:3" x14ac:dyDescent="0.3">
      <c r="C1430" t="s">
        <v>3968</v>
      </c>
    </row>
    <row r="1431" spans="3:3" x14ac:dyDescent="0.3">
      <c r="C1431" t="s">
        <v>3967</v>
      </c>
    </row>
    <row r="1432" spans="3:3" x14ac:dyDescent="0.3">
      <c r="C1432" t="s">
        <v>3966</v>
      </c>
    </row>
    <row r="1433" spans="3:3" x14ac:dyDescent="0.3">
      <c r="C1433" t="s">
        <v>3965</v>
      </c>
    </row>
    <row r="1434" spans="3:3" x14ac:dyDescent="0.3">
      <c r="C1434" t="s">
        <v>3964</v>
      </c>
    </row>
    <row r="1435" spans="3:3" x14ac:dyDescent="0.3">
      <c r="C1435" t="s">
        <v>581</v>
      </c>
    </row>
    <row r="1436" spans="3:3" x14ac:dyDescent="0.3">
      <c r="C1436" t="s">
        <v>3963</v>
      </c>
    </row>
    <row r="1437" spans="3:3" x14ac:dyDescent="0.3">
      <c r="C1437" t="s">
        <v>3962</v>
      </c>
    </row>
    <row r="1438" spans="3:3" x14ac:dyDescent="0.3">
      <c r="C1438" t="s">
        <v>3961</v>
      </c>
    </row>
    <row r="1439" spans="3:3" x14ac:dyDescent="0.3">
      <c r="C1439" t="s">
        <v>3960</v>
      </c>
    </row>
    <row r="1440" spans="3:3" x14ac:dyDescent="0.3">
      <c r="C1440" t="s">
        <v>3959</v>
      </c>
    </row>
    <row r="1441" spans="3:3" x14ac:dyDescent="0.3">
      <c r="C1441" t="s">
        <v>3958</v>
      </c>
    </row>
    <row r="1442" spans="3:3" x14ac:dyDescent="0.3">
      <c r="C1442" t="s">
        <v>3957</v>
      </c>
    </row>
    <row r="1443" spans="3:3" x14ac:dyDescent="0.3">
      <c r="C1443" t="s">
        <v>3955</v>
      </c>
    </row>
    <row r="1444" spans="3:3" x14ac:dyDescent="0.3">
      <c r="C1444" t="s">
        <v>3954</v>
      </c>
    </row>
    <row r="1445" spans="3:3" x14ac:dyDescent="0.3">
      <c r="C1445" t="s">
        <v>3953</v>
      </c>
    </row>
    <row r="1446" spans="3:3" x14ac:dyDescent="0.3">
      <c r="C1446" t="s">
        <v>201</v>
      </c>
    </row>
    <row r="1447" spans="3:3" x14ac:dyDescent="0.3">
      <c r="C1447" t="s">
        <v>3952</v>
      </c>
    </row>
    <row r="1448" spans="3:3" x14ac:dyDescent="0.3">
      <c r="C1448" t="s">
        <v>3951</v>
      </c>
    </row>
    <row r="1449" spans="3:3" x14ac:dyDescent="0.3">
      <c r="C1449" t="s">
        <v>3950</v>
      </c>
    </row>
    <row r="1450" spans="3:3" x14ac:dyDescent="0.3">
      <c r="C1450" t="s">
        <v>3949</v>
      </c>
    </row>
    <row r="1451" spans="3:3" x14ac:dyDescent="0.3">
      <c r="C1451" t="s">
        <v>3948</v>
      </c>
    </row>
    <row r="1452" spans="3:3" x14ac:dyDescent="0.3">
      <c r="C1452" t="s">
        <v>2143</v>
      </c>
    </row>
    <row r="1453" spans="3:3" x14ac:dyDescent="0.3">
      <c r="C1453" t="s">
        <v>3946</v>
      </c>
    </row>
    <row r="1454" spans="3:3" x14ac:dyDescent="0.3">
      <c r="C1454" t="s">
        <v>3947</v>
      </c>
    </row>
    <row r="1455" spans="3:3" x14ac:dyDescent="0.3">
      <c r="C1455" t="s">
        <v>3945</v>
      </c>
    </row>
    <row r="1456" spans="3:3" x14ac:dyDescent="0.3">
      <c r="C1456" t="s">
        <v>3199</v>
      </c>
    </row>
    <row r="1457" spans="3:3" x14ac:dyDescent="0.3">
      <c r="C1457" t="s">
        <v>161</v>
      </c>
    </row>
    <row r="1458" spans="3:3" x14ac:dyDescent="0.3">
      <c r="C1458" t="s">
        <v>3944</v>
      </c>
    </row>
    <row r="1459" spans="3:3" x14ac:dyDescent="0.3">
      <c r="C1459" t="s">
        <v>3943</v>
      </c>
    </row>
    <row r="1460" spans="3:3" x14ac:dyDescent="0.3">
      <c r="C1460" t="s">
        <v>1826</v>
      </c>
    </row>
    <row r="1461" spans="3:3" x14ac:dyDescent="0.3">
      <c r="C1461" t="s">
        <v>3942</v>
      </c>
    </row>
    <row r="1462" spans="3:3" x14ac:dyDescent="0.3">
      <c r="C1462" t="s">
        <v>3941</v>
      </c>
    </row>
    <row r="1463" spans="3:3" x14ac:dyDescent="0.3">
      <c r="C1463" t="s">
        <v>3940</v>
      </c>
    </row>
    <row r="1464" spans="3:3" x14ac:dyDescent="0.3">
      <c r="C1464" t="s">
        <v>3939</v>
      </c>
    </row>
    <row r="1465" spans="3:3" x14ac:dyDescent="0.3">
      <c r="C1465" t="s">
        <v>3938</v>
      </c>
    </row>
    <row r="1466" spans="3:3" x14ac:dyDescent="0.3">
      <c r="C1466" t="s">
        <v>3937</v>
      </c>
    </row>
    <row r="1467" spans="3:3" x14ac:dyDescent="0.3">
      <c r="C1467" t="s">
        <v>306</v>
      </c>
    </row>
    <row r="1468" spans="3:3" x14ac:dyDescent="0.3">
      <c r="C1468" t="s">
        <v>3936</v>
      </c>
    </row>
    <row r="1469" spans="3:3" x14ac:dyDescent="0.3">
      <c r="C1469" t="s">
        <v>1902</v>
      </c>
    </row>
    <row r="1470" spans="3:3" x14ac:dyDescent="0.3">
      <c r="C1470" t="s">
        <v>3935</v>
      </c>
    </row>
    <row r="1471" spans="3:3" x14ac:dyDescent="0.3">
      <c r="C1471" t="s">
        <v>3934</v>
      </c>
    </row>
    <row r="1472" spans="3:3" x14ac:dyDescent="0.3">
      <c r="C1472" t="s">
        <v>3933</v>
      </c>
    </row>
    <row r="1473" spans="3:3" x14ac:dyDescent="0.3">
      <c r="C1473" t="s">
        <v>3932</v>
      </c>
    </row>
    <row r="1474" spans="3:3" x14ac:dyDescent="0.3">
      <c r="C1474" t="s">
        <v>3931</v>
      </c>
    </row>
    <row r="1475" spans="3:3" x14ac:dyDescent="0.3">
      <c r="C1475" t="s">
        <v>3930</v>
      </c>
    </row>
    <row r="1476" spans="3:3" x14ac:dyDescent="0.3">
      <c r="C1476" t="s">
        <v>3929</v>
      </c>
    </row>
    <row r="1477" spans="3:3" x14ac:dyDescent="0.3">
      <c r="C1477" t="s">
        <v>3928</v>
      </c>
    </row>
    <row r="1478" spans="3:3" x14ac:dyDescent="0.3">
      <c r="C1478" t="s">
        <v>3927</v>
      </c>
    </row>
    <row r="1479" spans="3:3" x14ac:dyDescent="0.3">
      <c r="C1479" t="s">
        <v>2149</v>
      </c>
    </row>
    <row r="1480" spans="3:3" x14ac:dyDescent="0.3">
      <c r="C1480" t="s">
        <v>3926</v>
      </c>
    </row>
    <row r="1481" spans="3:3" x14ac:dyDescent="0.3">
      <c r="C1481" t="s">
        <v>3925</v>
      </c>
    </row>
    <row r="1482" spans="3:3" x14ac:dyDescent="0.3">
      <c r="C1482" t="s">
        <v>3924</v>
      </c>
    </row>
    <row r="1483" spans="3:3" x14ac:dyDescent="0.3">
      <c r="C1483" t="s">
        <v>3923</v>
      </c>
    </row>
    <row r="1484" spans="3:3" x14ac:dyDescent="0.3">
      <c r="C1484" t="s">
        <v>3922</v>
      </c>
    </row>
    <row r="1485" spans="3:3" x14ac:dyDescent="0.3">
      <c r="C1485" t="s">
        <v>3921</v>
      </c>
    </row>
    <row r="1486" spans="3:3" x14ac:dyDescent="0.3">
      <c r="C1486" t="s">
        <v>3920</v>
      </c>
    </row>
    <row r="1487" spans="3:3" x14ac:dyDescent="0.3">
      <c r="C1487" t="s">
        <v>3919</v>
      </c>
    </row>
    <row r="1488" spans="3:3" x14ac:dyDescent="0.3">
      <c r="C1488" t="s">
        <v>3918</v>
      </c>
    </row>
    <row r="1489" spans="3:3" x14ac:dyDescent="0.3">
      <c r="C1489" t="s">
        <v>3917</v>
      </c>
    </row>
    <row r="1490" spans="3:3" x14ac:dyDescent="0.3">
      <c r="C1490" t="s">
        <v>3916</v>
      </c>
    </row>
    <row r="1491" spans="3:3" x14ac:dyDescent="0.3">
      <c r="C1491" t="s">
        <v>3129</v>
      </c>
    </row>
    <row r="1492" spans="3:3" x14ac:dyDescent="0.3">
      <c r="C1492" t="s">
        <v>3915</v>
      </c>
    </row>
    <row r="1493" spans="3:3" x14ac:dyDescent="0.3">
      <c r="C1493" t="s">
        <v>3914</v>
      </c>
    </row>
    <row r="1494" spans="3:3" x14ac:dyDescent="0.3">
      <c r="C1494" t="s">
        <v>3913</v>
      </c>
    </row>
    <row r="1495" spans="3:3" x14ac:dyDescent="0.3">
      <c r="C1495" t="s">
        <v>3912</v>
      </c>
    </row>
    <row r="1496" spans="3:3" x14ac:dyDescent="0.3">
      <c r="C1496" t="s">
        <v>3911</v>
      </c>
    </row>
    <row r="1497" spans="3:3" x14ac:dyDescent="0.3">
      <c r="C1497" t="s">
        <v>2270</v>
      </c>
    </row>
    <row r="1498" spans="3:3" x14ac:dyDescent="0.3">
      <c r="C1498" t="s">
        <v>3910</v>
      </c>
    </row>
    <row r="1499" spans="3:3" x14ac:dyDescent="0.3">
      <c r="C1499" t="s">
        <v>3909</v>
      </c>
    </row>
    <row r="1500" spans="3:3" x14ac:dyDescent="0.3">
      <c r="C1500" t="s">
        <v>3908</v>
      </c>
    </row>
    <row r="1501" spans="3:3" x14ac:dyDescent="0.3">
      <c r="C1501" t="s">
        <v>2748</v>
      </c>
    </row>
    <row r="1502" spans="3:3" x14ac:dyDescent="0.3">
      <c r="C1502" t="s">
        <v>3907</v>
      </c>
    </row>
    <row r="1503" spans="3:3" x14ac:dyDescent="0.3">
      <c r="C1503" t="s">
        <v>3905</v>
      </c>
    </row>
    <row r="1504" spans="3:3" x14ac:dyDescent="0.3">
      <c r="C1504" t="s">
        <v>1004</v>
      </c>
    </row>
    <row r="1505" spans="3:3" x14ac:dyDescent="0.3">
      <c r="C1505" t="s">
        <v>3904</v>
      </c>
    </row>
    <row r="1506" spans="3:3" x14ac:dyDescent="0.3">
      <c r="C1506" t="s">
        <v>3903</v>
      </c>
    </row>
    <row r="1507" spans="3:3" x14ac:dyDescent="0.3">
      <c r="C1507" t="s">
        <v>3902</v>
      </c>
    </row>
    <row r="1508" spans="3:3" x14ac:dyDescent="0.3">
      <c r="C1508" t="s">
        <v>3070</v>
      </c>
    </row>
    <row r="1509" spans="3:3" x14ac:dyDescent="0.3">
      <c r="C1509" t="s">
        <v>3901</v>
      </c>
    </row>
    <row r="1510" spans="3:3" x14ac:dyDescent="0.3">
      <c r="C1510" t="s">
        <v>3896</v>
      </c>
    </row>
    <row r="1511" spans="3:3" x14ac:dyDescent="0.3">
      <c r="C1511" t="s">
        <v>3895</v>
      </c>
    </row>
    <row r="1512" spans="3:3" x14ac:dyDescent="0.3">
      <c r="C1512" t="s">
        <v>3894</v>
      </c>
    </row>
    <row r="1513" spans="3:3" x14ac:dyDescent="0.3">
      <c r="C1513" t="s">
        <v>3900</v>
      </c>
    </row>
    <row r="1514" spans="3:3" x14ac:dyDescent="0.3">
      <c r="C1514" t="s">
        <v>3899</v>
      </c>
    </row>
    <row r="1515" spans="3:3" x14ac:dyDescent="0.3">
      <c r="C1515" t="s">
        <v>3898</v>
      </c>
    </row>
    <row r="1516" spans="3:3" x14ac:dyDescent="0.3">
      <c r="C1516" t="s">
        <v>3897</v>
      </c>
    </row>
    <row r="1517" spans="3:3" x14ac:dyDescent="0.3">
      <c r="C1517" t="s">
        <v>1053</v>
      </c>
    </row>
    <row r="1518" spans="3:3" x14ac:dyDescent="0.3">
      <c r="C1518" t="s">
        <v>3893</v>
      </c>
    </row>
    <row r="1519" spans="3:3" x14ac:dyDescent="0.3">
      <c r="C1519" t="s">
        <v>3892</v>
      </c>
    </row>
    <row r="1520" spans="3:3" x14ac:dyDescent="0.3">
      <c r="C1520" t="s">
        <v>3891</v>
      </c>
    </row>
    <row r="1521" spans="3:3" x14ac:dyDescent="0.3">
      <c r="C1521" t="s">
        <v>3890</v>
      </c>
    </row>
    <row r="1522" spans="3:3" x14ac:dyDescent="0.3">
      <c r="C1522" t="s">
        <v>3889</v>
      </c>
    </row>
    <row r="1523" spans="3:3" x14ac:dyDescent="0.3">
      <c r="C1523" t="s">
        <v>3888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3887</v>
      </c>
    </row>
    <row r="1527" spans="3:3" x14ac:dyDescent="0.3">
      <c r="C1527" t="s">
        <v>3886</v>
      </c>
    </row>
    <row r="1528" spans="3:3" x14ac:dyDescent="0.3">
      <c r="C1528" t="s">
        <v>3885</v>
      </c>
    </row>
    <row r="1529" spans="3:3" x14ac:dyDescent="0.3">
      <c r="C1529" t="s">
        <v>3884</v>
      </c>
    </row>
    <row r="1530" spans="3:3" x14ac:dyDescent="0.3">
      <c r="C1530" t="s">
        <v>3883</v>
      </c>
    </row>
    <row r="1531" spans="3:3" x14ac:dyDescent="0.3">
      <c r="C1531" t="s">
        <v>3882</v>
      </c>
    </row>
    <row r="1532" spans="3:3" x14ac:dyDescent="0.3">
      <c r="C1532" t="s">
        <v>3881</v>
      </c>
    </row>
    <row r="1533" spans="3:3" x14ac:dyDescent="0.3">
      <c r="C1533" t="s">
        <v>3880</v>
      </c>
    </row>
    <row r="1534" spans="3:3" x14ac:dyDescent="0.3">
      <c r="C1534" t="s">
        <v>3879</v>
      </c>
    </row>
    <row r="1535" spans="3:3" x14ac:dyDescent="0.3">
      <c r="C1535" t="s">
        <v>3878</v>
      </c>
    </row>
    <row r="1536" spans="3:3" x14ac:dyDescent="0.3">
      <c r="C1536" t="s">
        <v>3877</v>
      </c>
    </row>
    <row r="1537" spans="3:3" x14ac:dyDescent="0.3">
      <c r="C1537" t="s">
        <v>1939</v>
      </c>
    </row>
    <row r="1538" spans="3:3" x14ac:dyDescent="0.3">
      <c r="C1538" t="s">
        <v>3876</v>
      </c>
    </row>
    <row r="1539" spans="3:3" x14ac:dyDescent="0.3">
      <c r="C1539" t="s">
        <v>3875</v>
      </c>
    </row>
    <row r="1540" spans="3:3" x14ac:dyDescent="0.3">
      <c r="C1540" t="s">
        <v>3874</v>
      </c>
    </row>
    <row r="1541" spans="3:3" x14ac:dyDescent="0.3">
      <c r="C1541" t="s">
        <v>3873</v>
      </c>
    </row>
    <row r="1542" spans="3:3" x14ac:dyDescent="0.3">
      <c r="C1542" t="s">
        <v>3872</v>
      </c>
    </row>
    <row r="1543" spans="3:3" x14ac:dyDescent="0.3">
      <c r="C1543" t="s">
        <v>3871</v>
      </c>
    </row>
    <row r="1544" spans="3:3" x14ac:dyDescent="0.3">
      <c r="C1544" t="s">
        <v>3870</v>
      </c>
    </row>
    <row r="1545" spans="3:3" x14ac:dyDescent="0.3">
      <c r="C1545" t="s">
        <v>3869</v>
      </c>
    </row>
    <row r="1546" spans="3:3" x14ac:dyDescent="0.3">
      <c r="C1546" t="s">
        <v>2490</v>
      </c>
    </row>
    <row r="1547" spans="3:3" x14ac:dyDescent="0.3">
      <c r="C1547" t="s">
        <v>3868</v>
      </c>
    </row>
    <row r="1548" spans="3:3" x14ac:dyDescent="0.3">
      <c r="C1548" t="s">
        <v>2171</v>
      </c>
    </row>
    <row r="1549" spans="3:3" x14ac:dyDescent="0.3">
      <c r="C1549" t="s">
        <v>3867</v>
      </c>
    </row>
    <row r="1550" spans="3:3" x14ac:dyDescent="0.3">
      <c r="C1550" t="s">
        <v>364</v>
      </c>
    </row>
    <row r="1551" spans="3:3" x14ac:dyDescent="0.3">
      <c r="C1551" t="s">
        <v>3866</v>
      </c>
    </row>
    <row r="1552" spans="3:3" x14ac:dyDescent="0.3">
      <c r="C1552" t="s">
        <v>3865</v>
      </c>
    </row>
    <row r="1553" spans="3:3" x14ac:dyDescent="0.3">
      <c r="C1553" t="s">
        <v>3864</v>
      </c>
    </row>
    <row r="1554" spans="3:3" x14ac:dyDescent="0.3">
      <c r="C1554" t="s">
        <v>3863</v>
      </c>
    </row>
    <row r="1555" spans="3:3" x14ac:dyDescent="0.3">
      <c r="C1555" t="s">
        <v>3862</v>
      </c>
    </row>
    <row r="1556" spans="3:3" x14ac:dyDescent="0.3">
      <c r="C1556" t="s">
        <v>3861</v>
      </c>
    </row>
    <row r="1557" spans="3:3" x14ac:dyDescent="0.3">
      <c r="C1557" t="s">
        <v>3860</v>
      </c>
    </row>
    <row r="1558" spans="3:3" x14ac:dyDescent="0.3">
      <c r="C1558" t="s">
        <v>3859</v>
      </c>
    </row>
    <row r="1559" spans="3:3" x14ac:dyDescent="0.3">
      <c r="C1559" t="s">
        <v>3858</v>
      </c>
    </row>
    <row r="1560" spans="3:3" x14ac:dyDescent="0.3">
      <c r="C1560" t="s">
        <v>3857</v>
      </c>
    </row>
    <row r="1561" spans="3:3" x14ac:dyDescent="0.3">
      <c r="C1561" t="s">
        <v>3856</v>
      </c>
    </row>
    <row r="1562" spans="3:3" x14ac:dyDescent="0.3">
      <c r="C1562" t="s">
        <v>3855</v>
      </c>
    </row>
    <row r="1563" spans="3:3" x14ac:dyDescent="0.3">
      <c r="C1563" t="s">
        <v>3854</v>
      </c>
    </row>
    <row r="1564" spans="3:3" x14ac:dyDescent="0.3">
      <c r="C1564" t="s">
        <v>3853</v>
      </c>
    </row>
    <row r="1565" spans="3:3" x14ac:dyDescent="0.3">
      <c r="C1565" t="s">
        <v>3852</v>
      </c>
    </row>
    <row r="1566" spans="3:3" x14ac:dyDescent="0.3">
      <c r="C1566" t="s">
        <v>3851</v>
      </c>
    </row>
    <row r="1567" spans="3:3" x14ac:dyDescent="0.3">
      <c r="C1567" t="s">
        <v>680</v>
      </c>
    </row>
    <row r="1568" spans="3:3" x14ac:dyDescent="0.3">
      <c r="C1568" t="s">
        <v>3850</v>
      </c>
    </row>
    <row r="1569" spans="3:3" x14ac:dyDescent="0.3">
      <c r="C1569" t="s">
        <v>3849</v>
      </c>
    </row>
    <row r="1570" spans="3:3" x14ac:dyDescent="0.3">
      <c r="C1570" t="s">
        <v>3848</v>
      </c>
    </row>
    <row r="1571" spans="3:3" x14ac:dyDescent="0.3">
      <c r="C1571" t="s">
        <v>3847</v>
      </c>
    </row>
    <row r="1572" spans="3:3" x14ac:dyDescent="0.3">
      <c r="C1572" t="s">
        <v>1809</v>
      </c>
    </row>
    <row r="1573" spans="3:3" x14ac:dyDescent="0.3">
      <c r="C1573" t="s">
        <v>3845</v>
      </c>
    </row>
    <row r="1574" spans="3:3" x14ac:dyDescent="0.3">
      <c r="C1574" t="s">
        <v>3844</v>
      </c>
    </row>
    <row r="1575" spans="3:3" x14ac:dyDescent="0.3">
      <c r="C1575" t="s">
        <v>297</v>
      </c>
    </row>
    <row r="1576" spans="3:3" x14ac:dyDescent="0.3">
      <c r="C1576" t="s">
        <v>3843</v>
      </c>
    </row>
    <row r="1577" spans="3:3" x14ac:dyDescent="0.3">
      <c r="C1577" t="s">
        <v>3842</v>
      </c>
    </row>
    <row r="1578" spans="3:3" x14ac:dyDescent="0.3">
      <c r="C1578" t="s">
        <v>3841</v>
      </c>
    </row>
    <row r="1579" spans="3:3" x14ac:dyDescent="0.3">
      <c r="C1579" t="s">
        <v>3840</v>
      </c>
    </row>
    <row r="1580" spans="3:3" x14ac:dyDescent="0.3">
      <c r="C1580" t="s">
        <v>2482</v>
      </c>
    </row>
    <row r="1581" spans="3:3" x14ac:dyDescent="0.3">
      <c r="C1581" t="s">
        <v>3257</v>
      </c>
    </row>
    <row r="1582" spans="3:3" x14ac:dyDescent="0.3">
      <c r="C1582" t="s">
        <v>3839</v>
      </c>
    </row>
    <row r="1583" spans="3:3" x14ac:dyDescent="0.3">
      <c r="C1583" t="s">
        <v>3838</v>
      </c>
    </row>
    <row r="1584" spans="3:3" x14ac:dyDescent="0.3">
      <c r="C1584" t="s">
        <v>3837</v>
      </c>
    </row>
    <row r="1585" spans="3:3" x14ac:dyDescent="0.3">
      <c r="C1585" t="s">
        <v>3836</v>
      </c>
    </row>
    <row r="1586" spans="3:3" x14ac:dyDescent="0.3">
      <c r="C1586" t="s">
        <v>3835</v>
      </c>
    </row>
    <row r="1587" spans="3:3" x14ac:dyDescent="0.3">
      <c r="C1587" t="s">
        <v>2099</v>
      </c>
    </row>
    <row r="1588" spans="3:3" x14ac:dyDescent="0.3">
      <c r="C1588" t="s">
        <v>3834</v>
      </c>
    </row>
    <row r="1589" spans="3:3" x14ac:dyDescent="0.3">
      <c r="C1589" t="s">
        <v>3833</v>
      </c>
    </row>
    <row r="1590" spans="3:3" x14ac:dyDescent="0.3">
      <c r="C1590" t="s">
        <v>3832</v>
      </c>
    </row>
    <row r="1591" spans="3:3" x14ac:dyDescent="0.3">
      <c r="C1591" t="s">
        <v>3830</v>
      </c>
    </row>
    <row r="1592" spans="3:3" x14ac:dyDescent="0.3">
      <c r="C1592" t="s">
        <v>3829</v>
      </c>
    </row>
    <row r="1593" spans="3:3" x14ac:dyDescent="0.3">
      <c r="C1593" t="s">
        <v>176</v>
      </c>
    </row>
    <row r="1594" spans="3:3" x14ac:dyDescent="0.3">
      <c r="C1594" t="s">
        <v>1952</v>
      </c>
    </row>
    <row r="1595" spans="3:3" x14ac:dyDescent="0.3">
      <c r="C1595" t="s">
        <v>1684</v>
      </c>
    </row>
    <row r="1596" spans="3:3" x14ac:dyDescent="0.3">
      <c r="C1596" t="s">
        <v>3828</v>
      </c>
    </row>
    <row r="1597" spans="3:3" x14ac:dyDescent="0.3">
      <c r="C1597" t="s">
        <v>3827</v>
      </c>
    </row>
    <row r="1598" spans="3:3" x14ac:dyDescent="0.3">
      <c r="C1598" t="s">
        <v>3826</v>
      </c>
    </row>
    <row r="1599" spans="3:3" x14ac:dyDescent="0.3">
      <c r="C1599" t="s">
        <v>1540</v>
      </c>
    </row>
    <row r="1600" spans="3:3" x14ac:dyDescent="0.3">
      <c r="C1600" t="s">
        <v>49</v>
      </c>
    </row>
    <row r="1601" spans="3:3" x14ac:dyDescent="0.3">
      <c r="C1601" t="s">
        <v>3825</v>
      </c>
    </row>
    <row r="1602" spans="3:3" x14ac:dyDescent="0.3">
      <c r="C1602" t="s">
        <v>2972</v>
      </c>
    </row>
    <row r="1603" spans="3:3" x14ac:dyDescent="0.3">
      <c r="C1603" t="s">
        <v>103</v>
      </c>
    </row>
    <row r="1604" spans="3:3" x14ac:dyDescent="0.3">
      <c r="C1604" t="s">
        <v>3824</v>
      </c>
    </row>
    <row r="1605" spans="3:3" x14ac:dyDescent="0.3">
      <c r="C1605" t="s">
        <v>2687</v>
      </c>
    </row>
    <row r="1606" spans="3:3" x14ac:dyDescent="0.3">
      <c r="C1606" t="s">
        <v>3823</v>
      </c>
    </row>
    <row r="1607" spans="3:3" x14ac:dyDescent="0.3">
      <c r="C1607" t="s">
        <v>3822</v>
      </c>
    </row>
    <row r="1608" spans="3:3" x14ac:dyDescent="0.3">
      <c r="C1608" t="s">
        <v>3820</v>
      </c>
    </row>
    <row r="1609" spans="3:3" x14ac:dyDescent="0.3">
      <c r="C1609" t="s">
        <v>3819</v>
      </c>
    </row>
    <row r="1610" spans="3:3" x14ac:dyDescent="0.3">
      <c r="C1610" t="s">
        <v>3818</v>
      </c>
    </row>
    <row r="1611" spans="3:3" x14ac:dyDescent="0.3">
      <c r="C1611" t="s">
        <v>3235</v>
      </c>
    </row>
    <row r="1612" spans="3:3" x14ac:dyDescent="0.3">
      <c r="C1612" t="s">
        <v>3817</v>
      </c>
    </row>
    <row r="1613" spans="3:3" x14ac:dyDescent="0.3">
      <c r="C1613" t="s">
        <v>261</v>
      </c>
    </row>
    <row r="1614" spans="3:3" x14ac:dyDescent="0.3">
      <c r="C1614" t="s">
        <v>2306</v>
      </c>
    </row>
    <row r="1615" spans="3:3" x14ac:dyDescent="0.3">
      <c r="C1615" t="s">
        <v>3816</v>
      </c>
    </row>
    <row r="1616" spans="3:3" x14ac:dyDescent="0.3">
      <c r="C1616" t="s">
        <v>266</v>
      </c>
    </row>
    <row r="1617" spans="3:3" x14ac:dyDescent="0.3">
      <c r="C1617" t="s">
        <v>2123</v>
      </c>
    </row>
    <row r="1618" spans="3:3" x14ac:dyDescent="0.3">
      <c r="C1618" t="s">
        <v>3814</v>
      </c>
    </row>
    <row r="1619" spans="3:3" x14ac:dyDescent="0.3">
      <c r="C1619" t="s">
        <v>3813</v>
      </c>
    </row>
    <row r="1620" spans="3:3" x14ac:dyDescent="0.3">
      <c r="C1620" t="s">
        <v>2185</v>
      </c>
    </row>
    <row r="1621" spans="3:3" x14ac:dyDescent="0.3">
      <c r="C1621" t="s">
        <v>365</v>
      </c>
    </row>
    <row r="1622" spans="3:3" x14ac:dyDescent="0.3">
      <c r="C1622" t="s">
        <v>3812</v>
      </c>
    </row>
    <row r="1623" spans="3:3" x14ac:dyDescent="0.3">
      <c r="C1623" t="s">
        <v>3811</v>
      </c>
    </row>
    <row r="1624" spans="3:3" x14ac:dyDescent="0.3">
      <c r="C1624" t="s">
        <v>3810</v>
      </c>
    </row>
    <row r="1625" spans="3:3" x14ac:dyDescent="0.3">
      <c r="C1625" t="s">
        <v>3137</v>
      </c>
    </row>
    <row r="1626" spans="3:3" x14ac:dyDescent="0.3">
      <c r="C1626" t="s">
        <v>3809</v>
      </c>
    </row>
    <row r="1627" spans="3:3" x14ac:dyDescent="0.3">
      <c r="C1627" t="s">
        <v>3808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3807</v>
      </c>
    </row>
    <row r="1631" spans="3:3" x14ac:dyDescent="0.3">
      <c r="C1631" t="s">
        <v>3806</v>
      </c>
    </row>
    <row r="1632" spans="3:3" x14ac:dyDescent="0.3">
      <c r="C1632" t="s">
        <v>3805</v>
      </c>
    </row>
    <row r="1633" spans="3:3" x14ac:dyDescent="0.3">
      <c r="C1633" t="s">
        <v>3804</v>
      </c>
    </row>
    <row r="1634" spans="3:3" x14ac:dyDescent="0.3">
      <c r="C1634" t="s">
        <v>2486</v>
      </c>
    </row>
    <row r="1635" spans="3:3" x14ac:dyDescent="0.3">
      <c r="C1635" t="s">
        <v>3803</v>
      </c>
    </row>
    <row r="1636" spans="3:3" x14ac:dyDescent="0.3">
      <c r="C1636" t="s">
        <v>1703</v>
      </c>
    </row>
    <row r="1637" spans="3:3" x14ac:dyDescent="0.3">
      <c r="C1637" t="s">
        <v>3802</v>
      </c>
    </row>
    <row r="1638" spans="3:3" x14ac:dyDescent="0.3">
      <c r="C1638" t="s">
        <v>3341</v>
      </c>
    </row>
    <row r="1639" spans="3:3" x14ac:dyDescent="0.3">
      <c r="C1639" t="s">
        <v>3801</v>
      </c>
    </row>
    <row r="1640" spans="3:3" x14ac:dyDescent="0.3">
      <c r="C1640" t="s">
        <v>3799</v>
      </c>
    </row>
    <row r="1641" spans="3:3" x14ac:dyDescent="0.3">
      <c r="C1641" t="s">
        <v>436</v>
      </c>
    </row>
    <row r="1642" spans="3:3" x14ac:dyDescent="0.3">
      <c r="C1642" t="s">
        <v>3798</v>
      </c>
    </row>
    <row r="1643" spans="3:3" x14ac:dyDescent="0.3">
      <c r="C1643" t="s">
        <v>3796</v>
      </c>
    </row>
    <row r="1644" spans="3:3" x14ac:dyDescent="0.3">
      <c r="C1644" t="s">
        <v>3795</v>
      </c>
    </row>
    <row r="1645" spans="3:3" x14ac:dyDescent="0.3">
      <c r="C1645" t="s">
        <v>3794</v>
      </c>
    </row>
    <row r="1646" spans="3:3" x14ac:dyDescent="0.3">
      <c r="C1646" t="s">
        <v>3793</v>
      </c>
    </row>
    <row r="1647" spans="3:3" x14ac:dyDescent="0.3">
      <c r="C1647" t="s">
        <v>3792</v>
      </c>
    </row>
    <row r="1648" spans="3:3" x14ac:dyDescent="0.3">
      <c r="C1648" t="s">
        <v>3791</v>
      </c>
    </row>
    <row r="1649" spans="3:3" x14ac:dyDescent="0.3">
      <c r="C1649" t="s">
        <v>3140</v>
      </c>
    </row>
    <row r="1650" spans="3:3" x14ac:dyDescent="0.3">
      <c r="C1650" t="s">
        <v>3790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3789</v>
      </c>
    </row>
    <row r="1654" spans="3:3" x14ac:dyDescent="0.3">
      <c r="C1654" t="s">
        <v>3800</v>
      </c>
    </row>
    <row r="1655" spans="3:3" x14ac:dyDescent="0.3">
      <c r="C1655" t="s">
        <v>3788</v>
      </c>
    </row>
    <row r="1656" spans="3:3" x14ac:dyDescent="0.3">
      <c r="C1656" t="s">
        <v>3787</v>
      </c>
    </row>
    <row r="1657" spans="3:3" x14ac:dyDescent="0.3">
      <c r="C1657" t="s">
        <v>3112</v>
      </c>
    </row>
    <row r="1658" spans="3:3" x14ac:dyDescent="0.3">
      <c r="C1658" t="s">
        <v>3786</v>
      </c>
    </row>
    <row r="1659" spans="3:3" x14ac:dyDescent="0.3">
      <c r="C1659" t="s">
        <v>3785</v>
      </c>
    </row>
    <row r="1660" spans="3:3" x14ac:dyDescent="0.3">
      <c r="C1660" t="s">
        <v>3784</v>
      </c>
    </row>
    <row r="1661" spans="3:3" x14ac:dyDescent="0.3">
      <c r="C1661" t="s">
        <v>3783</v>
      </c>
    </row>
    <row r="1662" spans="3:3" x14ac:dyDescent="0.3">
      <c r="C1662" t="s">
        <v>3782</v>
      </c>
    </row>
    <row r="1663" spans="3:3" x14ac:dyDescent="0.3">
      <c r="C1663" t="s">
        <v>1569</v>
      </c>
    </row>
    <row r="1664" spans="3:3" x14ac:dyDescent="0.3">
      <c r="C1664" t="s">
        <v>2503</v>
      </c>
    </row>
    <row r="1665" spans="3:3" x14ac:dyDescent="0.3">
      <c r="C1665" t="s">
        <v>3821</v>
      </c>
    </row>
    <row r="1666" spans="3:3" x14ac:dyDescent="0.3">
      <c r="C1666" t="s">
        <v>3831</v>
      </c>
    </row>
    <row r="1667" spans="3:3" x14ac:dyDescent="0.3">
      <c r="C1667" t="s">
        <v>3815</v>
      </c>
    </row>
    <row r="1668" spans="3:3" x14ac:dyDescent="0.3">
      <c r="C1668" t="s">
        <v>3797</v>
      </c>
    </row>
    <row r="1669" spans="3:3" x14ac:dyDescent="0.3">
      <c r="C1669" t="s">
        <v>2323</v>
      </c>
    </row>
    <row r="1670" spans="3:3" x14ac:dyDescent="0.3">
      <c r="C1670" t="s">
        <v>1024</v>
      </c>
    </row>
    <row r="1671" spans="3:3" x14ac:dyDescent="0.3">
      <c r="C1671" t="s">
        <v>3781</v>
      </c>
    </row>
    <row r="1672" spans="3:3" x14ac:dyDescent="0.3">
      <c r="C1672" t="s">
        <v>3780</v>
      </c>
    </row>
    <row r="1673" spans="3:3" x14ac:dyDescent="0.3">
      <c r="C1673" t="s">
        <v>3779</v>
      </c>
    </row>
    <row r="1674" spans="3:3" x14ac:dyDescent="0.3">
      <c r="C1674" t="s">
        <v>3778</v>
      </c>
    </row>
    <row r="1675" spans="3:3" x14ac:dyDescent="0.3">
      <c r="C1675" t="s">
        <v>3777</v>
      </c>
    </row>
    <row r="1676" spans="3:3" x14ac:dyDescent="0.3">
      <c r="C1676" t="s">
        <v>3776</v>
      </c>
    </row>
    <row r="1677" spans="3:3" x14ac:dyDescent="0.3">
      <c r="C1677" t="s">
        <v>2943</v>
      </c>
    </row>
    <row r="1678" spans="3:3" x14ac:dyDescent="0.3">
      <c r="C1678" t="s">
        <v>3775</v>
      </c>
    </row>
    <row r="1679" spans="3:3" x14ac:dyDescent="0.3">
      <c r="C1679" t="s">
        <v>3774</v>
      </c>
    </row>
    <row r="1680" spans="3:3" x14ac:dyDescent="0.3">
      <c r="C1680" t="s">
        <v>3773</v>
      </c>
    </row>
    <row r="1681" spans="3:3" x14ac:dyDescent="0.3">
      <c r="C1681" t="s">
        <v>3772</v>
      </c>
    </row>
    <row r="1682" spans="3:3" x14ac:dyDescent="0.3">
      <c r="C1682" t="s">
        <v>1316</v>
      </c>
    </row>
    <row r="1683" spans="3:3" x14ac:dyDescent="0.3">
      <c r="C1683" t="s">
        <v>3771</v>
      </c>
    </row>
    <row r="1684" spans="3:3" x14ac:dyDescent="0.3">
      <c r="C1684" t="s">
        <v>3770</v>
      </c>
    </row>
    <row r="1685" spans="3:3" x14ac:dyDescent="0.3">
      <c r="C1685" t="s">
        <v>3769</v>
      </c>
    </row>
    <row r="1686" spans="3:3" x14ac:dyDescent="0.3">
      <c r="C1686" t="s">
        <v>3768</v>
      </c>
    </row>
    <row r="1687" spans="3:3" x14ac:dyDescent="0.3">
      <c r="C1687" t="s">
        <v>3767</v>
      </c>
    </row>
    <row r="1688" spans="3:3" x14ac:dyDescent="0.3">
      <c r="C1688" t="s">
        <v>3766</v>
      </c>
    </row>
    <row r="1689" spans="3:3" x14ac:dyDescent="0.3">
      <c r="C1689" t="s">
        <v>3765</v>
      </c>
    </row>
    <row r="1690" spans="3:3" x14ac:dyDescent="0.3">
      <c r="C1690" t="s">
        <v>44</v>
      </c>
    </row>
    <row r="1691" spans="3:3" x14ac:dyDescent="0.3">
      <c r="C1691" t="s">
        <v>3764</v>
      </c>
    </row>
    <row r="1692" spans="3:3" x14ac:dyDescent="0.3">
      <c r="C1692" t="s">
        <v>2518</v>
      </c>
    </row>
    <row r="1693" spans="3:3" x14ac:dyDescent="0.3">
      <c r="C1693" t="s">
        <v>3762</v>
      </c>
    </row>
    <row r="1694" spans="3:3" x14ac:dyDescent="0.3">
      <c r="C1694" t="s">
        <v>3761</v>
      </c>
    </row>
    <row r="1695" spans="3:3" x14ac:dyDescent="0.3">
      <c r="C1695" t="s">
        <v>3763</v>
      </c>
    </row>
    <row r="1696" spans="3:3" x14ac:dyDescent="0.3">
      <c r="C1696" t="s">
        <v>1047</v>
      </c>
    </row>
    <row r="1697" spans="3:3" x14ac:dyDescent="0.3">
      <c r="C1697" t="s">
        <v>3760</v>
      </c>
    </row>
    <row r="1698" spans="3:3" x14ac:dyDescent="0.3">
      <c r="C1698" t="s">
        <v>3759</v>
      </c>
    </row>
    <row r="1699" spans="3:3" x14ac:dyDescent="0.3">
      <c r="C1699" t="s">
        <v>3758</v>
      </c>
    </row>
    <row r="1700" spans="3:3" x14ac:dyDescent="0.3">
      <c r="C1700" t="s">
        <v>3757</v>
      </c>
    </row>
    <row r="1701" spans="3:3" x14ac:dyDescent="0.3">
      <c r="C1701" t="s">
        <v>230</v>
      </c>
    </row>
    <row r="1702" spans="3:3" x14ac:dyDescent="0.3">
      <c r="C1702" t="s">
        <v>3756</v>
      </c>
    </row>
    <row r="1703" spans="3:3" x14ac:dyDescent="0.3">
      <c r="C1703" t="s">
        <v>2806</v>
      </c>
    </row>
    <row r="1704" spans="3:3" x14ac:dyDescent="0.3">
      <c r="C1704" t="s">
        <v>3755</v>
      </c>
    </row>
    <row r="1705" spans="3:3" x14ac:dyDescent="0.3">
      <c r="C1705" t="s">
        <v>3754</v>
      </c>
    </row>
    <row r="1706" spans="3:3" x14ac:dyDescent="0.3">
      <c r="C1706" t="s">
        <v>3753</v>
      </c>
    </row>
    <row r="1707" spans="3:3" x14ac:dyDescent="0.3">
      <c r="C1707" t="s">
        <v>2744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3752</v>
      </c>
    </row>
    <row r="1711" spans="3:3" x14ac:dyDescent="0.3">
      <c r="C1711" t="s">
        <v>2531</v>
      </c>
    </row>
    <row r="1712" spans="3:3" x14ac:dyDescent="0.3">
      <c r="C1712" t="s">
        <v>3062</v>
      </c>
    </row>
    <row r="1713" spans="3:3" x14ac:dyDescent="0.3">
      <c r="C1713" t="s">
        <v>3751</v>
      </c>
    </row>
    <row r="1714" spans="3:3" x14ac:dyDescent="0.3">
      <c r="C1714" t="s">
        <v>3750</v>
      </c>
    </row>
    <row r="1715" spans="3:3" x14ac:dyDescent="0.3">
      <c r="C1715" t="s">
        <v>3749</v>
      </c>
    </row>
    <row r="1716" spans="3:3" x14ac:dyDescent="0.3">
      <c r="C1716" t="s">
        <v>252</v>
      </c>
    </row>
    <row r="1717" spans="3:3" x14ac:dyDescent="0.3">
      <c r="C1717" t="s">
        <v>3747</v>
      </c>
    </row>
    <row r="1718" spans="3:3" x14ac:dyDescent="0.3">
      <c r="C1718" t="s">
        <v>3748</v>
      </c>
    </row>
    <row r="1719" spans="3:3" x14ac:dyDescent="0.3">
      <c r="C1719" t="s">
        <v>3745</v>
      </c>
    </row>
    <row r="1720" spans="3:3" x14ac:dyDescent="0.3">
      <c r="C1720" t="s">
        <v>133</v>
      </c>
    </row>
    <row r="1721" spans="3:3" x14ac:dyDescent="0.3">
      <c r="C1721" t="s">
        <v>3743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3742</v>
      </c>
    </row>
    <row r="1725" spans="3:3" x14ac:dyDescent="0.3">
      <c r="C1725" t="s">
        <v>3741</v>
      </c>
    </row>
    <row r="1726" spans="3:3" x14ac:dyDescent="0.3">
      <c r="C1726" t="s">
        <v>2327</v>
      </c>
    </row>
    <row r="1727" spans="3:3" x14ac:dyDescent="0.3">
      <c r="C1727" t="s">
        <v>63</v>
      </c>
    </row>
    <row r="1728" spans="3:3" x14ac:dyDescent="0.3">
      <c r="C1728" t="s">
        <v>3740</v>
      </c>
    </row>
    <row r="1729" spans="3:3" x14ac:dyDescent="0.3">
      <c r="C1729" t="s">
        <v>3744</v>
      </c>
    </row>
    <row r="1730" spans="3:3" x14ac:dyDescent="0.3">
      <c r="C1730" t="s">
        <v>3746</v>
      </c>
    </row>
    <row r="1731" spans="3:3" x14ac:dyDescent="0.3">
      <c r="C1731" t="s">
        <v>3738</v>
      </c>
    </row>
    <row r="1732" spans="3:3" x14ac:dyDescent="0.3">
      <c r="C1732" t="s">
        <v>1773</v>
      </c>
    </row>
    <row r="1733" spans="3:3" x14ac:dyDescent="0.3">
      <c r="C1733" t="s">
        <v>3737</v>
      </c>
    </row>
    <row r="1734" spans="3:3" x14ac:dyDescent="0.3">
      <c r="C1734" t="s">
        <v>3736</v>
      </c>
    </row>
    <row r="1735" spans="3:3" x14ac:dyDescent="0.3">
      <c r="C1735" t="s">
        <v>3735</v>
      </c>
    </row>
    <row r="1736" spans="3:3" x14ac:dyDescent="0.3">
      <c r="C1736" t="s">
        <v>3734</v>
      </c>
    </row>
    <row r="1737" spans="3:3" x14ac:dyDescent="0.3">
      <c r="C1737" t="s">
        <v>1693</v>
      </c>
    </row>
    <row r="1738" spans="3:3" x14ac:dyDescent="0.3">
      <c r="C1738" t="s">
        <v>3733</v>
      </c>
    </row>
    <row r="1739" spans="3:3" x14ac:dyDescent="0.3">
      <c r="C1739" t="s">
        <v>3731</v>
      </c>
    </row>
    <row r="1740" spans="3:3" x14ac:dyDescent="0.3">
      <c r="C1740" t="s">
        <v>3732</v>
      </c>
    </row>
    <row r="1741" spans="3:3" x14ac:dyDescent="0.3">
      <c r="C1741" t="s">
        <v>3730</v>
      </c>
    </row>
    <row r="1742" spans="3:3" x14ac:dyDescent="0.3">
      <c r="C1742" t="s">
        <v>3729</v>
      </c>
    </row>
    <row r="1743" spans="3:3" x14ac:dyDescent="0.3">
      <c r="C1743" t="s">
        <v>3728</v>
      </c>
    </row>
    <row r="1744" spans="3:3" x14ac:dyDescent="0.3">
      <c r="C1744" t="s">
        <v>3726</v>
      </c>
    </row>
    <row r="1745" spans="3:3" x14ac:dyDescent="0.3">
      <c r="C1745" t="s">
        <v>3725</v>
      </c>
    </row>
    <row r="1746" spans="3:3" x14ac:dyDescent="0.3">
      <c r="C1746" t="s">
        <v>3724</v>
      </c>
    </row>
    <row r="1747" spans="3:3" x14ac:dyDescent="0.3">
      <c r="C1747" t="s">
        <v>3723</v>
      </c>
    </row>
    <row r="1748" spans="3:3" x14ac:dyDescent="0.3">
      <c r="C1748" t="s">
        <v>3722</v>
      </c>
    </row>
    <row r="1749" spans="3:3" x14ac:dyDescent="0.3">
      <c r="C1749" t="s">
        <v>3721</v>
      </c>
    </row>
    <row r="1750" spans="3:3" x14ac:dyDescent="0.3">
      <c r="C1750" t="s">
        <v>3720</v>
      </c>
    </row>
    <row r="1751" spans="3:3" x14ac:dyDescent="0.3">
      <c r="C1751" t="s">
        <v>3719</v>
      </c>
    </row>
    <row r="1752" spans="3:3" x14ac:dyDescent="0.3">
      <c r="C1752" t="s">
        <v>3718</v>
      </c>
    </row>
    <row r="1753" spans="3:3" x14ac:dyDescent="0.3">
      <c r="C1753" t="s">
        <v>3717</v>
      </c>
    </row>
    <row r="1754" spans="3:3" x14ac:dyDescent="0.3">
      <c r="C1754" t="s">
        <v>3715</v>
      </c>
    </row>
    <row r="1755" spans="3:3" x14ac:dyDescent="0.3">
      <c r="C1755" t="s">
        <v>3714</v>
      </c>
    </row>
    <row r="1756" spans="3:3" x14ac:dyDescent="0.3">
      <c r="C1756" t="s">
        <v>3713</v>
      </c>
    </row>
    <row r="1757" spans="3:3" x14ac:dyDescent="0.3">
      <c r="C1757" t="s">
        <v>3150</v>
      </c>
    </row>
    <row r="1758" spans="3:3" x14ac:dyDescent="0.3">
      <c r="C1758" t="s">
        <v>3716</v>
      </c>
    </row>
    <row r="1759" spans="3:3" x14ac:dyDescent="0.3">
      <c r="C1759" t="s">
        <v>3712</v>
      </c>
    </row>
    <row r="1760" spans="3:3" x14ac:dyDescent="0.3">
      <c r="C1760" t="s">
        <v>3711</v>
      </c>
    </row>
    <row r="1761" spans="3:3" x14ac:dyDescent="0.3">
      <c r="C1761" t="s">
        <v>3709</v>
      </c>
    </row>
    <row r="1762" spans="3:3" x14ac:dyDescent="0.3">
      <c r="C1762" t="s">
        <v>3710</v>
      </c>
    </row>
    <row r="1763" spans="3:3" x14ac:dyDescent="0.3">
      <c r="C1763" t="s">
        <v>3708</v>
      </c>
    </row>
    <row r="1764" spans="3:3" x14ac:dyDescent="0.3">
      <c r="C1764" t="s">
        <v>3707</v>
      </c>
    </row>
    <row r="1765" spans="3:3" x14ac:dyDescent="0.3">
      <c r="C1765" t="s">
        <v>3706</v>
      </c>
    </row>
    <row r="1766" spans="3:3" x14ac:dyDescent="0.3">
      <c r="C1766" t="s">
        <v>3705</v>
      </c>
    </row>
    <row r="1767" spans="3:3" x14ac:dyDescent="0.3">
      <c r="C1767" t="s">
        <v>3704</v>
      </c>
    </row>
    <row r="1768" spans="3:3" x14ac:dyDescent="0.3">
      <c r="C1768" t="s">
        <v>3739</v>
      </c>
    </row>
    <row r="1769" spans="3:3" x14ac:dyDescent="0.3">
      <c r="C1769" t="s">
        <v>3703</v>
      </c>
    </row>
    <row r="1770" spans="3:3" x14ac:dyDescent="0.3">
      <c r="C1770" t="s">
        <v>3702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3701</v>
      </c>
    </row>
    <row r="1774" spans="3:3" x14ac:dyDescent="0.3">
      <c r="C1774" t="s">
        <v>3700</v>
      </c>
    </row>
    <row r="1775" spans="3:3" x14ac:dyDescent="0.3">
      <c r="C1775" t="s">
        <v>3699</v>
      </c>
    </row>
    <row r="1776" spans="3:3" x14ac:dyDescent="0.3">
      <c r="C1776" t="s">
        <v>3698</v>
      </c>
    </row>
    <row r="1777" spans="3:3" x14ac:dyDescent="0.3">
      <c r="C1777" t="s">
        <v>3697</v>
      </c>
    </row>
    <row r="1778" spans="3:3" x14ac:dyDescent="0.3">
      <c r="C1778" t="s">
        <v>3696</v>
      </c>
    </row>
    <row r="1779" spans="3:3" x14ac:dyDescent="0.3">
      <c r="C1779" t="s">
        <v>1474</v>
      </c>
    </row>
    <row r="1780" spans="3:3" x14ac:dyDescent="0.3">
      <c r="C1780" t="s">
        <v>360</v>
      </c>
    </row>
    <row r="1781" spans="3:3" x14ac:dyDescent="0.3">
      <c r="C1781" t="s">
        <v>3695</v>
      </c>
    </row>
    <row r="1782" spans="3:3" x14ac:dyDescent="0.3">
      <c r="C1782" t="s">
        <v>3694</v>
      </c>
    </row>
    <row r="1783" spans="3:3" x14ac:dyDescent="0.3">
      <c r="C1783" t="s">
        <v>3693</v>
      </c>
    </row>
    <row r="1784" spans="3:3" x14ac:dyDescent="0.3">
      <c r="C1784" t="s">
        <v>3692</v>
      </c>
    </row>
    <row r="1785" spans="3:3" x14ac:dyDescent="0.3">
      <c r="C1785" t="s">
        <v>3691</v>
      </c>
    </row>
    <row r="1786" spans="3:3" x14ac:dyDescent="0.3">
      <c r="C1786" t="s">
        <v>3690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3689</v>
      </c>
    </row>
    <row r="1790" spans="3:3" x14ac:dyDescent="0.3">
      <c r="C1790" t="s">
        <v>3688</v>
      </c>
    </row>
    <row r="1791" spans="3:3" x14ac:dyDescent="0.3">
      <c r="C1791" t="s">
        <v>3687</v>
      </c>
    </row>
    <row r="1792" spans="3:3" x14ac:dyDescent="0.3">
      <c r="C1792" t="s">
        <v>3686</v>
      </c>
    </row>
    <row r="1793" spans="3:3" x14ac:dyDescent="0.3">
      <c r="C1793" t="s">
        <v>3685</v>
      </c>
    </row>
    <row r="1794" spans="3:3" x14ac:dyDescent="0.3">
      <c r="C1794" t="s">
        <v>3684</v>
      </c>
    </row>
    <row r="1795" spans="3:3" x14ac:dyDescent="0.3">
      <c r="C1795" t="s">
        <v>3683</v>
      </c>
    </row>
    <row r="1796" spans="3:3" x14ac:dyDescent="0.3">
      <c r="C1796" t="s">
        <v>3682</v>
      </c>
    </row>
    <row r="1797" spans="3:3" x14ac:dyDescent="0.3">
      <c r="C1797" t="s">
        <v>3681</v>
      </c>
    </row>
    <row r="1798" spans="3:3" x14ac:dyDescent="0.3">
      <c r="C1798" t="s">
        <v>224</v>
      </c>
    </row>
    <row r="1799" spans="3:3" x14ac:dyDescent="0.3">
      <c r="C1799" t="s">
        <v>3680</v>
      </c>
    </row>
    <row r="1800" spans="3:3" x14ac:dyDescent="0.3">
      <c r="C1800" t="s">
        <v>3678</v>
      </c>
    </row>
    <row r="1801" spans="3:3" x14ac:dyDescent="0.3">
      <c r="C1801" t="s">
        <v>4948</v>
      </c>
    </row>
    <row r="1802" spans="3:3" x14ac:dyDescent="0.3">
      <c r="C1802" t="s">
        <v>4975</v>
      </c>
    </row>
    <row r="1803" spans="3:3" x14ac:dyDescent="0.3">
      <c r="C1803" t="s">
        <v>4976</v>
      </c>
    </row>
    <row r="1804" spans="3:3" x14ac:dyDescent="0.3">
      <c r="C1804" t="s">
        <v>4866</v>
      </c>
    </row>
    <row r="1805" spans="3:3" x14ac:dyDescent="0.3">
      <c r="C1805" t="s">
        <v>3677</v>
      </c>
    </row>
    <row r="1806" spans="3:3" x14ac:dyDescent="0.3">
      <c r="C1806" t="s">
        <v>3676</v>
      </c>
    </row>
    <row r="1807" spans="3:3" x14ac:dyDescent="0.3">
      <c r="C1807" t="s">
        <v>3675</v>
      </c>
    </row>
    <row r="1808" spans="3:3" x14ac:dyDescent="0.3">
      <c r="C1808" t="s">
        <v>1278</v>
      </c>
    </row>
    <row r="1809" spans="3:3" x14ac:dyDescent="0.3">
      <c r="C1809" t="s">
        <v>3674</v>
      </c>
    </row>
    <row r="1810" spans="3:3" x14ac:dyDescent="0.3">
      <c r="C1810" t="s">
        <v>3195</v>
      </c>
    </row>
    <row r="1811" spans="3:3" x14ac:dyDescent="0.3">
      <c r="C1811" t="s">
        <v>3210</v>
      </c>
    </row>
    <row r="1812" spans="3:3" x14ac:dyDescent="0.3">
      <c r="C1812" t="s">
        <v>3673</v>
      </c>
    </row>
    <row r="1813" spans="3:3" x14ac:dyDescent="0.3">
      <c r="C1813" t="s">
        <v>3672</v>
      </c>
    </row>
    <row r="1814" spans="3:3" x14ac:dyDescent="0.3">
      <c r="C1814" t="s">
        <v>3671</v>
      </c>
    </row>
    <row r="1815" spans="3:3" x14ac:dyDescent="0.3">
      <c r="C1815" t="s">
        <v>3670</v>
      </c>
    </row>
    <row r="1816" spans="3:3" x14ac:dyDescent="0.3">
      <c r="C1816" t="s">
        <v>3669</v>
      </c>
    </row>
    <row r="1817" spans="3:3" x14ac:dyDescent="0.3">
      <c r="C1817" t="s">
        <v>3668</v>
      </c>
    </row>
    <row r="1818" spans="3:3" x14ac:dyDescent="0.3">
      <c r="C1818" t="s">
        <v>3667</v>
      </c>
    </row>
    <row r="1819" spans="3:3" x14ac:dyDescent="0.3">
      <c r="C1819" t="s">
        <v>3666</v>
      </c>
    </row>
    <row r="1820" spans="3:3" x14ac:dyDescent="0.3">
      <c r="C1820" t="s">
        <v>3663</v>
      </c>
    </row>
    <row r="1821" spans="3:3" x14ac:dyDescent="0.3">
      <c r="C1821" t="s">
        <v>3662</v>
      </c>
    </row>
    <row r="1822" spans="3:3" x14ac:dyDescent="0.3">
      <c r="C1822" t="s">
        <v>3661</v>
      </c>
    </row>
    <row r="1823" spans="3:3" x14ac:dyDescent="0.3">
      <c r="C1823" t="s">
        <v>3660</v>
      </c>
    </row>
    <row r="1824" spans="3:3" x14ac:dyDescent="0.3">
      <c r="C1824" t="s">
        <v>3659</v>
      </c>
    </row>
    <row r="1825" spans="3:3" x14ac:dyDescent="0.3">
      <c r="C1825" t="s">
        <v>3658</v>
      </c>
    </row>
    <row r="1826" spans="3:3" x14ac:dyDescent="0.3">
      <c r="C1826" t="s">
        <v>3657</v>
      </c>
    </row>
    <row r="1827" spans="3:3" x14ac:dyDescent="0.3">
      <c r="C1827" t="s">
        <v>3656</v>
      </c>
    </row>
    <row r="1828" spans="3:3" x14ac:dyDescent="0.3">
      <c r="C1828" t="s">
        <v>3654</v>
      </c>
    </row>
    <row r="1829" spans="3:3" x14ac:dyDescent="0.3">
      <c r="C1829" t="s">
        <v>3653</v>
      </c>
    </row>
    <row r="1830" spans="3:3" x14ac:dyDescent="0.3">
      <c r="C1830" t="s">
        <v>3652</v>
      </c>
    </row>
    <row r="1831" spans="3:3" x14ac:dyDescent="0.3">
      <c r="C1831" t="s">
        <v>3651</v>
      </c>
    </row>
    <row r="1832" spans="3:3" x14ac:dyDescent="0.3">
      <c r="C1832" t="s">
        <v>3650</v>
      </c>
    </row>
    <row r="1833" spans="3:3" x14ac:dyDescent="0.3">
      <c r="C1833" t="s">
        <v>1891</v>
      </c>
    </row>
    <row r="1834" spans="3:3" x14ac:dyDescent="0.3">
      <c r="C1834" t="s">
        <v>2024</v>
      </c>
    </row>
    <row r="1835" spans="3:3" x14ac:dyDescent="0.3">
      <c r="C1835" t="s">
        <v>3649</v>
      </c>
    </row>
    <row r="1836" spans="3:3" x14ac:dyDescent="0.3">
      <c r="C1836" t="s">
        <v>3648</v>
      </c>
    </row>
    <row r="1837" spans="3:3" x14ac:dyDescent="0.3">
      <c r="C1837" t="s">
        <v>3665</v>
      </c>
    </row>
    <row r="1838" spans="3:3" x14ac:dyDescent="0.3">
      <c r="C1838" t="s">
        <v>3664</v>
      </c>
    </row>
    <row r="1839" spans="3:3" x14ac:dyDescent="0.3">
      <c r="C1839" t="s">
        <v>3647</v>
      </c>
    </row>
    <row r="1840" spans="3:3" x14ac:dyDescent="0.3">
      <c r="C1840" t="s">
        <v>3646</v>
      </c>
    </row>
    <row r="1841" spans="3:3" x14ac:dyDescent="0.3">
      <c r="C1841" t="s">
        <v>3645</v>
      </c>
    </row>
    <row r="1842" spans="3:3" x14ac:dyDescent="0.3">
      <c r="C1842" t="s">
        <v>3644</v>
      </c>
    </row>
    <row r="1843" spans="3:3" x14ac:dyDescent="0.3">
      <c r="C1843" t="s">
        <v>3643</v>
      </c>
    </row>
    <row r="1844" spans="3:3" x14ac:dyDescent="0.3">
      <c r="C1844" t="s">
        <v>3642</v>
      </c>
    </row>
    <row r="1845" spans="3:3" x14ac:dyDescent="0.3">
      <c r="C1845" t="s">
        <v>3640</v>
      </c>
    </row>
    <row r="1846" spans="3:3" x14ac:dyDescent="0.3">
      <c r="C1846" t="s">
        <v>3639</v>
      </c>
    </row>
    <row r="1847" spans="3:3" x14ac:dyDescent="0.3">
      <c r="C1847" t="s">
        <v>3638</v>
      </c>
    </row>
    <row r="1848" spans="3:3" x14ac:dyDescent="0.3">
      <c r="C1848" t="s">
        <v>3637</v>
      </c>
    </row>
    <row r="1849" spans="3:3" x14ac:dyDescent="0.3">
      <c r="C1849" t="s">
        <v>3636</v>
      </c>
    </row>
    <row r="1850" spans="3:3" x14ac:dyDescent="0.3">
      <c r="C1850" t="s">
        <v>3635</v>
      </c>
    </row>
    <row r="1851" spans="3:3" x14ac:dyDescent="0.3">
      <c r="C1851" t="s">
        <v>3634</v>
      </c>
    </row>
    <row r="1852" spans="3:3" x14ac:dyDescent="0.3">
      <c r="C1852" t="s">
        <v>3633</v>
      </c>
    </row>
    <row r="1853" spans="3:3" x14ac:dyDescent="0.3">
      <c r="C1853" t="s">
        <v>3632</v>
      </c>
    </row>
    <row r="1854" spans="3:3" x14ac:dyDescent="0.3">
      <c r="C1854" t="s">
        <v>3631</v>
      </c>
    </row>
    <row r="1855" spans="3:3" x14ac:dyDescent="0.3">
      <c r="C1855" t="s">
        <v>1686</v>
      </c>
    </row>
    <row r="1856" spans="3:3" x14ac:dyDescent="0.3">
      <c r="C1856" t="s">
        <v>3630</v>
      </c>
    </row>
    <row r="1857" spans="3:3" x14ac:dyDescent="0.3">
      <c r="C1857" t="s">
        <v>3154</v>
      </c>
    </row>
    <row r="1858" spans="3:3" x14ac:dyDescent="0.3">
      <c r="C1858" t="s">
        <v>3629</v>
      </c>
    </row>
    <row r="1859" spans="3:3" x14ac:dyDescent="0.3">
      <c r="C1859" t="s">
        <v>3627</v>
      </c>
    </row>
    <row r="1860" spans="3:3" x14ac:dyDescent="0.3">
      <c r="C1860" t="s">
        <v>3626</v>
      </c>
    </row>
    <row r="1861" spans="3:3" x14ac:dyDescent="0.3">
      <c r="C1861" t="s">
        <v>3625</v>
      </c>
    </row>
    <row r="1862" spans="3:3" x14ac:dyDescent="0.3">
      <c r="C1862" t="s">
        <v>3624</v>
      </c>
    </row>
    <row r="1863" spans="3:3" x14ac:dyDescent="0.3">
      <c r="C1863" t="s">
        <v>3623</v>
      </c>
    </row>
    <row r="1864" spans="3:3" x14ac:dyDescent="0.3">
      <c r="C1864" t="s">
        <v>3622</v>
      </c>
    </row>
    <row r="1865" spans="3:3" x14ac:dyDescent="0.3">
      <c r="C1865" t="s">
        <v>3621</v>
      </c>
    </row>
    <row r="1866" spans="3:3" x14ac:dyDescent="0.3">
      <c r="C1866" t="s">
        <v>3620</v>
      </c>
    </row>
    <row r="1867" spans="3:3" x14ac:dyDescent="0.3">
      <c r="C1867" t="s">
        <v>3619</v>
      </c>
    </row>
    <row r="1868" spans="3:3" x14ac:dyDescent="0.3">
      <c r="C1868" t="s">
        <v>3618</v>
      </c>
    </row>
    <row r="1869" spans="3:3" x14ac:dyDescent="0.3">
      <c r="C1869" t="s">
        <v>3617</v>
      </c>
    </row>
    <row r="1870" spans="3:3" x14ac:dyDescent="0.3">
      <c r="C1870" t="s">
        <v>3616</v>
      </c>
    </row>
    <row r="1871" spans="3:3" x14ac:dyDescent="0.3">
      <c r="C1871" t="s">
        <v>3615</v>
      </c>
    </row>
    <row r="1872" spans="3:3" x14ac:dyDescent="0.3">
      <c r="C1872" t="s">
        <v>3613</v>
      </c>
    </row>
    <row r="1873" spans="3:3" x14ac:dyDescent="0.3">
      <c r="C1873" t="s">
        <v>3612</v>
      </c>
    </row>
    <row r="1874" spans="3:3" x14ac:dyDescent="0.3">
      <c r="C1874" t="s">
        <v>3037</v>
      </c>
    </row>
    <row r="1875" spans="3:3" x14ac:dyDescent="0.3">
      <c r="C1875" t="s">
        <v>3611</v>
      </c>
    </row>
    <row r="1876" spans="3:3" x14ac:dyDescent="0.3">
      <c r="C1876" t="s">
        <v>3610</v>
      </c>
    </row>
    <row r="1877" spans="3:3" x14ac:dyDescent="0.3">
      <c r="C1877" t="s">
        <v>3609</v>
      </c>
    </row>
    <row r="1878" spans="3:3" x14ac:dyDescent="0.3">
      <c r="C1878" t="s">
        <v>3608</v>
      </c>
    </row>
    <row r="1879" spans="3:3" x14ac:dyDescent="0.3">
      <c r="C1879" t="s">
        <v>3607</v>
      </c>
    </row>
    <row r="1880" spans="3:3" x14ac:dyDescent="0.3">
      <c r="C1880" t="s">
        <v>3606</v>
      </c>
    </row>
    <row r="1881" spans="3:3" x14ac:dyDescent="0.3">
      <c r="C1881" t="s">
        <v>1016</v>
      </c>
    </row>
    <row r="1882" spans="3:3" x14ac:dyDescent="0.3">
      <c r="C1882" t="s">
        <v>3605</v>
      </c>
    </row>
    <row r="1883" spans="3:3" x14ac:dyDescent="0.3">
      <c r="C1883" t="s">
        <v>3604</v>
      </c>
    </row>
    <row r="1884" spans="3:3" x14ac:dyDescent="0.3">
      <c r="C1884" t="s">
        <v>3603</v>
      </c>
    </row>
    <row r="1885" spans="3:3" x14ac:dyDescent="0.3">
      <c r="C1885" t="s">
        <v>3602</v>
      </c>
    </row>
    <row r="1886" spans="3:3" x14ac:dyDescent="0.3">
      <c r="C1886" t="s">
        <v>3601</v>
      </c>
    </row>
    <row r="1887" spans="3:3" x14ac:dyDescent="0.3">
      <c r="C1887" t="s">
        <v>3614</v>
      </c>
    </row>
    <row r="1888" spans="3:3" x14ac:dyDescent="0.3">
      <c r="C1888" t="s">
        <v>3319</v>
      </c>
    </row>
    <row r="1889" spans="3:3" x14ac:dyDescent="0.3">
      <c r="C1889" t="s">
        <v>3600</v>
      </c>
    </row>
    <row r="1890" spans="3:3" x14ac:dyDescent="0.3">
      <c r="C1890" t="s">
        <v>3599</v>
      </c>
    </row>
    <row r="1891" spans="3:3" x14ac:dyDescent="0.3">
      <c r="C1891" t="s">
        <v>280</v>
      </c>
    </row>
    <row r="1892" spans="3:3" x14ac:dyDescent="0.3">
      <c r="C1892" t="s">
        <v>2004</v>
      </c>
    </row>
    <row r="1893" spans="3:3" x14ac:dyDescent="0.3">
      <c r="C1893" t="s">
        <v>3598</v>
      </c>
    </row>
    <row r="1894" spans="3:3" x14ac:dyDescent="0.3">
      <c r="C1894" t="s">
        <v>3597</v>
      </c>
    </row>
    <row r="1895" spans="3:3" x14ac:dyDescent="0.3">
      <c r="C1895" t="s">
        <v>3595</v>
      </c>
    </row>
    <row r="1896" spans="3:3" x14ac:dyDescent="0.3">
      <c r="C1896" t="s">
        <v>3594</v>
      </c>
    </row>
    <row r="1897" spans="3:3" x14ac:dyDescent="0.3">
      <c r="C1897" t="s">
        <v>3596</v>
      </c>
    </row>
    <row r="1898" spans="3:3" x14ac:dyDescent="0.3">
      <c r="C1898" t="s">
        <v>3593</v>
      </c>
    </row>
    <row r="1899" spans="3:3" x14ac:dyDescent="0.3">
      <c r="C1899" t="s">
        <v>3592</v>
      </c>
    </row>
    <row r="1900" spans="3:3" x14ac:dyDescent="0.3">
      <c r="C1900" t="s">
        <v>3591</v>
      </c>
    </row>
    <row r="1901" spans="3:3" x14ac:dyDescent="0.3">
      <c r="C1901" t="s">
        <v>3590</v>
      </c>
    </row>
    <row r="1902" spans="3:3" x14ac:dyDescent="0.3">
      <c r="C1902" t="s">
        <v>3589</v>
      </c>
    </row>
    <row r="1903" spans="3:3" x14ac:dyDescent="0.3">
      <c r="C1903" t="s">
        <v>3588</v>
      </c>
    </row>
    <row r="1904" spans="3:3" x14ac:dyDescent="0.3">
      <c r="C1904" t="s">
        <v>408</v>
      </c>
    </row>
    <row r="1905" spans="3:3" x14ac:dyDescent="0.3">
      <c r="C1905" t="s">
        <v>3587</v>
      </c>
    </row>
    <row r="1906" spans="3:3" x14ac:dyDescent="0.3">
      <c r="C1906" t="s">
        <v>3586</v>
      </c>
    </row>
    <row r="1907" spans="3:3" x14ac:dyDescent="0.3">
      <c r="C1907" t="s">
        <v>3585</v>
      </c>
    </row>
    <row r="1908" spans="3:3" x14ac:dyDescent="0.3">
      <c r="C1908" t="s">
        <v>3584</v>
      </c>
    </row>
    <row r="1909" spans="3:3" x14ac:dyDescent="0.3">
      <c r="C1909" t="s">
        <v>3583</v>
      </c>
    </row>
    <row r="1910" spans="3:3" x14ac:dyDescent="0.3">
      <c r="C1910" t="s">
        <v>3582</v>
      </c>
    </row>
    <row r="1911" spans="3:3" x14ac:dyDescent="0.3">
      <c r="C1911" t="s">
        <v>3581</v>
      </c>
    </row>
    <row r="1912" spans="3:3" x14ac:dyDescent="0.3">
      <c r="C1912" t="s">
        <v>3580</v>
      </c>
    </row>
    <row r="1913" spans="3:3" x14ac:dyDescent="0.3">
      <c r="C1913" t="s">
        <v>3579</v>
      </c>
    </row>
    <row r="1914" spans="3:3" x14ac:dyDescent="0.3">
      <c r="C1914" t="s">
        <v>2817</v>
      </c>
    </row>
    <row r="1915" spans="3:3" x14ac:dyDescent="0.3">
      <c r="C1915" t="s">
        <v>3578</v>
      </c>
    </row>
    <row r="1916" spans="3:3" x14ac:dyDescent="0.3">
      <c r="C1916" t="s">
        <v>3577</v>
      </c>
    </row>
    <row r="1917" spans="3:3" x14ac:dyDescent="0.3">
      <c r="C1917" t="s">
        <v>3576</v>
      </c>
    </row>
    <row r="1918" spans="3:3" x14ac:dyDescent="0.3">
      <c r="C1918" t="s">
        <v>3575</v>
      </c>
    </row>
    <row r="1919" spans="3:3" x14ac:dyDescent="0.3">
      <c r="C1919" t="s">
        <v>2551</v>
      </c>
    </row>
    <row r="1920" spans="3:3" x14ac:dyDescent="0.3">
      <c r="C1920" t="s">
        <v>1717</v>
      </c>
    </row>
    <row r="1921" spans="3:3" x14ac:dyDescent="0.3">
      <c r="C1921" t="s">
        <v>185</v>
      </c>
    </row>
    <row r="1922" spans="3:3" x14ac:dyDescent="0.3">
      <c r="C1922" t="s">
        <v>3574</v>
      </c>
    </row>
    <row r="1923" spans="3:3" x14ac:dyDescent="0.3">
      <c r="C1923" t="s">
        <v>3572</v>
      </c>
    </row>
    <row r="1924" spans="3:3" x14ac:dyDescent="0.3">
      <c r="C1924" t="s">
        <v>3571</v>
      </c>
    </row>
    <row r="1925" spans="3:3" x14ac:dyDescent="0.3">
      <c r="C1925" t="s">
        <v>1078</v>
      </c>
    </row>
    <row r="1926" spans="3:3" x14ac:dyDescent="0.3">
      <c r="C1926" t="s">
        <v>3570</v>
      </c>
    </row>
    <row r="1927" spans="3:3" x14ac:dyDescent="0.3">
      <c r="C1927" t="s">
        <v>3565</v>
      </c>
    </row>
    <row r="1928" spans="3:3" x14ac:dyDescent="0.3">
      <c r="C1928" t="s">
        <v>3564</v>
      </c>
    </row>
    <row r="1929" spans="3:3" x14ac:dyDescent="0.3">
      <c r="C1929" t="s">
        <v>3569</v>
      </c>
    </row>
    <row r="1930" spans="3:3" x14ac:dyDescent="0.3">
      <c r="C1930" t="s">
        <v>3568</v>
      </c>
    </row>
    <row r="1931" spans="3:3" x14ac:dyDescent="0.3">
      <c r="C1931" t="s">
        <v>3567</v>
      </c>
    </row>
    <row r="1932" spans="3:3" x14ac:dyDescent="0.3">
      <c r="C1932" t="s">
        <v>3566</v>
      </c>
    </row>
    <row r="1933" spans="3:3" x14ac:dyDescent="0.3">
      <c r="C1933" t="s">
        <v>3563</v>
      </c>
    </row>
    <row r="1934" spans="3:3" x14ac:dyDescent="0.3">
      <c r="C1934" t="s">
        <v>3562</v>
      </c>
    </row>
    <row r="1935" spans="3:3" x14ac:dyDescent="0.3">
      <c r="C1935" t="s">
        <v>3561</v>
      </c>
    </row>
    <row r="1936" spans="3:3" x14ac:dyDescent="0.3">
      <c r="C1936" t="s">
        <v>3560</v>
      </c>
    </row>
    <row r="1937" spans="3:3" x14ac:dyDescent="0.3">
      <c r="C1937" t="s">
        <v>3559</v>
      </c>
    </row>
    <row r="1938" spans="3:3" x14ac:dyDescent="0.3">
      <c r="C1938" t="s">
        <v>3558</v>
      </c>
    </row>
    <row r="1939" spans="3:3" x14ac:dyDescent="0.3">
      <c r="C1939" t="s">
        <v>3556</v>
      </c>
    </row>
    <row r="1940" spans="3:3" x14ac:dyDescent="0.3">
      <c r="C1940" t="s">
        <v>3555</v>
      </c>
    </row>
    <row r="1941" spans="3:3" x14ac:dyDescent="0.3">
      <c r="C1941" t="s">
        <v>3554</v>
      </c>
    </row>
    <row r="1942" spans="3:3" x14ac:dyDescent="0.3">
      <c r="C1942" t="s">
        <v>4720</v>
      </c>
    </row>
    <row r="1943" spans="3:3" x14ac:dyDescent="0.3">
      <c r="C1943" t="s">
        <v>3553</v>
      </c>
    </row>
    <row r="1944" spans="3:3" x14ac:dyDescent="0.3">
      <c r="C1944" t="s">
        <v>4718</v>
      </c>
    </row>
    <row r="1945" spans="3:3" x14ac:dyDescent="0.3">
      <c r="C1945" t="s">
        <v>1030</v>
      </c>
    </row>
    <row r="1946" spans="3:3" x14ac:dyDescent="0.3">
      <c r="C1946" t="s">
        <v>3551</v>
      </c>
    </row>
    <row r="1947" spans="3:3" x14ac:dyDescent="0.3">
      <c r="C1947" t="s">
        <v>3550</v>
      </c>
    </row>
    <row r="1948" spans="3:3" x14ac:dyDescent="0.3">
      <c r="C1948" t="s">
        <v>633</v>
      </c>
    </row>
    <row r="1949" spans="3:3" x14ac:dyDescent="0.3">
      <c r="C1949" t="s">
        <v>3548</v>
      </c>
    </row>
    <row r="1950" spans="3:3" x14ac:dyDescent="0.3">
      <c r="C1950" t="s">
        <v>3547</v>
      </c>
    </row>
    <row r="1951" spans="3:3" x14ac:dyDescent="0.3">
      <c r="C1951" t="s">
        <v>3546</v>
      </c>
    </row>
    <row r="1952" spans="3:3" x14ac:dyDescent="0.3">
      <c r="C1952" t="s">
        <v>3545</v>
      </c>
    </row>
    <row r="1953" spans="3:3" x14ac:dyDescent="0.3">
      <c r="C1953" t="s">
        <v>3544</v>
      </c>
    </row>
    <row r="1954" spans="3:3" x14ac:dyDescent="0.3">
      <c r="C1954" t="s">
        <v>3542</v>
      </c>
    </row>
    <row r="1955" spans="3:3" x14ac:dyDescent="0.3">
      <c r="C1955" t="s">
        <v>3539</v>
      </c>
    </row>
    <row r="1956" spans="3:3" x14ac:dyDescent="0.3">
      <c r="C1956" t="s">
        <v>3541</v>
      </c>
    </row>
    <row r="1957" spans="3:3" x14ac:dyDescent="0.3">
      <c r="C1957" t="s">
        <v>3538</v>
      </c>
    </row>
    <row r="1958" spans="3:3" x14ac:dyDescent="0.3">
      <c r="C1958" t="s">
        <v>3537</v>
      </c>
    </row>
    <row r="1959" spans="3:3" x14ac:dyDescent="0.3">
      <c r="C1959" t="s">
        <v>3536</v>
      </c>
    </row>
    <row r="1960" spans="3:3" x14ac:dyDescent="0.3">
      <c r="C1960" t="s">
        <v>3535</v>
      </c>
    </row>
    <row r="1961" spans="3:3" x14ac:dyDescent="0.3">
      <c r="C1961" t="s">
        <v>3534</v>
      </c>
    </row>
    <row r="1962" spans="3:3" x14ac:dyDescent="0.3">
      <c r="C1962" t="s">
        <v>3533</v>
      </c>
    </row>
    <row r="1963" spans="3:3" x14ac:dyDescent="0.3">
      <c r="C1963" t="s">
        <v>3532</v>
      </c>
    </row>
    <row r="1964" spans="3:3" x14ac:dyDescent="0.3">
      <c r="C1964" t="s">
        <v>3531</v>
      </c>
    </row>
    <row r="1965" spans="3:3" x14ac:dyDescent="0.3">
      <c r="C1965" t="s">
        <v>3530</v>
      </c>
    </row>
    <row r="1966" spans="3:3" x14ac:dyDescent="0.3">
      <c r="C1966" t="s">
        <v>3529</v>
      </c>
    </row>
    <row r="1967" spans="3:3" x14ac:dyDescent="0.3">
      <c r="C1967" t="s">
        <v>3528</v>
      </c>
    </row>
    <row r="1968" spans="3:3" x14ac:dyDescent="0.3">
      <c r="C1968" t="s">
        <v>3526</v>
      </c>
    </row>
    <row r="1969" spans="3:3" x14ac:dyDescent="0.3">
      <c r="C1969" t="s">
        <v>3525</v>
      </c>
    </row>
    <row r="1970" spans="3:3" x14ac:dyDescent="0.3">
      <c r="C1970" t="s">
        <v>3523</v>
      </c>
    </row>
    <row r="1971" spans="3:3" x14ac:dyDescent="0.3">
      <c r="C1971" t="s">
        <v>3520</v>
      </c>
    </row>
    <row r="1972" spans="3:3" x14ac:dyDescent="0.3">
      <c r="C1972" t="s">
        <v>2796</v>
      </c>
    </row>
    <row r="1973" spans="3:3" x14ac:dyDescent="0.3">
      <c r="C1973" t="s">
        <v>3521</v>
      </c>
    </row>
    <row r="1974" spans="3:3" x14ac:dyDescent="0.3">
      <c r="C1974" t="s">
        <v>3519</v>
      </c>
    </row>
    <row r="1975" spans="3:3" x14ac:dyDescent="0.3">
      <c r="C1975" t="s">
        <v>3518</v>
      </c>
    </row>
    <row r="1976" spans="3:3" x14ac:dyDescent="0.3">
      <c r="C1976" t="s">
        <v>3516</v>
      </c>
    </row>
    <row r="1977" spans="3:3" x14ac:dyDescent="0.3">
      <c r="C1977" t="s">
        <v>1906</v>
      </c>
    </row>
    <row r="1978" spans="3:3" x14ac:dyDescent="0.3">
      <c r="C1978" t="s">
        <v>3515</v>
      </c>
    </row>
    <row r="1979" spans="3:3" x14ac:dyDescent="0.3">
      <c r="C1979" t="s">
        <v>74</v>
      </c>
    </row>
    <row r="1980" spans="3:3" x14ac:dyDescent="0.3">
      <c r="C1980" t="s">
        <v>1747</v>
      </c>
    </row>
    <row r="1981" spans="3:3" x14ac:dyDescent="0.3">
      <c r="C1981" t="s">
        <v>3514</v>
      </c>
    </row>
    <row r="1982" spans="3:3" x14ac:dyDescent="0.3">
      <c r="C1982" t="s">
        <v>3513</v>
      </c>
    </row>
    <row r="1983" spans="3:3" x14ac:dyDescent="0.3">
      <c r="C1983" t="s">
        <v>3512</v>
      </c>
    </row>
    <row r="1984" spans="3:3" x14ac:dyDescent="0.3">
      <c r="C1984" t="s">
        <v>3511</v>
      </c>
    </row>
    <row r="1985" spans="3:3" x14ac:dyDescent="0.3">
      <c r="C1985" t="s">
        <v>3510</v>
      </c>
    </row>
    <row r="1986" spans="3:3" x14ac:dyDescent="0.3">
      <c r="C1986" t="s">
        <v>3509</v>
      </c>
    </row>
    <row r="1987" spans="3:3" x14ac:dyDescent="0.3">
      <c r="C1987" t="s">
        <v>3508</v>
      </c>
    </row>
    <row r="1988" spans="3:3" x14ac:dyDescent="0.3">
      <c r="C1988" t="s">
        <v>1341</v>
      </c>
    </row>
    <row r="1989" spans="3:3" x14ac:dyDescent="0.3">
      <c r="C1989" t="s">
        <v>3507</v>
      </c>
    </row>
    <row r="1990" spans="3:3" x14ac:dyDescent="0.3">
      <c r="C1990" t="s">
        <v>3506</v>
      </c>
    </row>
    <row r="1991" spans="3:3" x14ac:dyDescent="0.3">
      <c r="C1991" t="s">
        <v>3505</v>
      </c>
    </row>
    <row r="1992" spans="3:3" x14ac:dyDescent="0.3">
      <c r="C1992" t="s">
        <v>1887</v>
      </c>
    </row>
    <row r="1993" spans="3:3" x14ac:dyDescent="0.3">
      <c r="C1993" t="s">
        <v>3504</v>
      </c>
    </row>
    <row r="1994" spans="3:3" x14ac:dyDescent="0.3">
      <c r="C1994" t="s">
        <v>2494</v>
      </c>
    </row>
    <row r="1995" spans="3:3" x14ac:dyDescent="0.3">
      <c r="C1995" t="s">
        <v>3503</v>
      </c>
    </row>
    <row r="1996" spans="3:3" x14ac:dyDescent="0.3">
      <c r="C1996" t="s">
        <v>3501</v>
      </c>
    </row>
    <row r="1997" spans="3:3" x14ac:dyDescent="0.3">
      <c r="C1997" t="s">
        <v>3500</v>
      </c>
    </row>
    <row r="1998" spans="3:3" x14ac:dyDescent="0.3">
      <c r="C1998" t="s">
        <v>3499</v>
      </c>
    </row>
    <row r="1999" spans="3:3" x14ac:dyDescent="0.3">
      <c r="C1999" t="s">
        <v>3498</v>
      </c>
    </row>
    <row r="2000" spans="3:3" x14ac:dyDescent="0.3">
      <c r="C2000" t="s">
        <v>3497</v>
      </c>
    </row>
    <row r="2001" spans="3:3" x14ac:dyDescent="0.3">
      <c r="C2001" t="s">
        <v>3495</v>
      </c>
    </row>
    <row r="2002" spans="3:3" x14ac:dyDescent="0.3">
      <c r="C2002" t="s">
        <v>3493</v>
      </c>
    </row>
    <row r="2003" spans="3:3" x14ac:dyDescent="0.3">
      <c r="C2003" t="s">
        <v>1656</v>
      </c>
    </row>
    <row r="2004" spans="3:3" x14ac:dyDescent="0.3">
      <c r="C2004" t="s">
        <v>3492</v>
      </c>
    </row>
    <row r="2005" spans="3:3" x14ac:dyDescent="0.3">
      <c r="C2005" t="s">
        <v>3490</v>
      </c>
    </row>
    <row r="2006" spans="3:3" x14ac:dyDescent="0.3">
      <c r="C2006" t="s">
        <v>2708</v>
      </c>
    </row>
    <row r="2007" spans="3:3" x14ac:dyDescent="0.3">
      <c r="C2007" t="s">
        <v>3486</v>
      </c>
    </row>
    <row r="2008" spans="3:3" x14ac:dyDescent="0.3">
      <c r="C2008" t="s">
        <v>3485</v>
      </c>
    </row>
    <row r="2009" spans="3:3" x14ac:dyDescent="0.3">
      <c r="C2009" t="s">
        <v>2274</v>
      </c>
    </row>
    <row r="2010" spans="3:3" x14ac:dyDescent="0.3">
      <c r="C2010" t="s">
        <v>3484</v>
      </c>
    </row>
    <row r="2011" spans="3:3" x14ac:dyDescent="0.3">
      <c r="C2011" t="s">
        <v>3483</v>
      </c>
    </row>
    <row r="2012" spans="3:3" x14ac:dyDescent="0.3">
      <c r="C2012" t="s">
        <v>3482</v>
      </c>
    </row>
    <row r="2013" spans="3:3" x14ac:dyDescent="0.3">
      <c r="C2013" t="s">
        <v>3488</v>
      </c>
    </row>
    <row r="2014" spans="3:3" x14ac:dyDescent="0.3">
      <c r="C2014" t="s">
        <v>3487</v>
      </c>
    </row>
    <row r="2015" spans="3:3" x14ac:dyDescent="0.3">
      <c r="C2015" t="s">
        <v>3481</v>
      </c>
    </row>
    <row r="2016" spans="3:3" x14ac:dyDescent="0.3">
      <c r="C2016" t="s">
        <v>3479</v>
      </c>
    </row>
    <row r="2017" spans="3:3" x14ac:dyDescent="0.3">
      <c r="C2017" t="s">
        <v>3478</v>
      </c>
    </row>
    <row r="2018" spans="3:3" x14ac:dyDescent="0.3">
      <c r="C2018" t="s">
        <v>3096</v>
      </c>
    </row>
    <row r="2019" spans="3:3" x14ac:dyDescent="0.3">
      <c r="C2019" t="s">
        <v>3477</v>
      </c>
    </row>
    <row r="2020" spans="3:3" x14ac:dyDescent="0.3">
      <c r="C2020" t="s">
        <v>3476</v>
      </c>
    </row>
    <row r="2021" spans="3:3" x14ac:dyDescent="0.3">
      <c r="C2021" t="s">
        <v>3475</v>
      </c>
    </row>
    <row r="2022" spans="3:3" x14ac:dyDescent="0.3">
      <c r="C2022" t="s">
        <v>3473</v>
      </c>
    </row>
    <row r="2023" spans="3:3" x14ac:dyDescent="0.3">
      <c r="C2023" t="s">
        <v>3472</v>
      </c>
    </row>
    <row r="2024" spans="3:3" x14ac:dyDescent="0.3">
      <c r="C2024" t="s">
        <v>3470</v>
      </c>
    </row>
    <row r="2025" spans="3:3" x14ac:dyDescent="0.3">
      <c r="C2025" t="s">
        <v>3469</v>
      </c>
    </row>
    <row r="2026" spans="3:3" x14ac:dyDescent="0.3">
      <c r="C2026" t="s">
        <v>3468</v>
      </c>
    </row>
    <row r="2027" spans="3:3" x14ac:dyDescent="0.3">
      <c r="C2027" t="s">
        <v>3467</v>
      </c>
    </row>
    <row r="2028" spans="3:3" x14ac:dyDescent="0.3">
      <c r="C2028" t="s">
        <v>3466</v>
      </c>
    </row>
    <row r="2029" spans="3:3" x14ac:dyDescent="0.3">
      <c r="C2029" t="s">
        <v>3465</v>
      </c>
    </row>
    <row r="2030" spans="3:3" x14ac:dyDescent="0.3">
      <c r="C2030" t="s">
        <v>3464</v>
      </c>
    </row>
    <row r="2031" spans="3:3" x14ac:dyDescent="0.3">
      <c r="C2031" t="s">
        <v>4706</v>
      </c>
    </row>
    <row r="2032" spans="3:3" x14ac:dyDescent="0.3">
      <c r="C2032" t="s">
        <v>3459</v>
      </c>
    </row>
    <row r="2033" spans="3:3" x14ac:dyDescent="0.3">
      <c r="C2033" t="s">
        <v>3461</v>
      </c>
    </row>
    <row r="2034" spans="3:3" x14ac:dyDescent="0.3">
      <c r="C2034" t="s">
        <v>3458</v>
      </c>
    </row>
    <row r="2035" spans="3:3" x14ac:dyDescent="0.3">
      <c r="C2035" t="s">
        <v>3456</v>
      </c>
    </row>
    <row r="2036" spans="3:3" x14ac:dyDescent="0.3">
      <c r="C2036" t="s">
        <v>3453</v>
      </c>
    </row>
    <row r="2037" spans="3:3" x14ac:dyDescent="0.3">
      <c r="C2037" t="s">
        <v>3452</v>
      </c>
    </row>
    <row r="2038" spans="3:3" x14ac:dyDescent="0.3">
      <c r="C2038" t="s">
        <v>2175</v>
      </c>
    </row>
    <row r="2039" spans="3:3" x14ac:dyDescent="0.3">
      <c r="C2039" t="s">
        <v>3450</v>
      </c>
    </row>
    <row r="2040" spans="3:3" x14ac:dyDescent="0.3">
      <c r="C2040" t="s">
        <v>3447</v>
      </c>
    </row>
    <row r="2041" spans="3:3" x14ac:dyDescent="0.3">
      <c r="C2041" t="s">
        <v>3444</v>
      </c>
    </row>
    <row r="2042" spans="3:3" x14ac:dyDescent="0.3">
      <c r="C2042" t="s">
        <v>3441</v>
      </c>
    </row>
    <row r="2043" spans="3:3" x14ac:dyDescent="0.3">
      <c r="C2043" t="s">
        <v>3439</v>
      </c>
    </row>
    <row r="2044" spans="3:3" x14ac:dyDescent="0.3">
      <c r="C2044" t="s">
        <v>3052</v>
      </c>
    </row>
    <row r="2045" spans="3:3" x14ac:dyDescent="0.3">
      <c r="C2045" t="s">
        <v>3438</v>
      </c>
    </row>
    <row r="2046" spans="3:3" x14ac:dyDescent="0.3">
      <c r="C2046" t="s">
        <v>3437</v>
      </c>
    </row>
    <row r="2047" spans="3:3" x14ac:dyDescent="0.3">
      <c r="C2047" t="s">
        <v>3436</v>
      </c>
    </row>
    <row r="2048" spans="3:3" x14ac:dyDescent="0.3">
      <c r="C2048" t="s">
        <v>3434</v>
      </c>
    </row>
    <row r="2049" spans="3:3" x14ac:dyDescent="0.3">
      <c r="C2049" t="s">
        <v>3432</v>
      </c>
    </row>
    <row r="2050" spans="3:3" x14ac:dyDescent="0.3">
      <c r="C2050" t="s">
        <v>3463</v>
      </c>
    </row>
    <row r="2051" spans="3:3" x14ac:dyDescent="0.3">
      <c r="C2051" t="s">
        <v>3430</v>
      </c>
    </row>
    <row r="2052" spans="3:3" x14ac:dyDescent="0.3">
      <c r="C2052" t="s">
        <v>2114</v>
      </c>
    </row>
    <row r="2053" spans="3:3" x14ac:dyDescent="0.3">
      <c r="C2053" t="s">
        <v>3426</v>
      </c>
    </row>
    <row r="2054" spans="3:3" x14ac:dyDescent="0.3">
      <c r="C2054" t="s">
        <v>3422</v>
      </c>
    </row>
    <row r="2055" spans="3:3" x14ac:dyDescent="0.3">
      <c r="C2055" t="s">
        <v>4407</v>
      </c>
    </row>
    <row r="2056" spans="3:3" x14ac:dyDescent="0.3">
      <c r="C2056" t="s">
        <v>5123</v>
      </c>
    </row>
    <row r="2057" spans="3:3" x14ac:dyDescent="0.3">
      <c r="C2057" t="s">
        <v>5122</v>
      </c>
    </row>
    <row r="2058" spans="3:3" x14ac:dyDescent="0.3">
      <c r="C2058" t="s">
        <v>5134</v>
      </c>
    </row>
    <row r="2059" spans="3:3" x14ac:dyDescent="0.3">
      <c r="C2059" t="s">
        <v>5133</v>
      </c>
    </row>
    <row r="2060" spans="3:3" x14ac:dyDescent="0.3">
      <c r="C2060" t="s">
        <v>5132</v>
      </c>
    </row>
    <row r="2061" spans="3:3" x14ac:dyDescent="0.3">
      <c r="C2061" t="s">
        <v>3641</v>
      </c>
    </row>
    <row r="2062" spans="3:3" x14ac:dyDescent="0.3">
      <c r="C2062" t="s">
        <v>3628</v>
      </c>
    </row>
    <row r="2063" spans="3:3" x14ac:dyDescent="0.3">
      <c r="C2063" t="s">
        <v>5131</v>
      </c>
    </row>
    <row r="2064" spans="3:3" x14ac:dyDescent="0.3">
      <c r="C2064" t="s">
        <v>3449</v>
      </c>
    </row>
    <row r="2065" spans="3:3" x14ac:dyDescent="0.3">
      <c r="C2065" t="s">
        <v>3446</v>
      </c>
    </row>
    <row r="2066" spans="3:3" x14ac:dyDescent="0.3">
      <c r="C2066" t="s">
        <v>3443</v>
      </c>
    </row>
    <row r="2067" spans="3:3" x14ac:dyDescent="0.3">
      <c r="C2067" t="s">
        <v>3442</v>
      </c>
    </row>
    <row r="2068" spans="3:3" x14ac:dyDescent="0.3">
      <c r="C2068" t="s">
        <v>3906</v>
      </c>
    </row>
    <row r="2069" spans="3:3" x14ac:dyDescent="0.3">
      <c r="C2069" t="s">
        <v>4149</v>
      </c>
    </row>
    <row r="2070" spans="3:3" x14ac:dyDescent="0.3">
      <c r="C2070" t="s">
        <v>3956</v>
      </c>
    </row>
    <row r="2071" spans="3:3" x14ac:dyDescent="0.3">
      <c r="C2071" t="s">
        <v>5130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2021-06-11T07:10:27Z</dcterms:modified>
</cp:coreProperties>
</file>