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CESUMAR\2021\Projetos 2021\PROJETO DE ENSINO\Slides\"/>
    </mc:Choice>
  </mc:AlternateContent>
  <bookViews>
    <workbookView xWindow="0" yWindow="0" windowWidth="20490" windowHeight="7755" firstSheet="7" activeTab="4"/>
  </bookViews>
  <sheets>
    <sheet name="FREQUENCIA SIMPLES" sheetId="13" r:id="rId1"/>
    <sheet name="SETORES" sheetId="14" r:id="rId2"/>
    <sheet name="PIB" sheetId="1" r:id="rId3"/>
    <sheet name="AGENCIAS BANCÁRIAS" sheetId="3" r:id="rId4"/>
    <sheet name="DENSIDADE DEMOGRÁFICA" sheetId="4" r:id="rId5"/>
    <sheet name="ICMS" sheetId="5" r:id="rId6"/>
    <sheet name="CONSUMO DE ENERGIA" sheetId="6" r:id="rId7"/>
    <sheet name="SALDO EMPREGO NA INDUSTRIA" sheetId="7" r:id="rId8"/>
    <sheet name="ESGOTO" sheetId="8" r:id="rId9"/>
    <sheet name="VIOLÊNCIA" sheetId="9" r:id="rId10"/>
    <sheet name="TRABA. COM ENSINO MÉDIO" sheetId="11" r:id="rId11"/>
    <sheet name="TRABA. COM ENSINO SUPERIOR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4" l="1"/>
  <c r="E5" i="14"/>
  <c r="E6" i="14" s="1"/>
  <c r="E7" i="14" s="1"/>
  <c r="F5" i="14"/>
  <c r="F6" i="14"/>
  <c r="F7" i="14" s="1"/>
  <c r="E4" i="14"/>
  <c r="C4" i="13" l="1"/>
  <c r="C5" i="13"/>
  <c r="C6" i="13"/>
  <c r="C7" i="13"/>
  <c r="C3" i="13"/>
  <c r="B8" i="13"/>
  <c r="J4" i="12" l="1"/>
  <c r="J5" i="12"/>
  <c r="J6" i="12"/>
  <c r="J7" i="12"/>
  <c r="J3" i="12"/>
  <c r="E33" i="12"/>
  <c r="E9" i="12"/>
  <c r="E40" i="12"/>
  <c r="F16" i="12"/>
  <c r="H8" i="12"/>
  <c r="I7" i="12"/>
  <c r="I6" i="12"/>
  <c r="I5" i="12"/>
  <c r="I4" i="12"/>
  <c r="I3" i="12"/>
  <c r="K3" i="12" s="1"/>
  <c r="I2" i="12"/>
  <c r="D31" i="12"/>
  <c r="D11" i="12"/>
  <c r="D18" i="12"/>
  <c r="D29" i="12"/>
  <c r="D23" i="12"/>
  <c r="D38" i="12"/>
  <c r="D2" i="12"/>
  <c r="D30" i="12"/>
  <c r="D32" i="12"/>
  <c r="D44" i="12"/>
  <c r="D12" i="12"/>
  <c r="D24" i="12"/>
  <c r="D36" i="12"/>
  <c r="D34" i="12"/>
  <c r="D20" i="12"/>
  <c r="D21" i="12"/>
  <c r="D3" i="12"/>
  <c r="D8" i="12"/>
  <c r="D19" i="12"/>
  <c r="D28" i="12"/>
  <c r="D17" i="12"/>
  <c r="D26" i="12"/>
  <c r="D41" i="12"/>
  <c r="D42" i="12"/>
  <c r="D7" i="12"/>
  <c r="D22" i="12"/>
  <c r="D25" i="12"/>
  <c r="D39" i="12"/>
  <c r="D6" i="12"/>
  <c r="D35" i="12"/>
  <c r="D13" i="12"/>
  <c r="D4" i="12"/>
  <c r="D14" i="12"/>
  <c r="D5" i="12"/>
  <c r="D10" i="12"/>
  <c r="D37" i="12"/>
  <c r="D27" i="12"/>
  <c r="D16" i="12"/>
  <c r="D15" i="12"/>
  <c r="D2" i="8"/>
  <c r="E37" i="11"/>
  <c r="E27" i="11"/>
  <c r="E18" i="11"/>
  <c r="E9" i="11"/>
  <c r="D13" i="11"/>
  <c r="D11" i="11"/>
  <c r="D3" i="11"/>
  <c r="D6" i="11"/>
  <c r="D20" i="11"/>
  <c r="D12" i="11"/>
  <c r="D8" i="11"/>
  <c r="D4" i="11"/>
  <c r="D14" i="11"/>
  <c r="D16" i="11"/>
  <c r="D7" i="11"/>
  <c r="D5" i="11"/>
  <c r="D15" i="11"/>
  <c r="D19" i="11"/>
  <c r="D21" i="11"/>
  <c r="D17" i="11"/>
  <c r="D29" i="11"/>
  <c r="D32" i="11"/>
  <c r="D28" i="11"/>
  <c r="D22" i="11"/>
  <c r="D26" i="11"/>
  <c r="D36" i="11"/>
  <c r="D24" i="11"/>
  <c r="D23" i="11"/>
  <c r="D40" i="11"/>
  <c r="D25" i="11"/>
  <c r="D10" i="11"/>
  <c r="D35" i="11"/>
  <c r="D31" i="11"/>
  <c r="D30" i="11"/>
  <c r="D33" i="11"/>
  <c r="D34" i="11"/>
  <c r="D38" i="11"/>
  <c r="D41" i="11"/>
  <c r="D42" i="11"/>
  <c r="D44" i="11"/>
  <c r="D39" i="11"/>
  <c r="D45" i="11"/>
  <c r="D2" i="11"/>
  <c r="I18" i="11" s="1"/>
  <c r="F16" i="11"/>
  <c r="H8" i="11"/>
  <c r="I7" i="11"/>
  <c r="I6" i="11"/>
  <c r="I5" i="11"/>
  <c r="I4" i="11"/>
  <c r="J3" i="11"/>
  <c r="J4" i="11" s="1"/>
  <c r="J5" i="11" s="1"/>
  <c r="J6" i="11" s="1"/>
  <c r="J7" i="11" s="1"/>
  <c r="I3" i="11"/>
  <c r="K3" i="11" s="1"/>
  <c r="I2" i="11"/>
  <c r="I18" i="9"/>
  <c r="J18" i="9" s="1"/>
  <c r="M18" i="9" s="1"/>
  <c r="F23" i="9"/>
  <c r="F25" i="9" s="1"/>
  <c r="F16" i="9"/>
  <c r="H8" i="9"/>
  <c r="I7" i="9"/>
  <c r="I6" i="9"/>
  <c r="I5" i="9"/>
  <c r="I4" i="9"/>
  <c r="J3" i="9"/>
  <c r="J4" i="9" s="1"/>
  <c r="J5" i="9" s="1"/>
  <c r="J6" i="9" s="1"/>
  <c r="J7" i="9" s="1"/>
  <c r="I3" i="9"/>
  <c r="K3" i="9" s="1"/>
  <c r="I2" i="9"/>
  <c r="I18" i="8"/>
  <c r="J18" i="8" s="1"/>
  <c r="M18" i="8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30" i="8"/>
  <c r="D31" i="8"/>
  <c r="D32" i="8"/>
  <c r="D33" i="8"/>
  <c r="D34" i="8"/>
  <c r="D35" i="8"/>
  <c r="D36" i="8"/>
  <c r="D37" i="8"/>
  <c r="D38" i="8"/>
  <c r="D39" i="8"/>
  <c r="D40" i="8"/>
  <c r="D29" i="8"/>
  <c r="F16" i="8"/>
  <c r="H8" i="8"/>
  <c r="I7" i="8"/>
  <c r="I6" i="8"/>
  <c r="I5" i="8"/>
  <c r="I4" i="8"/>
  <c r="J3" i="8"/>
  <c r="J4" i="8" s="1"/>
  <c r="J5" i="8" s="1"/>
  <c r="J6" i="8" s="1"/>
  <c r="J7" i="8" s="1"/>
  <c r="I3" i="8"/>
  <c r="K3" i="8" s="1"/>
  <c r="I2" i="8"/>
  <c r="F23" i="7"/>
  <c r="F25" i="7"/>
  <c r="I18" i="7"/>
  <c r="J18" i="7" s="1"/>
  <c r="M18" i="7" s="1"/>
  <c r="F16" i="7"/>
  <c r="H8" i="7"/>
  <c r="I7" i="7"/>
  <c r="I6" i="7"/>
  <c r="I5" i="7"/>
  <c r="I4" i="7"/>
  <c r="J3" i="7"/>
  <c r="J4" i="7" s="1"/>
  <c r="J5" i="7" s="1"/>
  <c r="J6" i="7" s="1"/>
  <c r="J7" i="7" s="1"/>
  <c r="I3" i="7"/>
  <c r="K3" i="7" s="1"/>
  <c r="I2" i="7"/>
  <c r="D10" i="6"/>
  <c r="D7" i="6"/>
  <c r="D19" i="6"/>
  <c r="D8" i="6"/>
  <c r="D6" i="6"/>
  <c r="D3" i="6"/>
  <c r="D17" i="6"/>
  <c r="D13" i="6"/>
  <c r="D20" i="6"/>
  <c r="D5" i="6"/>
  <c r="D12" i="6"/>
  <c r="D2" i="6"/>
  <c r="D22" i="6"/>
  <c r="D26" i="6"/>
  <c r="D29" i="6"/>
  <c r="D30" i="6"/>
  <c r="D32" i="6"/>
  <c r="D14" i="6"/>
  <c r="D28" i="6"/>
  <c r="D25" i="6"/>
  <c r="D36" i="6"/>
  <c r="D15" i="6"/>
  <c r="D23" i="6"/>
  <c r="D33" i="6"/>
  <c r="D38" i="6"/>
  <c r="D18" i="6"/>
  <c r="D9" i="6"/>
  <c r="D40" i="6"/>
  <c r="D11" i="6"/>
  <c r="D37" i="6"/>
  <c r="D16" i="6"/>
  <c r="D35" i="6"/>
  <c r="D27" i="6"/>
  <c r="D31" i="6"/>
  <c r="D39" i="6"/>
  <c r="D21" i="6"/>
  <c r="D34" i="6"/>
  <c r="D24" i="6"/>
  <c r="D4" i="6"/>
  <c r="F16" i="6"/>
  <c r="G16" i="5"/>
  <c r="H8" i="6"/>
  <c r="I7" i="6"/>
  <c r="I6" i="6"/>
  <c r="I5" i="6"/>
  <c r="I4" i="6"/>
  <c r="J3" i="6"/>
  <c r="J4" i="6" s="1"/>
  <c r="J5" i="6" s="1"/>
  <c r="J6" i="6" s="1"/>
  <c r="J7" i="6" s="1"/>
  <c r="I3" i="6"/>
  <c r="K3" i="6" s="1"/>
  <c r="K4" i="6" s="1"/>
  <c r="I2" i="6"/>
  <c r="J3" i="5"/>
  <c r="J4" i="5"/>
  <c r="J5" i="5"/>
  <c r="J6" i="5"/>
  <c r="J7" i="5"/>
  <c r="J2" i="5"/>
  <c r="I8" i="5"/>
  <c r="K3" i="5"/>
  <c r="K4" i="5" s="1"/>
  <c r="K5" i="5" s="1"/>
  <c r="K6" i="5" s="1"/>
  <c r="K7" i="5" s="1"/>
  <c r="L3" i="5"/>
  <c r="D3" i="5"/>
  <c r="D6" i="5"/>
  <c r="D7" i="5"/>
  <c r="D9" i="5"/>
  <c r="D4" i="5"/>
  <c r="D5" i="5"/>
  <c r="D8" i="5"/>
  <c r="D20" i="5"/>
  <c r="D10" i="5"/>
  <c r="D12" i="5"/>
  <c r="D14" i="5"/>
  <c r="D18" i="5"/>
  <c r="D11" i="5"/>
  <c r="D15" i="5"/>
  <c r="D17" i="5"/>
  <c r="D19" i="5"/>
  <c r="D13" i="5"/>
  <c r="D34" i="5"/>
  <c r="D16" i="5"/>
  <c r="D22" i="5"/>
  <c r="D26" i="5"/>
  <c r="D27" i="5"/>
  <c r="D32" i="5"/>
  <c r="D30" i="5"/>
  <c r="D25" i="5"/>
  <c r="D33" i="5"/>
  <c r="D28" i="5"/>
  <c r="D21" i="5"/>
  <c r="D23" i="5"/>
  <c r="D29" i="5"/>
  <c r="D24" i="5"/>
  <c r="D39" i="5"/>
  <c r="D31" i="5"/>
  <c r="D38" i="5"/>
  <c r="D35" i="5"/>
  <c r="D37" i="5"/>
  <c r="D36" i="5"/>
  <c r="D40" i="5"/>
  <c r="D2" i="5"/>
  <c r="J18" i="5" s="1"/>
  <c r="F23" i="12" l="1"/>
  <c r="F25" i="12" s="1"/>
  <c r="K4" i="12"/>
  <c r="K5" i="12" s="1"/>
  <c r="K6" i="12" s="1"/>
  <c r="K7" i="12" s="1"/>
  <c r="I18" i="12"/>
  <c r="J18" i="12" s="1"/>
  <c r="M18" i="12" s="1"/>
  <c r="I8" i="12"/>
  <c r="F23" i="11"/>
  <c r="F25" i="11" s="1"/>
  <c r="I19" i="11" s="1"/>
  <c r="J19" i="11" s="1"/>
  <c r="M19" i="11" s="1"/>
  <c r="K4" i="11"/>
  <c r="K5" i="11" s="1"/>
  <c r="K6" i="11" s="1"/>
  <c r="K7" i="11" s="1"/>
  <c r="J18" i="11"/>
  <c r="M18" i="11" s="1"/>
  <c r="I8" i="11"/>
  <c r="K4" i="9"/>
  <c r="K5" i="9" s="1"/>
  <c r="K6" i="9" s="1"/>
  <c r="K7" i="9" s="1"/>
  <c r="I19" i="9"/>
  <c r="J19" i="9" s="1"/>
  <c r="M19" i="9" s="1"/>
  <c r="I8" i="9"/>
  <c r="K4" i="8"/>
  <c r="K5" i="8" s="1"/>
  <c r="K6" i="8" s="1"/>
  <c r="K7" i="8" s="1"/>
  <c r="F23" i="8"/>
  <c r="F25" i="8" s="1"/>
  <c r="I19" i="8" s="1"/>
  <c r="J19" i="8" s="1"/>
  <c r="M19" i="8" s="1"/>
  <c r="I8" i="8"/>
  <c r="K4" i="7"/>
  <c r="K5" i="7" s="1"/>
  <c r="K6" i="7" s="1"/>
  <c r="K7" i="7" s="1"/>
  <c r="I19" i="7"/>
  <c r="I8" i="7"/>
  <c r="F23" i="6"/>
  <c r="F25" i="6" s="1"/>
  <c r="I18" i="6"/>
  <c r="I8" i="6"/>
  <c r="K5" i="6"/>
  <c r="K6" i="6" s="1"/>
  <c r="K7" i="6" s="1"/>
  <c r="L4" i="5"/>
  <c r="L5" i="5" s="1"/>
  <c r="L6" i="5"/>
  <c r="L7" i="5" s="1"/>
  <c r="G23" i="5"/>
  <c r="G25" i="5" s="1"/>
  <c r="K18" i="5"/>
  <c r="N18" i="5" s="1"/>
  <c r="J19" i="5"/>
  <c r="K19" i="5" s="1"/>
  <c r="N19" i="5" s="1"/>
  <c r="J8" i="5"/>
  <c r="E23" i="4"/>
  <c r="H3" i="4"/>
  <c r="J3" i="4" s="1"/>
  <c r="H4" i="4"/>
  <c r="H5" i="4"/>
  <c r="H6" i="4"/>
  <c r="H7" i="4"/>
  <c r="H2" i="4"/>
  <c r="G8" i="4"/>
  <c r="E25" i="4"/>
  <c r="E16" i="4"/>
  <c r="H18" i="4"/>
  <c r="I18" i="4" s="1"/>
  <c r="L18" i="4" s="1"/>
  <c r="I3" i="4"/>
  <c r="I4" i="4" s="1"/>
  <c r="I3" i="1"/>
  <c r="I4" i="1" s="1"/>
  <c r="I5" i="1" s="1"/>
  <c r="I6" i="1" s="1"/>
  <c r="I7" i="1" s="1"/>
  <c r="H3" i="1"/>
  <c r="H4" i="1"/>
  <c r="H5" i="1"/>
  <c r="H6" i="1"/>
  <c r="H7" i="1"/>
  <c r="H2" i="1"/>
  <c r="G8" i="1"/>
  <c r="C32" i="1"/>
  <c r="C23" i="1"/>
  <c r="C8" i="1"/>
  <c r="C40" i="1"/>
  <c r="G3" i="3"/>
  <c r="G4" i="3"/>
  <c r="G5" i="3"/>
  <c r="G6" i="3"/>
  <c r="G7" i="3"/>
  <c r="G2" i="3"/>
  <c r="F8" i="3"/>
  <c r="D16" i="3"/>
  <c r="D23" i="3"/>
  <c r="D25" i="3"/>
  <c r="G19" i="3" s="1"/>
  <c r="H18" i="3"/>
  <c r="K18" i="3" s="1"/>
  <c r="H3" i="3"/>
  <c r="H4" i="3" s="1"/>
  <c r="H5" i="3" s="1"/>
  <c r="H6" i="3" s="1"/>
  <c r="H7" i="3" s="1"/>
  <c r="I3" i="3"/>
  <c r="J2" i="1"/>
  <c r="J3" i="1"/>
  <c r="I18" i="1"/>
  <c r="L18" i="1" s="1"/>
  <c r="E23" i="1"/>
  <c r="E25" i="1" s="1"/>
  <c r="E16" i="1"/>
  <c r="I19" i="12" l="1"/>
  <c r="I20" i="11"/>
  <c r="J20" i="11" s="1"/>
  <c r="M20" i="11" s="1"/>
  <c r="I20" i="9"/>
  <c r="I21" i="9" s="1"/>
  <c r="I20" i="8"/>
  <c r="I21" i="8" s="1"/>
  <c r="J19" i="7"/>
  <c r="M19" i="7" s="1"/>
  <c r="I20" i="7"/>
  <c r="J18" i="6"/>
  <c r="M18" i="6" s="1"/>
  <c r="I19" i="6"/>
  <c r="I20" i="6" s="1"/>
  <c r="J20" i="6" s="1"/>
  <c r="M20" i="6" s="1"/>
  <c r="J20" i="5"/>
  <c r="K20" i="5" s="1"/>
  <c r="N20" i="5" s="1"/>
  <c r="I5" i="4"/>
  <c r="I6" i="4" s="1"/>
  <c r="I7" i="4" s="1"/>
  <c r="H8" i="4"/>
  <c r="J4" i="4"/>
  <c r="J5" i="4" s="1"/>
  <c r="J6" i="4" s="1"/>
  <c r="J7" i="4" s="1"/>
  <c r="H19" i="4"/>
  <c r="I19" i="4" s="1"/>
  <c r="L19" i="4" s="1"/>
  <c r="J4" i="1"/>
  <c r="J5" i="1" s="1"/>
  <c r="J6" i="1" s="1"/>
  <c r="J7" i="1" s="1"/>
  <c r="I4" i="3"/>
  <c r="I5" i="3" s="1"/>
  <c r="I6" i="3" s="1"/>
  <c r="I7" i="3" s="1"/>
  <c r="H19" i="3"/>
  <c r="K19" i="3" s="1"/>
  <c r="G20" i="3"/>
  <c r="H19" i="1"/>
  <c r="J19" i="12" l="1"/>
  <c r="M19" i="12" s="1"/>
  <c r="I20" i="12"/>
  <c r="I21" i="11"/>
  <c r="J21" i="11" s="1"/>
  <c r="M21" i="11" s="1"/>
  <c r="J20" i="9"/>
  <c r="M20" i="9" s="1"/>
  <c r="J21" i="9"/>
  <c r="M21" i="9" s="1"/>
  <c r="I22" i="9"/>
  <c r="J20" i="8"/>
  <c r="M20" i="8" s="1"/>
  <c r="I22" i="8"/>
  <c r="J21" i="8"/>
  <c r="M21" i="8" s="1"/>
  <c r="I21" i="7"/>
  <c r="J20" i="7"/>
  <c r="M20" i="7" s="1"/>
  <c r="J19" i="6"/>
  <c r="M19" i="6" s="1"/>
  <c r="I21" i="6"/>
  <c r="J21" i="6" s="1"/>
  <c r="M21" i="6" s="1"/>
  <c r="J21" i="5"/>
  <c r="K21" i="5" s="1"/>
  <c r="N21" i="5" s="1"/>
  <c r="J22" i="5"/>
  <c r="H20" i="4"/>
  <c r="H21" i="4" s="1"/>
  <c r="H20" i="3"/>
  <c r="K20" i="3" s="1"/>
  <c r="G21" i="3"/>
  <c r="I19" i="1"/>
  <c r="L19" i="1" s="1"/>
  <c r="H20" i="1"/>
  <c r="J20" i="12" l="1"/>
  <c r="M20" i="12" s="1"/>
  <c r="I21" i="12"/>
  <c r="I22" i="11"/>
  <c r="J22" i="11" s="1"/>
  <c r="M22" i="11" s="1"/>
  <c r="I20" i="4"/>
  <c r="L20" i="4" s="1"/>
  <c r="J22" i="9"/>
  <c r="M22" i="9" s="1"/>
  <c r="I23" i="9"/>
  <c r="J22" i="8"/>
  <c r="M22" i="8" s="1"/>
  <c r="I23" i="8"/>
  <c r="J21" i="7"/>
  <c r="M21" i="7" s="1"/>
  <c r="I22" i="7"/>
  <c r="I22" i="6"/>
  <c r="J22" i="6" s="1"/>
  <c r="M22" i="6" s="1"/>
  <c r="K22" i="5"/>
  <c r="N22" i="5" s="1"/>
  <c r="J23" i="5"/>
  <c r="H22" i="4"/>
  <c r="I21" i="4"/>
  <c r="L21" i="4" s="1"/>
  <c r="G22" i="3"/>
  <c r="H21" i="3"/>
  <c r="K21" i="3" s="1"/>
  <c r="I20" i="1"/>
  <c r="L20" i="1" s="1"/>
  <c r="H21" i="1"/>
  <c r="I22" i="12" l="1"/>
  <c r="J21" i="12"/>
  <c r="M21" i="12" s="1"/>
  <c r="I23" i="11"/>
  <c r="J23" i="11" s="1"/>
  <c r="M23" i="11" s="1"/>
  <c r="I23" i="6"/>
  <c r="J23" i="6" s="1"/>
  <c r="J23" i="9"/>
  <c r="M23" i="9" s="1"/>
  <c r="I24" i="9"/>
  <c r="J24" i="9" s="1"/>
  <c r="J23" i="8"/>
  <c r="M23" i="8" s="1"/>
  <c r="I24" i="8"/>
  <c r="J24" i="8" s="1"/>
  <c r="J22" i="7"/>
  <c r="M22" i="7" s="1"/>
  <c r="I23" i="7"/>
  <c r="M23" i="6"/>
  <c r="I24" i="6"/>
  <c r="J24" i="6" s="1"/>
  <c r="K23" i="5"/>
  <c r="N23" i="5" s="1"/>
  <c r="J24" i="5"/>
  <c r="K24" i="5" s="1"/>
  <c r="I22" i="4"/>
  <c r="L22" i="4" s="1"/>
  <c r="H23" i="4"/>
  <c r="G23" i="3"/>
  <c r="H22" i="3"/>
  <c r="K22" i="3" s="1"/>
  <c r="H22" i="1"/>
  <c r="I21" i="1"/>
  <c r="L21" i="1" s="1"/>
  <c r="J22" i="12" l="1"/>
  <c r="M22" i="12" s="1"/>
  <c r="I23" i="12"/>
  <c r="I24" i="11"/>
  <c r="J24" i="11" s="1"/>
  <c r="J23" i="7"/>
  <c r="M23" i="7" s="1"/>
  <c r="I24" i="7"/>
  <c r="J24" i="7" s="1"/>
  <c r="I23" i="4"/>
  <c r="L23" i="4" s="1"/>
  <c r="H24" i="4"/>
  <c r="I24" i="4" s="1"/>
  <c r="G24" i="3"/>
  <c r="H23" i="3"/>
  <c r="K23" i="3" s="1"/>
  <c r="H23" i="1"/>
  <c r="I22" i="1"/>
  <c r="L22" i="1" s="1"/>
  <c r="I24" i="12" l="1"/>
  <c r="J24" i="12" s="1"/>
  <c r="J23" i="12"/>
  <c r="M23" i="12" s="1"/>
  <c r="H24" i="3"/>
  <c r="H24" i="1"/>
  <c r="I23" i="1"/>
  <c r="L23" i="1" s="1"/>
  <c r="I24" i="1" l="1"/>
  <c r="L24" i="1" s="1"/>
</calcChain>
</file>

<file path=xl/sharedStrings.xml><?xml version="1.0" encoding="utf-8"?>
<sst xmlns="http://schemas.openxmlformats.org/spreadsheetml/2006/main" count="708" uniqueCount="146">
  <si>
    <t>PIB_PC</t>
  </si>
  <si>
    <t>Nº classes</t>
  </si>
  <si>
    <t>PIB per apita</t>
  </si>
  <si>
    <t>Freq. Absoluta</t>
  </si>
  <si>
    <t>Freq. Relativa</t>
  </si>
  <si>
    <t>Freq. acumulada 
absoluta</t>
  </si>
  <si>
    <t>Freq. acumulada 
relativa</t>
  </si>
  <si>
    <t>Regra de Stuger</t>
  </si>
  <si>
    <t>Pelo Cálculo</t>
  </si>
  <si>
    <t>≈</t>
  </si>
  <si>
    <t>|--</t>
  </si>
  <si>
    <t>Intervalo de classes</t>
  </si>
  <si>
    <t>1º</t>
  </si>
  <si>
    <t>ROL</t>
  </si>
  <si>
    <t>2º</t>
  </si>
  <si>
    <t>Localidade</t>
  </si>
  <si>
    <t>Cerro Azul</t>
  </si>
  <si>
    <t>Ibaiti</t>
  </si>
  <si>
    <t>Pitanga</t>
  </si>
  <si>
    <t>Ivaiporã</t>
  </si>
  <si>
    <t>Paranaguá</t>
  </si>
  <si>
    <t>Assaí</t>
  </si>
  <si>
    <t>Rio Negro</t>
  </si>
  <si>
    <t>Wenceslau Braz</t>
  </si>
  <si>
    <t>União da Vitória</t>
  </si>
  <si>
    <t>Faxinal</t>
  </si>
  <si>
    <t>Guarapuava</t>
  </si>
  <si>
    <t>Paranavaí</t>
  </si>
  <si>
    <t>Astorga</t>
  </si>
  <si>
    <t>Curitiba</t>
  </si>
  <si>
    <t>Cornélio Procópio</t>
  </si>
  <si>
    <t>Francisco Beltrão</t>
  </si>
  <si>
    <t>Cianorte</t>
  </si>
  <si>
    <t>Umuarama</t>
  </si>
  <si>
    <t>São Mateus do Sul</t>
  </si>
  <si>
    <t>Porecatu</t>
  </si>
  <si>
    <t>Capanema</t>
  </si>
  <si>
    <t>Apucarana</t>
  </si>
  <si>
    <t>Palmas</t>
  </si>
  <si>
    <t>Prudentópolis</t>
  </si>
  <si>
    <t>Jacarezinho</t>
  </si>
  <si>
    <t>Cascavel</t>
  </si>
  <si>
    <t>Floraí</t>
  </si>
  <si>
    <t>Lapa</t>
  </si>
  <si>
    <t>Telêmaco Borba</t>
  </si>
  <si>
    <t>Goioerê</t>
  </si>
  <si>
    <t>Campo Mourão</t>
  </si>
  <si>
    <t>Irati</t>
  </si>
  <si>
    <t>Foz do Iguaçu</t>
  </si>
  <si>
    <t>Londrina</t>
  </si>
  <si>
    <t>Jaguariaíva</t>
  </si>
  <si>
    <t>Toledo</t>
  </si>
  <si>
    <t>Maringá</t>
  </si>
  <si>
    <t>Ponta Grossa</t>
  </si>
  <si>
    <t>Pato Branco</t>
  </si>
  <si>
    <t xml:space="preserve">Agências Bancárias </t>
  </si>
  <si>
    <t>Agências Bancárias</t>
  </si>
  <si>
    <t>17|--32</t>
  </si>
  <si>
    <t>32|--47</t>
  </si>
  <si>
    <t>47|--62</t>
  </si>
  <si>
    <t>62|--77</t>
  </si>
  <si>
    <t>77|--92</t>
  </si>
  <si>
    <t xml:space="preserve"> 2|--17</t>
  </si>
  <si>
    <t xml:space="preserve">   17862,6|--22726,53</t>
  </si>
  <si>
    <t>Densidade Demográfica (hab/km²)</t>
  </si>
  <si>
    <t>49,94|--86,59</t>
  </si>
  <si>
    <t>123,23|--159,88</t>
  </si>
  <si>
    <t>159,88|--196,52</t>
  </si>
  <si>
    <t>196,52|--233,17</t>
  </si>
  <si>
    <t xml:space="preserve">  86,59|--123,23</t>
  </si>
  <si>
    <t xml:space="preserve">  13,3|--49,94</t>
  </si>
  <si>
    <t>POP_2019</t>
  </si>
  <si>
    <t xml:space="preserve">ICMS de Origem do Contribuinte </t>
  </si>
  <si>
    <t>ICMS per capita</t>
  </si>
  <si>
    <t>26,77|--897,3</t>
  </si>
  <si>
    <t>897,3|--1767,83</t>
  </si>
  <si>
    <t>1767,83|--2638,36</t>
  </si>
  <si>
    <t>2638,36|--3508,9</t>
  </si>
  <si>
    <t>3508,9|--4379,43</t>
  </si>
  <si>
    <t>4379,43|--5249,96</t>
  </si>
  <si>
    <t>Consumo energia da indústria</t>
  </si>
  <si>
    <t>Consumo energia da indústria per capita</t>
  </si>
  <si>
    <t>0,0771|--0,1531</t>
  </si>
  <si>
    <t>0,1531|--0,2292</t>
  </si>
  <si>
    <t>0,2292|--0,3052</t>
  </si>
  <si>
    <t>0,3052|--0,3812</t>
  </si>
  <si>
    <t>0,3812|--0,4572</t>
  </si>
  <si>
    <t>0,4572|--0,5332</t>
  </si>
  <si>
    <t xml:space="preserve">Saldo emprego na Indústria </t>
  </si>
  <si>
    <t>-994|---401,83</t>
  </si>
  <si>
    <t>-401,83|--190,33</t>
  </si>
  <si>
    <t>190,33|--782,5</t>
  </si>
  <si>
    <t>782,5|--1374,66</t>
  </si>
  <si>
    <t>1374,66|--1966,83</t>
  </si>
  <si>
    <t>1966,83|--2559</t>
  </si>
  <si>
    <t>Esgoto</t>
  </si>
  <si>
    <t>Esgoto per capita</t>
  </si>
  <si>
    <t>2,61|--4,94</t>
  </si>
  <si>
    <t>4,94|--7,27</t>
  </si>
  <si>
    <t>7,27|--9,6</t>
  </si>
  <si>
    <t>9,6|--11,94</t>
  </si>
  <si>
    <t>11,94|--14,27</t>
  </si>
  <si>
    <t>14,27|--16,6</t>
  </si>
  <si>
    <t>Violência</t>
  </si>
  <si>
    <t>Violencia_cem_mil</t>
  </si>
  <si>
    <t>0|--5,672</t>
  </si>
  <si>
    <t>5,672|--11,344</t>
  </si>
  <si>
    <t>11,344|--17,016</t>
  </si>
  <si>
    <t>17,016|--22,6881</t>
  </si>
  <si>
    <t>22,6881|--28,3601</t>
  </si>
  <si>
    <t>28,3601|--34,0321</t>
  </si>
  <si>
    <t>Saldo emprego 
indústria</t>
  </si>
  <si>
    <t>Consumo energia 
indústria</t>
  </si>
  <si>
    <t>ICMS</t>
  </si>
  <si>
    <t>Densidade 
demográfica</t>
  </si>
  <si>
    <t>Trabalhadores com ensino médio</t>
  </si>
  <si>
    <t>50,44|--70,18</t>
  </si>
  <si>
    <t>70,18|--89,92</t>
  </si>
  <si>
    <t>89,92|--109,67</t>
  </si>
  <si>
    <t>109,67|--129,41</t>
  </si>
  <si>
    <t>129,41|--149,15</t>
  </si>
  <si>
    <t>149,15|--168,89</t>
  </si>
  <si>
    <t>Médio_mil</t>
  </si>
  <si>
    <t>Trabalhadores com ensino superior</t>
  </si>
  <si>
    <t>Superior_mil</t>
  </si>
  <si>
    <t>10,75|--26,69</t>
  </si>
  <si>
    <t>26,69|--42,62</t>
  </si>
  <si>
    <t>42,62|--58,56</t>
  </si>
  <si>
    <t>58,56|--74,49</t>
  </si>
  <si>
    <t>74,49|--90,43</t>
  </si>
  <si>
    <t>90,43|--106,36</t>
  </si>
  <si>
    <t>Trabalhadores com ensino 
médio a cada mil habitantes</t>
  </si>
  <si>
    <t>Trabalhadores com ensino 
superior a cada mil habitantes</t>
  </si>
  <si>
    <t>Frequencia absoluta</t>
  </si>
  <si>
    <t>Frequencia relativa</t>
  </si>
  <si>
    <t>Indústria</t>
  </si>
  <si>
    <t>Construção Civil</t>
  </si>
  <si>
    <t>Comércio</t>
  </si>
  <si>
    <t>Serviços</t>
  </si>
  <si>
    <t>Agropecuária</t>
  </si>
  <si>
    <t>Setores</t>
  </si>
  <si>
    <t>22726,53 |--27590,46</t>
  </si>
  <si>
    <t>27590,46 |--32454,4</t>
  </si>
  <si>
    <t xml:space="preserve">  32454,4 |--37318,33</t>
  </si>
  <si>
    <t>37318,33 |--42182,26</t>
  </si>
  <si>
    <t>42182,26 |--47046,2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</si>
</sst>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&quot;R$&quot;\ #,##0.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/>
    <xf numFmtId="3" fontId="0" fillId="0" borderId="0" xfId="0" applyNumberFormat="1"/>
    <xf numFmtId="10" fontId="3" fillId="0" borderId="0" xfId="0" applyNumberFormat="1" applyFont="1" applyAlignment="1">
      <alignment horizontal="center" vertical="center" wrapText="1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A10" sqref="A10:C15"/>
    </sheetView>
  </sheetViews>
  <sheetFormatPr defaultRowHeight="15" x14ac:dyDescent="0.25"/>
  <cols>
    <col min="1" max="1" width="15.28515625" bestFit="1" customWidth="1"/>
    <col min="2" max="2" width="19.140625" style="4" bestFit="1" customWidth="1"/>
    <col min="3" max="3" width="18.28515625" style="4" bestFit="1" customWidth="1"/>
    <col min="6" max="6" width="12.140625" customWidth="1"/>
    <col min="7" max="7" width="12" bestFit="1" customWidth="1"/>
  </cols>
  <sheetData>
    <row r="2" spans="1:3" x14ac:dyDescent="0.25">
      <c r="B2" s="4" t="s">
        <v>133</v>
      </c>
      <c r="C2" s="4" t="s">
        <v>134</v>
      </c>
    </row>
    <row r="3" spans="1:3" x14ac:dyDescent="0.25">
      <c r="A3" t="s">
        <v>135</v>
      </c>
      <c r="B3" s="22">
        <v>34006</v>
      </c>
      <c r="C3" s="6">
        <f>B3/$B$8</f>
        <v>0.11114633755723843</v>
      </c>
    </row>
    <row r="4" spans="1:3" x14ac:dyDescent="0.25">
      <c r="A4" t="s">
        <v>136</v>
      </c>
      <c r="B4" s="22">
        <v>17232</v>
      </c>
      <c r="C4" s="6">
        <f t="shared" ref="C4:C7" si="0">B4/$B$8</f>
        <v>5.6321639969015257E-2</v>
      </c>
    </row>
    <row r="5" spans="1:3" x14ac:dyDescent="0.25">
      <c r="A5" t="s">
        <v>137</v>
      </c>
      <c r="B5" s="22">
        <v>113006</v>
      </c>
      <c r="C5" s="6">
        <f t="shared" si="0"/>
        <v>0.36935255607814171</v>
      </c>
    </row>
    <row r="6" spans="1:3" x14ac:dyDescent="0.25">
      <c r="A6" t="s">
        <v>138</v>
      </c>
      <c r="B6" s="22">
        <v>114032</v>
      </c>
      <c r="C6" s="6">
        <f t="shared" si="0"/>
        <v>0.37270596848576759</v>
      </c>
    </row>
    <row r="7" spans="1:3" x14ac:dyDescent="0.25">
      <c r="A7" t="s">
        <v>139</v>
      </c>
      <c r="B7" s="22">
        <v>27681</v>
      </c>
      <c r="C7" s="6">
        <f t="shared" si="0"/>
        <v>9.0473497909836997E-2</v>
      </c>
    </row>
    <row r="8" spans="1:3" x14ac:dyDescent="0.25">
      <c r="B8" s="22">
        <f>SUM(B3:B7)</f>
        <v>305957</v>
      </c>
    </row>
    <row r="10" spans="1:3" x14ac:dyDescent="0.25">
      <c r="A10" s="25" t="s">
        <v>140</v>
      </c>
      <c r="B10" s="26" t="s">
        <v>133</v>
      </c>
      <c r="C10" s="26" t="s">
        <v>134</v>
      </c>
    </row>
    <row r="11" spans="1:3" x14ac:dyDescent="0.25">
      <c r="A11" s="20" t="s">
        <v>135</v>
      </c>
      <c r="B11" s="24">
        <v>34006</v>
      </c>
      <c r="C11" s="23">
        <v>0.11114633755723843</v>
      </c>
    </row>
    <row r="12" spans="1:3" x14ac:dyDescent="0.25">
      <c r="A12" s="20" t="s">
        <v>136</v>
      </c>
      <c r="B12" s="24">
        <v>17232</v>
      </c>
      <c r="C12" s="23">
        <v>5.6321639969015257E-2</v>
      </c>
    </row>
    <row r="13" spans="1:3" x14ac:dyDescent="0.25">
      <c r="A13" s="20" t="s">
        <v>137</v>
      </c>
      <c r="B13" s="24">
        <v>113006</v>
      </c>
      <c r="C13" s="23">
        <v>0.36935255607814171</v>
      </c>
    </row>
    <row r="14" spans="1:3" x14ac:dyDescent="0.25">
      <c r="A14" s="20" t="s">
        <v>138</v>
      </c>
      <c r="B14" s="24">
        <v>114032</v>
      </c>
      <c r="C14" s="23">
        <v>0.37270596848576759</v>
      </c>
    </row>
    <row r="15" spans="1:3" x14ac:dyDescent="0.25">
      <c r="A15" s="20" t="s">
        <v>139</v>
      </c>
      <c r="B15" s="24">
        <v>27681</v>
      </c>
      <c r="C15" s="23">
        <v>9.0473497909836997E-2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D4" sqref="D4"/>
    </sheetView>
  </sheetViews>
  <sheetFormatPr defaultRowHeight="15" x14ac:dyDescent="0.25"/>
  <cols>
    <col min="1" max="1" width="17.28515625" style="1" bestFit="1" customWidth="1"/>
    <col min="2" max="2" width="9.7109375" style="1" bestFit="1" customWidth="1"/>
    <col min="3" max="3" width="9.28515625" style="1" bestFit="1" customWidth="1"/>
    <col min="4" max="4" width="18.140625" style="7" bestFit="1" customWidth="1"/>
    <col min="6" max="6" width="13.5703125" customWidth="1"/>
    <col min="7" max="7" width="17.85546875" bestFit="1" customWidth="1"/>
    <col min="8" max="8" width="14" bestFit="1" customWidth="1"/>
    <col min="9" max="9" width="13.5703125" customWidth="1"/>
    <col min="10" max="10" width="23.7109375" customWidth="1"/>
    <col min="11" max="11" width="24.140625" customWidth="1"/>
    <col min="12" max="15" width="13.5703125" customWidth="1"/>
  </cols>
  <sheetData>
    <row r="1" spans="1:11" ht="30" x14ac:dyDescent="0.25">
      <c r="A1" s="1" t="s">
        <v>15</v>
      </c>
      <c r="B1" s="1" t="s">
        <v>71</v>
      </c>
      <c r="C1" s="1" t="s">
        <v>103</v>
      </c>
      <c r="D1" s="18" t="s">
        <v>104</v>
      </c>
      <c r="F1" s="1" t="s">
        <v>1</v>
      </c>
      <c r="G1" s="2" t="s">
        <v>103</v>
      </c>
      <c r="H1" s="2" t="s">
        <v>3</v>
      </c>
      <c r="I1" s="2" t="s">
        <v>4</v>
      </c>
      <c r="J1" s="3" t="s">
        <v>5</v>
      </c>
      <c r="K1" s="3" t="s">
        <v>6</v>
      </c>
    </row>
    <row r="2" spans="1:11" x14ac:dyDescent="0.25">
      <c r="A2" s="1" t="s">
        <v>42</v>
      </c>
      <c r="B2" s="1">
        <v>36028</v>
      </c>
      <c r="C2" s="1">
        <v>0</v>
      </c>
      <c r="D2" s="7">
        <v>0</v>
      </c>
      <c r="F2" s="4">
        <v>1</v>
      </c>
      <c r="G2" s="1" t="s">
        <v>105</v>
      </c>
      <c r="H2" s="4">
        <v>2</v>
      </c>
      <c r="I2" s="5">
        <f>H2/39</f>
        <v>5.128205128205128E-2</v>
      </c>
      <c r="J2" s="4">
        <v>2</v>
      </c>
      <c r="K2" s="5">
        <v>5.128205128205128E-2</v>
      </c>
    </row>
    <row r="3" spans="1:11" x14ac:dyDescent="0.25">
      <c r="A3" s="1" t="s">
        <v>43</v>
      </c>
      <c r="B3" s="1">
        <v>53011</v>
      </c>
      <c r="C3" s="1">
        <v>3</v>
      </c>
      <c r="D3" s="7">
        <v>5.6592028069645925</v>
      </c>
      <c r="F3" s="4">
        <v>2</v>
      </c>
      <c r="G3" s="1" t="s">
        <v>106</v>
      </c>
      <c r="H3" s="4">
        <v>10</v>
      </c>
      <c r="I3" s="5">
        <f t="shared" ref="I3:I7" si="0">H3/39</f>
        <v>0.25641025641025639</v>
      </c>
      <c r="J3" s="4">
        <f>J2+H3</f>
        <v>12</v>
      </c>
      <c r="K3" s="9">
        <f>K2+I3</f>
        <v>0.30769230769230765</v>
      </c>
    </row>
    <row r="4" spans="1:11" x14ac:dyDescent="0.25">
      <c r="A4" s="1" t="s">
        <v>25</v>
      </c>
      <c r="B4" s="1">
        <v>45807</v>
      </c>
      <c r="C4" s="1">
        <v>3</v>
      </c>
      <c r="D4" s="7">
        <v>6.5492173685244612</v>
      </c>
      <c r="E4" s="1">
        <v>1</v>
      </c>
      <c r="F4" s="4">
        <v>3</v>
      </c>
      <c r="G4" s="1" t="s">
        <v>107</v>
      </c>
      <c r="H4" s="4">
        <v>12</v>
      </c>
      <c r="I4" s="5">
        <f t="shared" si="0"/>
        <v>0.30769230769230771</v>
      </c>
      <c r="J4" s="4">
        <f t="shared" ref="J4:K7" si="1">J3+H4</f>
        <v>24</v>
      </c>
      <c r="K4" s="9">
        <f t="shared" si="1"/>
        <v>0.61538461538461542</v>
      </c>
    </row>
    <row r="5" spans="1:11" x14ac:dyDescent="0.25">
      <c r="A5" s="1" t="s">
        <v>47</v>
      </c>
      <c r="B5" s="1">
        <v>104492</v>
      </c>
      <c r="C5" s="1">
        <v>7</v>
      </c>
      <c r="D5" s="7">
        <v>6.6990774413352216</v>
      </c>
      <c r="E5" s="1">
        <v>1</v>
      </c>
      <c r="F5" s="4">
        <v>4</v>
      </c>
      <c r="G5" s="1" t="s">
        <v>108</v>
      </c>
      <c r="H5" s="4">
        <v>9</v>
      </c>
      <c r="I5" s="5">
        <f t="shared" si="0"/>
        <v>0.23076923076923078</v>
      </c>
      <c r="J5" s="4">
        <f>J4+H5</f>
        <v>33</v>
      </c>
      <c r="K5" s="9">
        <f t="shared" si="1"/>
        <v>0.84615384615384626</v>
      </c>
    </row>
    <row r="6" spans="1:11" x14ac:dyDescent="0.25">
      <c r="A6" s="1" t="s">
        <v>23</v>
      </c>
      <c r="B6" s="1">
        <v>101960</v>
      </c>
      <c r="C6" s="1">
        <v>7</v>
      </c>
      <c r="D6" s="7">
        <v>6.8654374264417415</v>
      </c>
      <c r="E6" s="1">
        <v>1</v>
      </c>
      <c r="F6" s="4">
        <v>5</v>
      </c>
      <c r="G6" s="1" t="s">
        <v>109</v>
      </c>
      <c r="H6" s="4">
        <v>2</v>
      </c>
      <c r="I6" s="5">
        <f t="shared" si="0"/>
        <v>5.128205128205128E-2</v>
      </c>
      <c r="J6" s="4">
        <f t="shared" si="1"/>
        <v>35</v>
      </c>
      <c r="K6" s="9">
        <f t="shared" si="1"/>
        <v>0.89743589743589758</v>
      </c>
    </row>
    <row r="7" spans="1:11" x14ac:dyDescent="0.25">
      <c r="A7" s="1" t="s">
        <v>34</v>
      </c>
      <c r="B7" s="1">
        <v>68815</v>
      </c>
      <c r="C7" s="1">
        <v>5</v>
      </c>
      <c r="D7" s="7">
        <v>7.2658577345055591</v>
      </c>
      <c r="E7" s="1">
        <v>1</v>
      </c>
      <c r="F7" s="4">
        <v>6</v>
      </c>
      <c r="G7" s="1" t="s">
        <v>110</v>
      </c>
      <c r="H7" s="4">
        <v>4</v>
      </c>
      <c r="I7" s="5">
        <f t="shared" si="0"/>
        <v>0.10256410256410256</v>
      </c>
      <c r="J7" s="4">
        <f t="shared" si="1"/>
        <v>39</v>
      </c>
      <c r="K7" s="9">
        <f t="shared" si="1"/>
        <v>1.0000000000000002</v>
      </c>
    </row>
    <row r="8" spans="1:11" x14ac:dyDescent="0.25">
      <c r="A8" s="1" t="s">
        <v>30</v>
      </c>
      <c r="B8" s="1">
        <v>173119</v>
      </c>
      <c r="C8" s="1">
        <v>13</v>
      </c>
      <c r="D8" s="7">
        <v>7.5092855203646049</v>
      </c>
      <c r="E8" s="1">
        <v>1</v>
      </c>
      <c r="F8" s="4"/>
      <c r="H8" s="17">
        <f>SUM(H2:H7)</f>
        <v>39</v>
      </c>
      <c r="I8" s="5">
        <f>SUM(I2:I7)</f>
        <v>1.0000000000000002</v>
      </c>
      <c r="J8" s="4"/>
      <c r="K8" s="9"/>
    </row>
    <row r="9" spans="1:11" x14ac:dyDescent="0.25">
      <c r="A9" s="1" t="s">
        <v>22</v>
      </c>
      <c r="B9" s="1">
        <v>100175</v>
      </c>
      <c r="C9" s="1">
        <v>8</v>
      </c>
      <c r="D9" s="7">
        <v>7.9860244571999006</v>
      </c>
      <c r="E9" s="1">
        <v>1</v>
      </c>
      <c r="F9" s="4"/>
      <c r="H9" s="4"/>
      <c r="I9" s="5"/>
      <c r="J9" s="4"/>
      <c r="K9" s="4"/>
    </row>
    <row r="10" spans="1:11" x14ac:dyDescent="0.25">
      <c r="A10" s="1" t="s">
        <v>36</v>
      </c>
      <c r="B10" s="1">
        <v>98351</v>
      </c>
      <c r="C10" s="1">
        <v>8</v>
      </c>
      <c r="D10" s="7">
        <v>8.1341318339416979</v>
      </c>
      <c r="E10" s="1">
        <v>1</v>
      </c>
      <c r="F10" s="4"/>
      <c r="H10" s="4"/>
      <c r="I10" s="5"/>
      <c r="J10" s="4"/>
      <c r="K10" s="4"/>
    </row>
    <row r="11" spans="1:11" x14ac:dyDescent="0.25">
      <c r="A11" s="1" t="s">
        <v>40</v>
      </c>
      <c r="B11" s="1">
        <v>127472</v>
      </c>
      <c r="C11" s="1">
        <v>11</v>
      </c>
      <c r="D11" s="7">
        <v>8.6293460524664241</v>
      </c>
      <c r="E11" s="1">
        <v>1</v>
      </c>
      <c r="F11" s="4"/>
      <c r="G11" s="4"/>
      <c r="H11" s="4"/>
      <c r="I11" s="6"/>
      <c r="J11" s="4"/>
      <c r="K11" s="4"/>
    </row>
    <row r="12" spans="1:11" x14ac:dyDescent="0.25">
      <c r="A12" s="1" t="s">
        <v>24</v>
      </c>
      <c r="B12" s="1">
        <v>123616</v>
      </c>
      <c r="C12" s="1">
        <v>11</v>
      </c>
      <c r="D12" s="7">
        <v>8.8985244628527038</v>
      </c>
      <c r="E12" s="1">
        <v>1</v>
      </c>
      <c r="F12" s="4"/>
      <c r="G12" s="4"/>
      <c r="H12" s="4"/>
      <c r="I12" s="4"/>
      <c r="J12" s="4"/>
      <c r="K12" s="4"/>
    </row>
    <row r="13" spans="1:11" x14ac:dyDescent="0.25">
      <c r="A13" s="1" t="s">
        <v>17</v>
      </c>
      <c r="B13" s="1">
        <v>81425</v>
      </c>
      <c r="C13" s="1">
        <v>8</v>
      </c>
      <c r="D13" s="7">
        <v>9.8249923242247466</v>
      </c>
      <c r="E13" s="1">
        <v>1</v>
      </c>
      <c r="F13" s="4"/>
      <c r="G13" s="4"/>
      <c r="H13" s="4"/>
      <c r="I13" s="4"/>
      <c r="J13" s="4"/>
      <c r="K13" s="4"/>
    </row>
    <row r="14" spans="1:11" x14ac:dyDescent="0.25">
      <c r="A14" s="1" t="s">
        <v>19</v>
      </c>
      <c r="B14" s="1">
        <v>129407</v>
      </c>
      <c r="C14" s="1">
        <v>15</v>
      </c>
      <c r="D14" s="7">
        <v>11.591335862820404</v>
      </c>
      <c r="E14" s="1">
        <v>1</v>
      </c>
      <c r="F14" s="27" t="s">
        <v>7</v>
      </c>
      <c r="G14" s="27"/>
      <c r="H14" s="4"/>
      <c r="I14" s="4"/>
      <c r="J14" s="4"/>
      <c r="K14" s="4"/>
    </row>
    <row r="15" spans="1:11" x14ac:dyDescent="0.25">
      <c r="A15" s="1" t="s">
        <v>49</v>
      </c>
      <c r="B15" s="1">
        <v>815425</v>
      </c>
      <c r="C15" s="1">
        <v>96</v>
      </c>
      <c r="D15" s="7">
        <v>11.773001808872674</v>
      </c>
      <c r="E15" s="1">
        <v>1</v>
      </c>
      <c r="F15" s="27" t="s">
        <v>8</v>
      </c>
      <c r="G15" s="27"/>
      <c r="H15" s="4"/>
      <c r="I15" s="4"/>
      <c r="J15" s="4"/>
      <c r="K15" s="4"/>
    </row>
    <row r="16" spans="1:11" x14ac:dyDescent="0.25">
      <c r="A16" s="1" t="s">
        <v>52</v>
      </c>
      <c r="B16" s="1">
        <v>631531</v>
      </c>
      <c r="C16" s="1">
        <v>75</v>
      </c>
      <c r="D16" s="7">
        <v>11.875901578861528</v>
      </c>
      <c r="E16" s="1">
        <v>1</v>
      </c>
      <c r="F16" s="30">
        <f>1+3.3*LOG(97)</f>
        <v>7.5563467230786072</v>
      </c>
      <c r="G16" s="30"/>
      <c r="H16" s="4"/>
      <c r="I16" s="4"/>
      <c r="J16" s="4"/>
      <c r="K16" s="4"/>
    </row>
    <row r="17" spans="1:13" x14ac:dyDescent="0.25">
      <c r="A17" s="1" t="s">
        <v>37</v>
      </c>
      <c r="B17" s="1">
        <v>324742</v>
      </c>
      <c r="C17" s="1">
        <v>41</v>
      </c>
      <c r="D17" s="7">
        <v>12.625407246367887</v>
      </c>
      <c r="E17" s="1">
        <v>1</v>
      </c>
      <c r="F17" s="31" t="s">
        <v>9</v>
      </c>
      <c r="G17" s="31"/>
      <c r="H17" s="4"/>
      <c r="I17" s="4"/>
      <c r="J17" s="4"/>
      <c r="K17" s="4"/>
    </row>
    <row r="18" spans="1:13" x14ac:dyDescent="0.25">
      <c r="A18" s="1" t="s">
        <v>31</v>
      </c>
      <c r="B18" s="1">
        <v>259793</v>
      </c>
      <c r="C18" s="1">
        <v>33</v>
      </c>
      <c r="D18" s="7">
        <v>12.702420773461949</v>
      </c>
      <c r="E18" s="1">
        <v>1</v>
      </c>
      <c r="F18" s="30">
        <v>6</v>
      </c>
      <c r="G18" s="30"/>
      <c r="I18" s="18">
        <f>D2</f>
        <v>0</v>
      </c>
      <c r="J18" s="7">
        <f>ROUNDDOWN(I18,4)</f>
        <v>0</v>
      </c>
      <c r="K18" t="s">
        <v>10</v>
      </c>
      <c r="L18" s="7">
        <v>5.6719999999999997</v>
      </c>
      <c r="M18" t="str">
        <f t="shared" ref="M18:M23" si="2">CONCATENATE(J18,K18,L18)</f>
        <v>0|--5,672</v>
      </c>
    </row>
    <row r="19" spans="1:13" x14ac:dyDescent="0.25">
      <c r="A19" s="1" t="s">
        <v>28</v>
      </c>
      <c r="B19" s="1">
        <v>196789</v>
      </c>
      <c r="C19" s="1">
        <v>26</v>
      </c>
      <c r="D19" s="7">
        <v>13.212120596171534</v>
      </c>
      <c r="E19" s="1">
        <v>1</v>
      </c>
      <c r="F19" s="1"/>
      <c r="H19" s="4">
        <v>1</v>
      </c>
      <c r="I19" s="7">
        <f>I18+F$25</f>
        <v>5.6720327534109538</v>
      </c>
      <c r="J19" s="7">
        <f>ROUNDDOWN(I19,4)</f>
        <v>5.6719999999999997</v>
      </c>
      <c r="K19" t="s">
        <v>10</v>
      </c>
      <c r="L19" s="7">
        <v>11.343999999999999</v>
      </c>
      <c r="M19" t="str">
        <f t="shared" si="2"/>
        <v>5,672|--11,344</v>
      </c>
    </row>
    <row r="20" spans="1:13" x14ac:dyDescent="0.25">
      <c r="A20" s="1" t="s">
        <v>53</v>
      </c>
      <c r="B20" s="1">
        <v>480512</v>
      </c>
      <c r="C20" s="1">
        <v>66</v>
      </c>
      <c r="D20" s="7">
        <v>13.735348961108151</v>
      </c>
      <c r="E20" s="1">
        <v>1</v>
      </c>
      <c r="F20" s="27" t="s">
        <v>11</v>
      </c>
      <c r="G20" s="27"/>
      <c r="H20" s="4">
        <v>2</v>
      </c>
      <c r="I20" s="7">
        <f>I19+F$25</f>
        <v>11.344065506821908</v>
      </c>
      <c r="J20" s="7">
        <f t="shared" ref="J20:J24" si="3">ROUNDDOWN(I20,4)</f>
        <v>11.343999999999999</v>
      </c>
      <c r="K20" t="s">
        <v>10</v>
      </c>
      <c r="L20" s="7">
        <v>17.015999999999998</v>
      </c>
      <c r="M20" t="str">
        <f t="shared" si="2"/>
        <v>11,344|--17,016</v>
      </c>
    </row>
    <row r="21" spans="1:13" x14ac:dyDescent="0.25">
      <c r="A21" s="1" t="s">
        <v>41</v>
      </c>
      <c r="B21" s="1">
        <v>474925</v>
      </c>
      <c r="C21" s="1">
        <v>67</v>
      </c>
      <c r="D21" s="7">
        <v>14.107490656419436</v>
      </c>
      <c r="E21" s="1">
        <v>1</v>
      </c>
      <c r="F21" s="27" t="s">
        <v>12</v>
      </c>
      <c r="G21" s="27"/>
      <c r="H21" s="4">
        <v>3</v>
      </c>
      <c r="I21" s="7">
        <f t="shared" ref="I21:I24" si="4">I20+F$25</f>
        <v>17.016098260232862</v>
      </c>
      <c r="J21" s="7">
        <f t="shared" si="3"/>
        <v>17.015999999999998</v>
      </c>
      <c r="K21" t="s">
        <v>10</v>
      </c>
      <c r="L21" s="7">
        <v>22.688099999999999</v>
      </c>
      <c r="M21" t="str">
        <f t="shared" si="2"/>
        <v>17,016|--22,6881</v>
      </c>
    </row>
    <row r="22" spans="1:13" x14ac:dyDescent="0.25">
      <c r="A22" s="1" t="s">
        <v>32</v>
      </c>
      <c r="B22" s="1">
        <v>160642</v>
      </c>
      <c r="C22" s="1">
        <v>23</v>
      </c>
      <c r="D22" s="7">
        <v>14.317550827305437</v>
      </c>
      <c r="E22" s="1">
        <v>1</v>
      </c>
      <c r="F22" s="28" t="s">
        <v>13</v>
      </c>
      <c r="G22" s="28"/>
      <c r="H22" s="4">
        <v>4</v>
      </c>
      <c r="I22" s="7">
        <f t="shared" si="4"/>
        <v>22.688131013643815</v>
      </c>
      <c r="J22" s="7">
        <f t="shared" si="3"/>
        <v>22.688099999999999</v>
      </c>
      <c r="K22" t="s">
        <v>10</v>
      </c>
      <c r="L22" s="7">
        <v>28.360099999999999</v>
      </c>
      <c r="M22" t="str">
        <f t="shared" si="2"/>
        <v>22,6881|--28,3601</v>
      </c>
    </row>
    <row r="23" spans="1:13" x14ac:dyDescent="0.25">
      <c r="A23" s="1" t="s">
        <v>51</v>
      </c>
      <c r="B23" s="1">
        <v>415601</v>
      </c>
      <c r="C23" s="1">
        <v>69</v>
      </c>
      <c r="D23" s="7">
        <v>16.602462457982536</v>
      </c>
      <c r="E23" s="1">
        <v>1</v>
      </c>
      <c r="F23" s="33">
        <f>D40-D2</f>
        <v>34.032196520465725</v>
      </c>
      <c r="G23" s="33"/>
      <c r="H23" s="4">
        <v>5</v>
      </c>
      <c r="I23" s="7">
        <f t="shared" si="4"/>
        <v>28.360163767054768</v>
      </c>
      <c r="J23" s="7">
        <f t="shared" si="3"/>
        <v>28.360099999999999</v>
      </c>
      <c r="K23" t="s">
        <v>10</v>
      </c>
      <c r="L23" s="7">
        <v>34.0321</v>
      </c>
      <c r="M23" t="str">
        <f t="shared" si="2"/>
        <v>28,3601|--34,0321</v>
      </c>
    </row>
    <row r="24" spans="1:13" x14ac:dyDescent="0.25">
      <c r="A24" s="1" t="s">
        <v>46</v>
      </c>
      <c r="B24" s="1">
        <v>221542</v>
      </c>
      <c r="C24" s="1">
        <v>37</v>
      </c>
      <c r="D24" s="7">
        <v>16.701122134854788</v>
      </c>
      <c r="E24" s="1">
        <v>1</v>
      </c>
      <c r="F24" s="28" t="s">
        <v>14</v>
      </c>
      <c r="G24" s="28"/>
      <c r="H24" s="4">
        <v>6</v>
      </c>
      <c r="I24" s="7">
        <f t="shared" si="4"/>
        <v>34.032196520465725</v>
      </c>
      <c r="J24" s="7">
        <f t="shared" si="3"/>
        <v>34.0321</v>
      </c>
      <c r="K24" t="s">
        <v>10</v>
      </c>
      <c r="L24" s="8"/>
    </row>
    <row r="25" spans="1:13" x14ac:dyDescent="0.25">
      <c r="A25" s="1" t="s">
        <v>45</v>
      </c>
      <c r="B25" s="1">
        <v>107321</v>
      </c>
      <c r="C25" s="1">
        <v>18</v>
      </c>
      <c r="D25" s="7">
        <v>16.772113565844521</v>
      </c>
      <c r="E25" s="1">
        <v>1</v>
      </c>
      <c r="F25" s="29">
        <f>F23/F18</f>
        <v>5.6720327534109538</v>
      </c>
      <c r="G25" s="29"/>
      <c r="H25" s="4"/>
      <c r="I25" s="7"/>
      <c r="J25" s="4"/>
      <c r="L25" s="4"/>
    </row>
    <row r="26" spans="1:13" x14ac:dyDescent="0.25">
      <c r="A26" s="1" t="s">
        <v>39</v>
      </c>
      <c r="B26" s="1">
        <v>140608</v>
      </c>
      <c r="C26" s="1">
        <v>24</v>
      </c>
      <c r="D26" s="7">
        <v>17.068730086481565</v>
      </c>
      <c r="E26" s="1">
        <v>1</v>
      </c>
      <c r="H26" s="4"/>
      <c r="I26" s="7"/>
      <c r="J26" s="4"/>
      <c r="L26" s="4"/>
    </row>
    <row r="27" spans="1:13" x14ac:dyDescent="0.25">
      <c r="A27" s="1" t="s">
        <v>54</v>
      </c>
      <c r="B27" s="1">
        <v>170267</v>
      </c>
      <c r="C27" s="1">
        <v>30</v>
      </c>
      <c r="D27" s="7">
        <v>17.619386023128381</v>
      </c>
      <c r="E27" s="1">
        <v>1</v>
      </c>
    </row>
    <row r="28" spans="1:13" x14ac:dyDescent="0.25">
      <c r="A28" s="1" t="s">
        <v>50</v>
      </c>
      <c r="B28" s="1">
        <v>107762</v>
      </c>
      <c r="C28" s="1">
        <v>19</v>
      </c>
      <c r="D28" s="7">
        <v>17.63144707781964</v>
      </c>
      <c r="E28" s="1">
        <v>1</v>
      </c>
    </row>
    <row r="29" spans="1:13" x14ac:dyDescent="0.25">
      <c r="A29" s="1" t="s">
        <v>29</v>
      </c>
      <c r="B29" s="1">
        <v>3477344</v>
      </c>
      <c r="C29" s="1">
        <v>628</v>
      </c>
      <c r="D29" s="7">
        <v>18.059760552881738</v>
      </c>
      <c r="E29" s="1">
        <v>1</v>
      </c>
    </row>
    <row r="30" spans="1:13" x14ac:dyDescent="0.25">
      <c r="A30" s="1" t="s">
        <v>27</v>
      </c>
      <c r="B30" s="1">
        <v>287446</v>
      </c>
      <c r="C30" s="1">
        <v>53</v>
      </c>
      <c r="D30" s="7">
        <v>18.438245792253156</v>
      </c>
      <c r="E30" s="1">
        <v>1</v>
      </c>
    </row>
    <row r="31" spans="1:13" x14ac:dyDescent="0.25">
      <c r="A31" s="1" t="s">
        <v>21</v>
      </c>
      <c r="B31" s="1">
        <v>70435</v>
      </c>
      <c r="C31" s="1">
        <v>13</v>
      </c>
      <c r="D31" s="7">
        <v>18.456733158230993</v>
      </c>
      <c r="E31" s="1">
        <v>1</v>
      </c>
    </row>
    <row r="32" spans="1:13" x14ac:dyDescent="0.25">
      <c r="A32" s="1" t="s">
        <v>18</v>
      </c>
      <c r="B32" s="1">
        <v>68608</v>
      </c>
      <c r="C32" s="1">
        <v>13</v>
      </c>
      <c r="D32" s="7">
        <v>18.9482276119403</v>
      </c>
      <c r="E32" s="1">
        <v>1</v>
      </c>
    </row>
    <row r="33" spans="1:5" x14ac:dyDescent="0.25">
      <c r="A33" s="1" t="s">
        <v>26</v>
      </c>
      <c r="B33" s="1">
        <v>397970</v>
      </c>
      <c r="C33" s="1">
        <v>81</v>
      </c>
      <c r="D33" s="7">
        <v>20.35329296178104</v>
      </c>
      <c r="E33" s="1">
        <v>1</v>
      </c>
    </row>
    <row r="34" spans="1:5" x14ac:dyDescent="0.25">
      <c r="A34" s="1" t="s">
        <v>33</v>
      </c>
      <c r="B34" s="1">
        <v>276371</v>
      </c>
      <c r="C34" s="1">
        <v>59</v>
      </c>
      <c r="D34" s="7">
        <v>21.348115395609526</v>
      </c>
      <c r="E34" s="1">
        <v>1</v>
      </c>
    </row>
    <row r="35" spans="1:5" x14ac:dyDescent="0.25">
      <c r="A35" s="1" t="s">
        <v>48</v>
      </c>
      <c r="B35" s="1">
        <v>424700</v>
      </c>
      <c r="C35" s="1">
        <v>98</v>
      </c>
      <c r="D35" s="7">
        <v>23.075111843654344</v>
      </c>
      <c r="E35" s="1">
        <v>1</v>
      </c>
    </row>
    <row r="36" spans="1:5" x14ac:dyDescent="0.25">
      <c r="A36" s="1" t="s">
        <v>35</v>
      </c>
      <c r="B36" s="1">
        <v>83316</v>
      </c>
      <c r="C36" s="1">
        <v>23</v>
      </c>
      <c r="D36" s="7">
        <v>27.605741994334824</v>
      </c>
      <c r="E36" s="1">
        <v>1</v>
      </c>
    </row>
    <row r="37" spans="1:5" x14ac:dyDescent="0.25">
      <c r="A37" s="1" t="s">
        <v>44</v>
      </c>
      <c r="B37" s="1">
        <v>173355</v>
      </c>
      <c r="C37" s="1">
        <v>51</v>
      </c>
      <c r="D37" s="7">
        <v>29.419399498139654</v>
      </c>
      <c r="E37" s="1">
        <v>1</v>
      </c>
    </row>
    <row r="38" spans="1:5" x14ac:dyDescent="0.25">
      <c r="A38" s="1" t="s">
        <v>16</v>
      </c>
      <c r="B38" s="1">
        <v>29278</v>
      </c>
      <c r="C38" s="1">
        <v>9</v>
      </c>
      <c r="D38" s="7">
        <v>30.739804631463898</v>
      </c>
      <c r="E38" s="1">
        <v>1</v>
      </c>
    </row>
    <row r="39" spans="1:5" x14ac:dyDescent="0.25">
      <c r="A39" s="1" t="s">
        <v>20</v>
      </c>
      <c r="B39" s="1">
        <v>297029</v>
      </c>
      <c r="C39" s="1">
        <v>95</v>
      </c>
      <c r="D39" s="7">
        <v>31.983409027401365</v>
      </c>
      <c r="E39" s="1">
        <v>1</v>
      </c>
    </row>
    <row r="40" spans="1:5" x14ac:dyDescent="0.25">
      <c r="A40" s="1" t="s">
        <v>38</v>
      </c>
      <c r="B40" s="1">
        <v>96967</v>
      </c>
      <c r="C40" s="1">
        <v>33</v>
      </c>
      <c r="D40" s="7">
        <v>34.032196520465725</v>
      </c>
      <c r="E40" s="1">
        <v>1</v>
      </c>
    </row>
  </sheetData>
  <sortState ref="A2:D46">
    <sortCondition ref="D1"/>
  </sortState>
  <mergeCells count="11">
    <mergeCell ref="F20:G20"/>
    <mergeCell ref="F14:G14"/>
    <mergeCell ref="F15:G15"/>
    <mergeCell ref="F16:G16"/>
    <mergeCell ref="F17:G17"/>
    <mergeCell ref="F18:G18"/>
    <mergeCell ref="F21:G21"/>
    <mergeCell ref="F22:G22"/>
    <mergeCell ref="F23:G23"/>
    <mergeCell ref="F24:G24"/>
    <mergeCell ref="F25:G2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9.7109375" style="1" bestFit="1" customWidth="1"/>
    <col min="3" max="3" width="39.7109375" style="1" bestFit="1" customWidth="1"/>
    <col min="4" max="4" width="39.7109375" style="1" customWidth="1"/>
    <col min="7" max="7" width="25.28515625" customWidth="1"/>
    <col min="8" max="11" width="21.42578125" customWidth="1"/>
    <col min="12" max="12" width="11.5703125" bestFit="1" customWidth="1"/>
  </cols>
  <sheetData>
    <row r="1" spans="1:11" ht="45" x14ac:dyDescent="0.25">
      <c r="A1" s="1" t="s">
        <v>15</v>
      </c>
      <c r="B1" s="1" t="s">
        <v>71</v>
      </c>
      <c r="C1" s="1" t="s">
        <v>115</v>
      </c>
      <c r="D1" s="1" t="s">
        <v>122</v>
      </c>
      <c r="F1" s="1" t="s">
        <v>1</v>
      </c>
      <c r="G1" s="3" t="s">
        <v>131</v>
      </c>
      <c r="H1" s="2" t="s">
        <v>3</v>
      </c>
      <c r="I1" s="2" t="s">
        <v>4</v>
      </c>
      <c r="J1" s="3" t="s">
        <v>5</v>
      </c>
      <c r="K1" s="3" t="s">
        <v>6</v>
      </c>
    </row>
    <row r="2" spans="1:11" x14ac:dyDescent="0.25">
      <c r="A2" s="1" t="s">
        <v>16</v>
      </c>
      <c r="B2" s="1">
        <v>29278</v>
      </c>
      <c r="C2" s="1">
        <v>1477</v>
      </c>
      <c r="D2" s="1">
        <f t="shared" ref="D2:D8" si="0">(C2/B2)*1000</f>
        <v>50.447434934080192</v>
      </c>
      <c r="E2">
        <v>1</v>
      </c>
      <c r="F2" s="4">
        <v>1</v>
      </c>
      <c r="G2" s="1" t="s">
        <v>116</v>
      </c>
      <c r="H2" s="4">
        <v>7</v>
      </c>
      <c r="I2" s="5">
        <f>H2/39</f>
        <v>0.17948717948717949</v>
      </c>
      <c r="J2" s="4">
        <v>7</v>
      </c>
      <c r="K2" s="5">
        <v>0.17948717948717949</v>
      </c>
    </row>
    <row r="3" spans="1:11" x14ac:dyDescent="0.25">
      <c r="A3" s="1" t="s">
        <v>21</v>
      </c>
      <c r="B3" s="1">
        <v>70435</v>
      </c>
      <c r="C3" s="1">
        <v>3942</v>
      </c>
      <c r="D3" s="1">
        <f t="shared" si="0"/>
        <v>55.966493930574288</v>
      </c>
      <c r="E3">
        <v>1</v>
      </c>
      <c r="F3" s="4">
        <v>2</v>
      </c>
      <c r="G3" s="1" t="s">
        <v>117</v>
      </c>
      <c r="H3" s="4">
        <v>8</v>
      </c>
      <c r="I3" s="5">
        <f t="shared" ref="I3:I7" si="1">H3/39</f>
        <v>0.20512820512820512</v>
      </c>
      <c r="J3" s="4">
        <f>J2+H3</f>
        <v>15</v>
      </c>
      <c r="K3" s="9">
        <f>K2+I3</f>
        <v>0.38461538461538458</v>
      </c>
    </row>
    <row r="4" spans="1:11" x14ac:dyDescent="0.25">
      <c r="A4" s="1" t="s">
        <v>38</v>
      </c>
      <c r="B4" s="1">
        <v>96967</v>
      </c>
      <c r="C4" s="1">
        <v>6090</v>
      </c>
      <c r="D4" s="1">
        <f t="shared" si="0"/>
        <v>62.804871760495843</v>
      </c>
      <c r="E4">
        <v>1</v>
      </c>
      <c r="F4" s="4">
        <v>3</v>
      </c>
      <c r="G4" s="1" t="s">
        <v>118</v>
      </c>
      <c r="H4" s="4">
        <v>8</v>
      </c>
      <c r="I4" s="5">
        <f t="shared" si="1"/>
        <v>0.20512820512820512</v>
      </c>
      <c r="J4" s="4">
        <f t="shared" ref="J4:K6" si="2">J3+H4</f>
        <v>23</v>
      </c>
      <c r="K4" s="9">
        <f t="shared" si="2"/>
        <v>0.58974358974358965</v>
      </c>
    </row>
    <row r="5" spans="1:11" x14ac:dyDescent="0.25">
      <c r="A5" s="1" t="s">
        <v>39</v>
      </c>
      <c r="B5" s="1">
        <v>140608</v>
      </c>
      <c r="C5" s="1">
        <v>9091</v>
      </c>
      <c r="D5" s="1">
        <f t="shared" si="0"/>
        <v>64.654927173418301</v>
      </c>
      <c r="E5">
        <v>1</v>
      </c>
      <c r="F5" s="4">
        <v>4</v>
      </c>
      <c r="G5" s="1" t="s">
        <v>119</v>
      </c>
      <c r="H5" s="4">
        <v>9</v>
      </c>
      <c r="I5" s="5">
        <f t="shared" si="1"/>
        <v>0.23076923076923078</v>
      </c>
      <c r="J5" s="4">
        <f>J4+H5</f>
        <v>32</v>
      </c>
      <c r="K5" s="9">
        <f t="shared" si="2"/>
        <v>0.82051282051282048</v>
      </c>
    </row>
    <row r="6" spans="1:11" x14ac:dyDescent="0.25">
      <c r="A6" s="1" t="s">
        <v>18</v>
      </c>
      <c r="B6" s="1">
        <v>68608</v>
      </c>
      <c r="C6" s="1">
        <v>4585</v>
      </c>
      <c r="D6" s="1">
        <f t="shared" si="0"/>
        <v>66.828941231343279</v>
      </c>
      <c r="E6">
        <v>1</v>
      </c>
      <c r="F6" s="4">
        <v>5</v>
      </c>
      <c r="G6" s="1" t="s">
        <v>120</v>
      </c>
      <c r="H6" s="4">
        <v>5</v>
      </c>
      <c r="I6" s="5">
        <f t="shared" si="1"/>
        <v>0.12820512820512819</v>
      </c>
      <c r="J6" s="4">
        <f t="shared" si="2"/>
        <v>37</v>
      </c>
      <c r="K6" s="9">
        <f t="shared" si="2"/>
        <v>0.94871794871794868</v>
      </c>
    </row>
    <row r="7" spans="1:11" x14ac:dyDescent="0.25">
      <c r="A7" s="1" t="s">
        <v>19</v>
      </c>
      <c r="B7" s="1">
        <v>129407</v>
      </c>
      <c r="C7" s="1">
        <v>8831</v>
      </c>
      <c r="D7" s="1">
        <f t="shared" si="0"/>
        <v>68.242058003044662</v>
      </c>
      <c r="E7">
        <v>1</v>
      </c>
      <c r="F7" s="4">
        <v>6</v>
      </c>
      <c r="G7" s="1" t="s">
        <v>121</v>
      </c>
      <c r="H7" s="4">
        <v>2</v>
      </c>
      <c r="I7" s="5">
        <f t="shared" si="1"/>
        <v>5.128205128205128E-2</v>
      </c>
      <c r="J7" s="4">
        <f>J6+H7</f>
        <v>39</v>
      </c>
      <c r="K7" s="9">
        <f>K6+I7</f>
        <v>1</v>
      </c>
    </row>
    <row r="8" spans="1:11" x14ac:dyDescent="0.25">
      <c r="A8" s="1" t="s">
        <v>17</v>
      </c>
      <c r="B8" s="1">
        <v>81425</v>
      </c>
      <c r="C8" s="1">
        <v>5594</v>
      </c>
      <c r="D8" s="1">
        <f t="shared" si="0"/>
        <v>68.701258827141544</v>
      </c>
      <c r="E8">
        <v>1</v>
      </c>
      <c r="F8" s="4"/>
      <c r="H8" s="17">
        <f>SUM(H2:H7)</f>
        <v>39</v>
      </c>
      <c r="I8" s="5">
        <f>SUM(I2:I7)</f>
        <v>1</v>
      </c>
      <c r="J8" s="4"/>
      <c r="K8" s="9"/>
    </row>
    <row r="9" spans="1:11" x14ac:dyDescent="0.25">
      <c r="E9">
        <f>SUM(E2:E8)</f>
        <v>7</v>
      </c>
      <c r="F9" s="4"/>
      <c r="H9" s="4"/>
      <c r="I9" s="5"/>
      <c r="J9" s="4"/>
      <c r="K9" s="4"/>
    </row>
    <row r="10" spans="1:11" x14ac:dyDescent="0.25">
      <c r="A10" s="1" t="s">
        <v>26</v>
      </c>
      <c r="B10" s="1">
        <v>397970</v>
      </c>
      <c r="C10" s="1">
        <v>31506</v>
      </c>
      <c r="D10" s="1">
        <f t="shared" ref="D10:D17" si="3">(C10/B10)*1000</f>
        <v>79.166771364675725</v>
      </c>
      <c r="E10">
        <v>1</v>
      </c>
      <c r="F10" s="4"/>
      <c r="H10" s="4"/>
      <c r="I10" s="5"/>
      <c r="J10" s="4"/>
      <c r="K10" s="4"/>
    </row>
    <row r="11" spans="1:11" x14ac:dyDescent="0.25">
      <c r="A11" s="1" t="s">
        <v>25</v>
      </c>
      <c r="B11" s="1">
        <v>45807</v>
      </c>
      <c r="C11" s="1">
        <v>3636</v>
      </c>
      <c r="D11" s="1">
        <f t="shared" si="3"/>
        <v>79.376514506516472</v>
      </c>
      <c r="E11">
        <v>1</v>
      </c>
      <c r="F11" s="4"/>
      <c r="G11" s="4"/>
      <c r="H11" s="4"/>
      <c r="I11" s="6"/>
      <c r="J11" s="4"/>
      <c r="K11" s="4"/>
    </row>
    <row r="12" spans="1:11" x14ac:dyDescent="0.25">
      <c r="A12" s="1" t="s">
        <v>34</v>
      </c>
      <c r="B12" s="1">
        <v>68815</v>
      </c>
      <c r="C12" s="1">
        <v>5588</v>
      </c>
      <c r="D12" s="1">
        <f t="shared" si="3"/>
        <v>81.20322604083411</v>
      </c>
      <c r="E12">
        <v>1</v>
      </c>
      <c r="F12" s="4"/>
      <c r="G12" s="4"/>
      <c r="H12" s="4"/>
      <c r="I12" s="4"/>
      <c r="J12" s="4"/>
      <c r="K12" s="4"/>
    </row>
    <row r="13" spans="1:11" x14ac:dyDescent="0.25">
      <c r="A13" s="1" t="s">
        <v>42</v>
      </c>
      <c r="B13" s="1">
        <v>36028</v>
      </c>
      <c r="C13" s="1">
        <v>2960</v>
      </c>
      <c r="D13" s="1">
        <f t="shared" si="3"/>
        <v>82.158321305651157</v>
      </c>
      <c r="E13">
        <v>1</v>
      </c>
      <c r="F13" s="4"/>
      <c r="G13" s="4"/>
      <c r="H13" s="4"/>
      <c r="I13" s="4"/>
      <c r="J13" s="4"/>
      <c r="K13" s="4"/>
    </row>
    <row r="14" spans="1:11" x14ac:dyDescent="0.25">
      <c r="A14" s="1" t="s">
        <v>35</v>
      </c>
      <c r="B14" s="1">
        <v>83316</v>
      </c>
      <c r="C14" s="1">
        <v>7158</v>
      </c>
      <c r="D14" s="1">
        <f t="shared" si="3"/>
        <v>85.913870084977674</v>
      </c>
      <c r="E14">
        <v>1</v>
      </c>
      <c r="F14" s="27" t="s">
        <v>7</v>
      </c>
      <c r="G14" s="27"/>
      <c r="H14" s="4"/>
      <c r="I14" s="4"/>
      <c r="J14" s="4"/>
      <c r="K14" s="4"/>
    </row>
    <row r="15" spans="1:11" x14ac:dyDescent="0.25">
      <c r="A15" s="1" t="s">
        <v>45</v>
      </c>
      <c r="B15" s="1">
        <v>107321</v>
      </c>
      <c r="C15" s="1">
        <v>9223</v>
      </c>
      <c r="D15" s="1">
        <f t="shared" si="3"/>
        <v>85.938446343213343</v>
      </c>
      <c r="E15">
        <v>1</v>
      </c>
      <c r="F15" s="27" t="s">
        <v>8</v>
      </c>
      <c r="G15" s="27"/>
      <c r="H15" s="4"/>
      <c r="I15" s="4"/>
      <c r="J15" s="4"/>
      <c r="K15" s="4"/>
    </row>
    <row r="16" spans="1:11" x14ac:dyDescent="0.25">
      <c r="A16" s="1" t="s">
        <v>22</v>
      </c>
      <c r="B16" s="1">
        <v>100175</v>
      </c>
      <c r="C16" s="1">
        <v>8725</v>
      </c>
      <c r="D16" s="1">
        <f t="shared" si="3"/>
        <v>87.097579236336415</v>
      </c>
      <c r="E16">
        <v>1</v>
      </c>
      <c r="F16" s="30">
        <f>1+3.3*LOG(97)</f>
        <v>7.5563467230786072</v>
      </c>
      <c r="G16" s="30"/>
      <c r="H16" s="4"/>
      <c r="I16" s="4"/>
      <c r="J16" s="4"/>
      <c r="K16" s="4"/>
    </row>
    <row r="17" spans="1:13" x14ac:dyDescent="0.25">
      <c r="A17" s="1" t="s">
        <v>24</v>
      </c>
      <c r="B17" s="1">
        <v>123616</v>
      </c>
      <c r="C17" s="1">
        <v>11041</v>
      </c>
      <c r="D17" s="1">
        <f t="shared" si="3"/>
        <v>89.316916903960646</v>
      </c>
      <c r="E17">
        <v>1</v>
      </c>
      <c r="F17" s="31" t="s">
        <v>9</v>
      </c>
      <c r="G17" s="31"/>
      <c r="H17" s="4"/>
      <c r="I17" s="4"/>
      <c r="J17" s="4"/>
      <c r="K17" s="4"/>
    </row>
    <row r="18" spans="1:13" x14ac:dyDescent="0.25">
      <c r="E18">
        <f>SUM(E10:E17)</f>
        <v>8</v>
      </c>
      <c r="F18" s="30">
        <v>6</v>
      </c>
      <c r="G18" s="30"/>
      <c r="I18" s="18">
        <f>D2</f>
        <v>50.447434934080192</v>
      </c>
      <c r="J18" s="8">
        <f>ROUNDDOWN(I18,2)</f>
        <v>50.44</v>
      </c>
      <c r="K18" t="s">
        <v>10</v>
      </c>
      <c r="L18" s="7">
        <v>70.180000000000007</v>
      </c>
      <c r="M18" t="str">
        <f t="shared" ref="M18:M23" si="4">CONCATENATE(J18,K18,L18)</f>
        <v>50,44|--70,18</v>
      </c>
    </row>
    <row r="19" spans="1:13" x14ac:dyDescent="0.25">
      <c r="A19" s="1" t="s">
        <v>47</v>
      </c>
      <c r="B19" s="1">
        <v>104492</v>
      </c>
      <c r="C19" s="1">
        <v>9417</v>
      </c>
      <c r="D19" s="1">
        <f t="shared" ref="D19:D26" si="5">(C19/B19)*1000</f>
        <v>90.121731807219689</v>
      </c>
      <c r="E19">
        <v>1</v>
      </c>
      <c r="F19" s="1"/>
      <c r="H19" s="4">
        <v>1</v>
      </c>
      <c r="I19" s="7">
        <f>I18+F$25</f>
        <v>70.188695065212158</v>
      </c>
      <c r="J19" s="8">
        <f>ROUNDDOWN(I19,2)</f>
        <v>70.180000000000007</v>
      </c>
      <c r="K19" t="s">
        <v>10</v>
      </c>
      <c r="L19" s="7">
        <v>89.92</v>
      </c>
      <c r="M19" t="str">
        <f t="shared" si="4"/>
        <v>70,18|--89,92</v>
      </c>
    </row>
    <row r="20" spans="1:13" x14ac:dyDescent="0.25">
      <c r="A20" s="1" t="s">
        <v>43</v>
      </c>
      <c r="B20" s="1">
        <v>53011</v>
      </c>
      <c r="C20" s="1">
        <v>4859</v>
      </c>
      <c r="D20" s="1">
        <f t="shared" si="5"/>
        <v>91.660221463469853</v>
      </c>
      <c r="E20">
        <v>1</v>
      </c>
      <c r="F20" s="27" t="s">
        <v>11</v>
      </c>
      <c r="G20" s="27"/>
      <c r="H20" s="4">
        <v>2</v>
      </c>
      <c r="I20" s="7">
        <f>I19+F$25</f>
        <v>89.929955196344139</v>
      </c>
      <c r="J20" s="8">
        <f t="shared" ref="J20:J24" si="6">ROUNDDOWN(I20,2)</f>
        <v>89.92</v>
      </c>
      <c r="K20" t="s">
        <v>10</v>
      </c>
      <c r="L20" s="7">
        <v>109.67</v>
      </c>
      <c r="M20" t="str">
        <f t="shared" si="4"/>
        <v>89,92|--109,67</v>
      </c>
    </row>
    <row r="21" spans="1:13" x14ac:dyDescent="0.25">
      <c r="A21" s="1" t="s">
        <v>36</v>
      </c>
      <c r="B21" s="1">
        <v>98351</v>
      </c>
      <c r="C21" s="1">
        <v>9620</v>
      </c>
      <c r="D21" s="1">
        <f t="shared" si="5"/>
        <v>97.812935303148933</v>
      </c>
      <c r="E21">
        <v>1</v>
      </c>
      <c r="F21" s="27" t="s">
        <v>12</v>
      </c>
      <c r="G21" s="27"/>
      <c r="H21" s="4">
        <v>3</v>
      </c>
      <c r="I21" s="7">
        <f t="shared" ref="I21:I24" si="7">I20+F$25</f>
        <v>109.67121532747612</v>
      </c>
      <c r="J21" s="8">
        <f t="shared" si="6"/>
        <v>109.67</v>
      </c>
      <c r="K21" t="s">
        <v>10</v>
      </c>
      <c r="L21" s="7">
        <v>129.41</v>
      </c>
      <c r="M21" t="str">
        <f t="shared" si="4"/>
        <v>109,67|--129,41</v>
      </c>
    </row>
    <row r="22" spans="1:13" x14ac:dyDescent="0.25">
      <c r="A22" s="1" t="s">
        <v>30</v>
      </c>
      <c r="B22" s="1">
        <v>173119</v>
      </c>
      <c r="C22" s="1">
        <v>17003</v>
      </c>
      <c r="D22" s="1">
        <f t="shared" si="5"/>
        <v>98.215678232891833</v>
      </c>
      <c r="E22">
        <v>1</v>
      </c>
      <c r="F22" s="28" t="s">
        <v>13</v>
      </c>
      <c r="G22" s="28"/>
      <c r="H22" s="4">
        <v>4</v>
      </c>
      <c r="I22" s="7">
        <f t="shared" si="7"/>
        <v>129.4124754586081</v>
      </c>
      <c r="J22" s="8">
        <f t="shared" si="6"/>
        <v>129.41</v>
      </c>
      <c r="K22" t="s">
        <v>10</v>
      </c>
      <c r="L22" s="7">
        <v>149.15</v>
      </c>
      <c r="M22" t="str">
        <f t="shared" si="4"/>
        <v>129,41|--149,15</v>
      </c>
    </row>
    <row r="23" spans="1:13" x14ac:dyDescent="0.25">
      <c r="A23" s="1" t="s">
        <v>46</v>
      </c>
      <c r="B23" s="1">
        <v>221542</v>
      </c>
      <c r="C23" s="1">
        <v>21932</v>
      </c>
      <c r="D23" s="1">
        <f t="shared" si="5"/>
        <v>98.997029908550076</v>
      </c>
      <c r="E23">
        <v>1</v>
      </c>
      <c r="F23" s="32">
        <f>D45-D2</f>
        <v>118.44756078679184</v>
      </c>
      <c r="G23" s="32"/>
      <c r="H23" s="4">
        <v>5</v>
      </c>
      <c r="I23" s="7">
        <f t="shared" si="7"/>
        <v>149.15373558974008</v>
      </c>
      <c r="J23" s="8">
        <f t="shared" si="6"/>
        <v>149.15</v>
      </c>
      <c r="K23" t="s">
        <v>10</v>
      </c>
      <c r="L23" s="7">
        <v>168.89</v>
      </c>
      <c r="M23" t="str">
        <f t="shared" si="4"/>
        <v>149,15|--168,89</v>
      </c>
    </row>
    <row r="24" spans="1:13" x14ac:dyDescent="0.25">
      <c r="A24" s="1" t="s">
        <v>28</v>
      </c>
      <c r="B24" s="1">
        <v>196789</v>
      </c>
      <c r="C24" s="1">
        <v>19945</v>
      </c>
      <c r="D24" s="1">
        <f t="shared" si="5"/>
        <v>101.35220972716971</v>
      </c>
      <c r="E24">
        <v>1</v>
      </c>
      <c r="F24" s="28" t="s">
        <v>14</v>
      </c>
      <c r="G24" s="28"/>
      <c r="H24" s="4">
        <v>6</v>
      </c>
      <c r="I24" s="7">
        <f t="shared" si="7"/>
        <v>168.89499572087206</v>
      </c>
      <c r="J24" s="8">
        <f t="shared" si="6"/>
        <v>168.89</v>
      </c>
      <c r="K24" t="s">
        <v>10</v>
      </c>
      <c r="L24" s="8"/>
    </row>
    <row r="25" spans="1:13" x14ac:dyDescent="0.25">
      <c r="A25" s="1" t="s">
        <v>27</v>
      </c>
      <c r="B25" s="1">
        <v>287446</v>
      </c>
      <c r="C25" s="1">
        <v>29635</v>
      </c>
      <c r="D25" s="1">
        <f t="shared" si="5"/>
        <v>103.09762529309853</v>
      </c>
      <c r="E25">
        <v>1</v>
      </c>
      <c r="F25" s="29">
        <f>F23/F18</f>
        <v>19.741260131131973</v>
      </c>
      <c r="G25" s="29"/>
      <c r="H25" s="4"/>
      <c r="I25" s="7"/>
      <c r="J25" s="4"/>
      <c r="L25" s="4"/>
    </row>
    <row r="26" spans="1:13" x14ac:dyDescent="0.25">
      <c r="A26" s="1" t="s">
        <v>44</v>
      </c>
      <c r="B26" s="1">
        <v>173355</v>
      </c>
      <c r="C26" s="1">
        <v>18267</v>
      </c>
      <c r="D26" s="1">
        <f t="shared" si="5"/>
        <v>105.37336679068962</v>
      </c>
      <c r="E26">
        <v>1</v>
      </c>
    </row>
    <row r="27" spans="1:13" x14ac:dyDescent="0.25">
      <c r="E27">
        <f>SUM(E19:E26)</f>
        <v>8</v>
      </c>
    </row>
    <row r="28" spans="1:13" x14ac:dyDescent="0.25">
      <c r="A28" s="1" t="s">
        <v>40</v>
      </c>
      <c r="B28" s="1">
        <v>127472</v>
      </c>
      <c r="C28" s="1">
        <v>14600</v>
      </c>
      <c r="D28" s="1">
        <f t="shared" ref="D28:D36" si="8">(C28/B28)*1000</f>
        <v>114.53495669637253</v>
      </c>
      <c r="E28">
        <v>1</v>
      </c>
    </row>
    <row r="29" spans="1:13" x14ac:dyDescent="0.25">
      <c r="A29" s="1" t="s">
        <v>23</v>
      </c>
      <c r="B29" s="1">
        <v>101960</v>
      </c>
      <c r="C29" s="1">
        <v>11681</v>
      </c>
      <c r="D29" s="1">
        <f t="shared" si="8"/>
        <v>114.56453511180855</v>
      </c>
      <c r="E29">
        <v>1</v>
      </c>
    </row>
    <row r="30" spans="1:13" x14ac:dyDescent="0.25">
      <c r="A30" s="1" t="s">
        <v>20</v>
      </c>
      <c r="B30" s="1">
        <v>297029</v>
      </c>
      <c r="C30" s="1">
        <v>34082</v>
      </c>
      <c r="D30" s="1">
        <f t="shared" si="8"/>
        <v>114.74300489177824</v>
      </c>
      <c r="E30">
        <v>1</v>
      </c>
    </row>
    <row r="31" spans="1:13" x14ac:dyDescent="0.25">
      <c r="A31" s="1" t="s">
        <v>33</v>
      </c>
      <c r="B31" s="1">
        <v>276371</v>
      </c>
      <c r="C31" s="1">
        <v>32963</v>
      </c>
      <c r="D31" s="1">
        <f t="shared" si="8"/>
        <v>119.27083521787742</v>
      </c>
      <c r="E31">
        <v>1</v>
      </c>
    </row>
    <row r="32" spans="1:13" x14ac:dyDescent="0.25">
      <c r="A32" s="1" t="s">
        <v>50</v>
      </c>
      <c r="B32" s="1">
        <v>107762</v>
      </c>
      <c r="C32" s="1">
        <v>12971</v>
      </c>
      <c r="D32" s="1">
        <f t="shared" si="8"/>
        <v>120.36710528757818</v>
      </c>
      <c r="E32">
        <v>1</v>
      </c>
    </row>
    <row r="33" spans="1:5" x14ac:dyDescent="0.25">
      <c r="A33" s="1" t="s">
        <v>37</v>
      </c>
      <c r="B33" s="1">
        <v>324742</v>
      </c>
      <c r="C33" s="1">
        <v>39121</v>
      </c>
      <c r="D33" s="1">
        <f t="shared" si="8"/>
        <v>120.46794070369708</v>
      </c>
      <c r="E33">
        <v>1</v>
      </c>
    </row>
    <row r="34" spans="1:5" x14ac:dyDescent="0.25">
      <c r="A34" s="1" t="s">
        <v>48</v>
      </c>
      <c r="B34" s="1">
        <v>424700</v>
      </c>
      <c r="C34" s="1">
        <v>51237</v>
      </c>
      <c r="D34" s="1">
        <f t="shared" si="8"/>
        <v>120.64280668707322</v>
      </c>
      <c r="E34">
        <v>1</v>
      </c>
    </row>
    <row r="35" spans="1:5" x14ac:dyDescent="0.25">
      <c r="A35" s="1" t="s">
        <v>31</v>
      </c>
      <c r="B35" s="1">
        <v>259793</v>
      </c>
      <c r="C35" s="1">
        <v>32044</v>
      </c>
      <c r="D35" s="1">
        <f t="shared" si="8"/>
        <v>123.34435492873172</v>
      </c>
      <c r="E35">
        <v>1</v>
      </c>
    </row>
    <row r="36" spans="1:5" x14ac:dyDescent="0.25">
      <c r="A36" s="1" t="s">
        <v>32</v>
      </c>
      <c r="B36" s="1">
        <v>160642</v>
      </c>
      <c r="C36" s="1">
        <v>19866</v>
      </c>
      <c r="D36" s="1">
        <f t="shared" si="8"/>
        <v>123.666289015326</v>
      </c>
      <c r="E36">
        <v>1</v>
      </c>
    </row>
    <row r="37" spans="1:5" x14ac:dyDescent="0.25">
      <c r="E37">
        <f>SUM(E28:E36)</f>
        <v>9</v>
      </c>
    </row>
    <row r="38" spans="1:5" x14ac:dyDescent="0.25">
      <c r="A38" s="1" t="s">
        <v>51</v>
      </c>
      <c r="B38" s="1">
        <v>415601</v>
      </c>
      <c r="C38" s="1">
        <v>54155</v>
      </c>
      <c r="D38" s="1">
        <f>(C38/B38)*1000</f>
        <v>130.30526875536873</v>
      </c>
    </row>
    <row r="39" spans="1:5" x14ac:dyDescent="0.25">
      <c r="A39" s="1" t="s">
        <v>49</v>
      </c>
      <c r="B39" s="1">
        <v>815425</v>
      </c>
      <c r="C39" s="1">
        <v>107710</v>
      </c>
      <c r="D39" s="1">
        <f>(C39/B39)*1000</f>
        <v>132.09062758684124</v>
      </c>
    </row>
    <row r="40" spans="1:5" x14ac:dyDescent="0.25">
      <c r="A40" s="1" t="s">
        <v>54</v>
      </c>
      <c r="B40" s="1">
        <v>170267</v>
      </c>
      <c r="C40" s="1">
        <v>23069</v>
      </c>
      <c r="D40" s="1">
        <f>(C40/B40)*1000</f>
        <v>135.48720538918289</v>
      </c>
    </row>
    <row r="41" spans="1:5" x14ac:dyDescent="0.25">
      <c r="A41" s="1" t="s">
        <v>53</v>
      </c>
      <c r="B41" s="1">
        <v>480512</v>
      </c>
      <c r="C41" s="1">
        <v>66487</v>
      </c>
      <c r="D41" s="1">
        <f>(C41/B41)*1000</f>
        <v>138.36699187533296</v>
      </c>
    </row>
    <row r="42" spans="1:5" x14ac:dyDescent="0.25">
      <c r="A42" s="1" t="s">
        <v>41</v>
      </c>
      <c r="B42" s="1">
        <v>474925</v>
      </c>
      <c r="C42" s="1">
        <v>70019</v>
      </c>
      <c r="D42" s="1">
        <f>(C42/B42)*1000</f>
        <v>147.43169974206455</v>
      </c>
    </row>
    <row r="43" spans="1:5" x14ac:dyDescent="0.25">
      <c r="E43">
        <v>5</v>
      </c>
    </row>
    <row r="44" spans="1:5" x14ac:dyDescent="0.25">
      <c r="A44" s="1" t="s">
        <v>52</v>
      </c>
      <c r="B44" s="1">
        <v>631531</v>
      </c>
      <c r="C44" s="1">
        <v>101026</v>
      </c>
      <c r="D44" s="1">
        <f>(C44/B44)*1000</f>
        <v>159.96997772080866</v>
      </c>
    </row>
    <row r="45" spans="1:5" x14ac:dyDescent="0.25">
      <c r="A45" s="1" t="s">
        <v>29</v>
      </c>
      <c r="B45" s="1">
        <v>3477344</v>
      </c>
      <c r="C45" s="1">
        <v>587306</v>
      </c>
      <c r="D45" s="1">
        <f>(C45/B45)*1000</f>
        <v>168.89499572087203</v>
      </c>
    </row>
    <row r="46" spans="1:5" x14ac:dyDescent="0.25">
      <c r="E46">
        <v>2</v>
      </c>
    </row>
  </sheetData>
  <sortState ref="A2:D40">
    <sortCondition ref="D1"/>
  </sortState>
  <mergeCells count="11">
    <mergeCell ref="F20:G20"/>
    <mergeCell ref="F14:G14"/>
    <mergeCell ref="F15:G15"/>
    <mergeCell ref="F16:G16"/>
    <mergeCell ref="F17:G17"/>
    <mergeCell ref="F18:G18"/>
    <mergeCell ref="F21:G21"/>
    <mergeCell ref="F22:G22"/>
    <mergeCell ref="F23:G23"/>
    <mergeCell ref="F24:G24"/>
    <mergeCell ref="F25:G2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H2" sqref="H2"/>
    </sheetView>
  </sheetViews>
  <sheetFormatPr defaultRowHeight="15" x14ac:dyDescent="0.25"/>
  <cols>
    <col min="1" max="1" width="17.28515625" bestFit="1" customWidth="1"/>
    <col min="3" max="3" width="32.7109375" style="4" bestFit="1" customWidth="1"/>
    <col min="4" max="4" width="12.42578125" bestFit="1" customWidth="1"/>
    <col min="7" max="7" width="16.7109375" bestFit="1" customWidth="1"/>
    <col min="8" max="11" width="21.42578125" customWidth="1"/>
    <col min="12" max="12" width="11.5703125" bestFit="1" customWidth="1"/>
  </cols>
  <sheetData>
    <row r="1" spans="1:11" ht="60" x14ac:dyDescent="0.25">
      <c r="A1" t="s">
        <v>15</v>
      </c>
      <c r="B1" t="s">
        <v>71</v>
      </c>
      <c r="C1" s="1" t="s">
        <v>123</v>
      </c>
      <c r="D1" t="s">
        <v>124</v>
      </c>
      <c r="F1" s="1" t="s">
        <v>1</v>
      </c>
      <c r="G1" s="2" t="s">
        <v>103</v>
      </c>
      <c r="H1" s="3" t="s">
        <v>132</v>
      </c>
      <c r="I1" s="2" t="s">
        <v>4</v>
      </c>
      <c r="J1" s="3" t="s">
        <v>5</v>
      </c>
      <c r="K1" s="3" t="s">
        <v>6</v>
      </c>
    </row>
    <row r="2" spans="1:11" x14ac:dyDescent="0.25">
      <c r="A2" t="s">
        <v>16</v>
      </c>
      <c r="B2">
        <v>29278</v>
      </c>
      <c r="C2" s="4">
        <v>315</v>
      </c>
      <c r="D2">
        <f t="shared" ref="D2:D8" si="0">(C2/B2)*1000</f>
        <v>10.758931621012364</v>
      </c>
      <c r="E2">
        <v>1</v>
      </c>
      <c r="F2" s="4">
        <v>1</v>
      </c>
      <c r="G2" s="1" t="s">
        <v>125</v>
      </c>
      <c r="H2" s="4">
        <v>7</v>
      </c>
      <c r="I2" s="5">
        <f>H2/39</f>
        <v>0.17948717948717949</v>
      </c>
      <c r="J2" s="4">
        <v>7</v>
      </c>
      <c r="K2" s="5">
        <v>0.17948717948717949</v>
      </c>
    </row>
    <row r="3" spans="1:11" x14ac:dyDescent="0.25">
      <c r="A3" t="s">
        <v>17</v>
      </c>
      <c r="B3">
        <v>81425</v>
      </c>
      <c r="C3" s="4">
        <v>1468</v>
      </c>
      <c r="D3">
        <f t="shared" si="0"/>
        <v>18.028860914952411</v>
      </c>
      <c r="E3">
        <v>1</v>
      </c>
      <c r="F3" s="4">
        <v>2</v>
      </c>
      <c r="G3" s="1" t="s">
        <v>126</v>
      </c>
      <c r="H3" s="4">
        <v>23</v>
      </c>
      <c r="I3" s="5">
        <f t="shared" ref="I3:I7" si="1">H3/39</f>
        <v>0.58974358974358976</v>
      </c>
      <c r="J3" s="4">
        <f>J2+H3</f>
        <v>30</v>
      </c>
      <c r="K3" s="9">
        <f>K2+I3</f>
        <v>0.76923076923076927</v>
      </c>
    </row>
    <row r="4" spans="1:11" x14ac:dyDescent="0.25">
      <c r="A4" t="s">
        <v>39</v>
      </c>
      <c r="B4">
        <v>140608</v>
      </c>
      <c r="C4" s="4">
        <v>3027</v>
      </c>
      <c r="D4">
        <f t="shared" si="0"/>
        <v>21.527935821574875</v>
      </c>
      <c r="E4">
        <v>1</v>
      </c>
      <c r="F4" s="4">
        <v>3</v>
      </c>
      <c r="G4" s="1" t="s">
        <v>127</v>
      </c>
      <c r="H4" s="4">
        <v>6</v>
      </c>
      <c r="I4" s="5">
        <f t="shared" si="1"/>
        <v>0.15384615384615385</v>
      </c>
      <c r="J4" s="4">
        <f t="shared" ref="J4:J7" si="2">J3+H4</f>
        <v>36</v>
      </c>
      <c r="K4" s="9">
        <f t="shared" ref="K4:K6" si="3">K3+I4</f>
        <v>0.92307692307692313</v>
      </c>
    </row>
    <row r="5" spans="1:11" x14ac:dyDescent="0.25">
      <c r="A5" t="s">
        <v>34</v>
      </c>
      <c r="B5">
        <v>68815</v>
      </c>
      <c r="C5" s="4">
        <v>1584</v>
      </c>
      <c r="D5">
        <f t="shared" si="0"/>
        <v>23.018237302913608</v>
      </c>
      <c r="E5">
        <v>1</v>
      </c>
      <c r="F5" s="4">
        <v>4</v>
      </c>
      <c r="G5" s="1" t="s">
        <v>128</v>
      </c>
      <c r="H5" s="4">
        <v>2</v>
      </c>
      <c r="I5" s="5">
        <f t="shared" si="1"/>
        <v>5.128205128205128E-2</v>
      </c>
      <c r="J5" s="4">
        <f t="shared" si="2"/>
        <v>38</v>
      </c>
      <c r="K5" s="9">
        <f t="shared" si="3"/>
        <v>0.97435897435897445</v>
      </c>
    </row>
    <row r="6" spans="1:11" x14ac:dyDescent="0.25">
      <c r="A6" t="s">
        <v>18</v>
      </c>
      <c r="B6">
        <v>68608</v>
      </c>
      <c r="C6" s="4">
        <v>1776</v>
      </c>
      <c r="D6">
        <f t="shared" si="0"/>
        <v>25.886194029850746</v>
      </c>
      <c r="E6">
        <v>1</v>
      </c>
      <c r="F6" s="4">
        <v>5</v>
      </c>
      <c r="G6" s="1" t="s">
        <v>129</v>
      </c>
      <c r="H6" s="4">
        <v>0</v>
      </c>
      <c r="I6" s="5">
        <f t="shared" si="1"/>
        <v>0</v>
      </c>
      <c r="J6" s="4">
        <f t="shared" si="2"/>
        <v>38</v>
      </c>
      <c r="K6" s="9">
        <f t="shared" si="3"/>
        <v>0.97435897435897445</v>
      </c>
    </row>
    <row r="7" spans="1:11" x14ac:dyDescent="0.25">
      <c r="A7" t="s">
        <v>38</v>
      </c>
      <c r="B7">
        <v>96967</v>
      </c>
      <c r="C7" s="4">
        <v>2528</v>
      </c>
      <c r="D7">
        <f t="shared" si="0"/>
        <v>26.070725092041624</v>
      </c>
      <c r="E7">
        <v>1</v>
      </c>
      <c r="F7" s="4">
        <v>6</v>
      </c>
      <c r="G7" s="1" t="s">
        <v>130</v>
      </c>
      <c r="H7" s="4">
        <v>1</v>
      </c>
      <c r="I7" s="5">
        <f t="shared" si="1"/>
        <v>2.564102564102564E-2</v>
      </c>
      <c r="J7" s="4">
        <f t="shared" si="2"/>
        <v>39</v>
      </c>
      <c r="K7" s="9">
        <f>K6+I7</f>
        <v>1</v>
      </c>
    </row>
    <row r="8" spans="1:11" x14ac:dyDescent="0.25">
      <c r="A8" t="s">
        <v>47</v>
      </c>
      <c r="B8">
        <v>104492</v>
      </c>
      <c r="C8" s="4">
        <v>2788</v>
      </c>
      <c r="D8">
        <f t="shared" si="0"/>
        <v>26.681468437775141</v>
      </c>
      <c r="E8">
        <v>1</v>
      </c>
      <c r="F8" s="4"/>
      <c r="H8" s="17">
        <f>SUM(H2:H7)</f>
        <v>39</v>
      </c>
      <c r="I8" s="5">
        <f>SUM(I2:I7)</f>
        <v>1</v>
      </c>
      <c r="J8" s="4"/>
      <c r="K8" s="9"/>
    </row>
    <row r="9" spans="1:11" x14ac:dyDescent="0.25">
      <c r="E9">
        <f>SUM(E2:E8)</f>
        <v>7</v>
      </c>
      <c r="F9" s="4"/>
      <c r="H9" s="4"/>
      <c r="I9" s="5"/>
      <c r="J9" s="4"/>
      <c r="K9" s="4"/>
    </row>
    <row r="10" spans="1:11" x14ac:dyDescent="0.25">
      <c r="A10" t="s">
        <v>44</v>
      </c>
      <c r="B10">
        <v>173355</v>
      </c>
      <c r="C10" s="4">
        <v>4647</v>
      </c>
      <c r="D10">
        <f t="shared" ref="D10:D32" si="4">(C10/B10)*1000</f>
        <v>26.806264601540192</v>
      </c>
      <c r="E10">
        <v>1</v>
      </c>
      <c r="F10" s="4"/>
      <c r="H10" s="4"/>
      <c r="I10" s="5"/>
      <c r="J10" s="4"/>
      <c r="K10" s="4"/>
    </row>
    <row r="11" spans="1:11" x14ac:dyDescent="0.25">
      <c r="A11" t="s">
        <v>21</v>
      </c>
      <c r="B11">
        <v>70435</v>
      </c>
      <c r="C11" s="4">
        <v>1922</v>
      </c>
      <c r="D11">
        <f t="shared" si="4"/>
        <v>27.287570100092282</v>
      </c>
      <c r="E11">
        <v>1</v>
      </c>
      <c r="F11" s="4"/>
      <c r="G11" s="4"/>
      <c r="H11" s="4"/>
      <c r="I11" s="6"/>
      <c r="J11" s="4"/>
      <c r="K11" s="4"/>
    </row>
    <row r="12" spans="1:11" x14ac:dyDescent="0.25">
      <c r="A12" t="s">
        <v>25</v>
      </c>
      <c r="B12">
        <v>45807</v>
      </c>
      <c r="C12" s="4">
        <v>1328</v>
      </c>
      <c r="D12">
        <f t="shared" si="4"/>
        <v>28.991202218001614</v>
      </c>
      <c r="E12">
        <v>1</v>
      </c>
      <c r="F12" s="4"/>
      <c r="G12" s="4"/>
      <c r="H12" s="4"/>
      <c r="I12" s="4"/>
      <c r="J12" s="4"/>
      <c r="K12" s="4"/>
    </row>
    <row r="13" spans="1:11" x14ac:dyDescent="0.25">
      <c r="A13" t="s">
        <v>35</v>
      </c>
      <c r="B13">
        <v>83316</v>
      </c>
      <c r="C13" s="4">
        <v>2441</v>
      </c>
      <c r="D13">
        <f t="shared" si="4"/>
        <v>29.298094003552738</v>
      </c>
      <c r="E13">
        <v>1</v>
      </c>
      <c r="F13" s="4"/>
      <c r="G13" s="4"/>
      <c r="H13" s="4"/>
      <c r="I13" s="4"/>
      <c r="J13" s="4"/>
      <c r="K13" s="4"/>
    </row>
    <row r="14" spans="1:11" x14ac:dyDescent="0.25">
      <c r="A14" t="s">
        <v>22</v>
      </c>
      <c r="B14">
        <v>100175</v>
      </c>
      <c r="C14" s="4">
        <v>2940</v>
      </c>
      <c r="D14">
        <f t="shared" si="4"/>
        <v>29.348639880209635</v>
      </c>
      <c r="E14">
        <v>1</v>
      </c>
      <c r="F14" s="27" t="s">
        <v>7</v>
      </c>
      <c r="G14" s="27"/>
      <c r="H14" s="4"/>
      <c r="I14" s="4"/>
      <c r="J14" s="4"/>
      <c r="K14" s="4"/>
    </row>
    <row r="15" spans="1:11" x14ac:dyDescent="0.25">
      <c r="A15" t="s">
        <v>23</v>
      </c>
      <c r="B15">
        <v>101960</v>
      </c>
      <c r="C15" s="4">
        <v>3016</v>
      </c>
      <c r="D15">
        <f t="shared" si="4"/>
        <v>29.580227540211848</v>
      </c>
      <c r="E15">
        <v>1</v>
      </c>
      <c r="F15" s="27" t="s">
        <v>8</v>
      </c>
      <c r="G15" s="27"/>
      <c r="H15" s="4"/>
      <c r="I15" s="4"/>
      <c r="J15" s="4"/>
      <c r="K15" s="4"/>
    </row>
    <row r="16" spans="1:11" x14ac:dyDescent="0.25">
      <c r="A16" t="s">
        <v>24</v>
      </c>
      <c r="B16">
        <v>123616</v>
      </c>
      <c r="C16" s="4">
        <v>3734</v>
      </c>
      <c r="D16">
        <f t="shared" si="4"/>
        <v>30.206445767538185</v>
      </c>
      <c r="E16">
        <v>1</v>
      </c>
      <c r="F16" s="30">
        <f>1+3.3*LOG(97)</f>
        <v>7.5563467230786072</v>
      </c>
      <c r="G16" s="30"/>
      <c r="H16" s="4"/>
      <c r="I16" s="4"/>
      <c r="J16" s="4"/>
      <c r="K16" s="4"/>
    </row>
    <row r="17" spans="1:13" x14ac:dyDescent="0.25">
      <c r="A17" t="s">
        <v>50</v>
      </c>
      <c r="B17">
        <v>107762</v>
      </c>
      <c r="C17" s="4">
        <v>3269</v>
      </c>
      <c r="D17">
        <f t="shared" si="4"/>
        <v>30.335368682838109</v>
      </c>
      <c r="E17">
        <v>1</v>
      </c>
      <c r="F17" s="31" t="s">
        <v>9</v>
      </c>
      <c r="G17" s="31"/>
      <c r="H17" s="4"/>
      <c r="I17" s="4"/>
      <c r="J17" s="4"/>
      <c r="K17" s="4"/>
    </row>
    <row r="18" spans="1:13" x14ac:dyDescent="0.25">
      <c r="A18" t="s">
        <v>28</v>
      </c>
      <c r="B18">
        <v>196789</v>
      </c>
      <c r="C18" s="4">
        <v>6224</v>
      </c>
      <c r="D18">
        <f t="shared" si="4"/>
        <v>31.627784073296777</v>
      </c>
      <c r="E18">
        <v>1</v>
      </c>
      <c r="F18" s="30">
        <v>6</v>
      </c>
      <c r="G18" s="30"/>
      <c r="I18" s="18">
        <f>D2</f>
        <v>10.758931621012364</v>
      </c>
      <c r="J18" s="8">
        <f>ROUNDDOWN(I18,2)</f>
        <v>10.75</v>
      </c>
      <c r="K18" t="s">
        <v>10</v>
      </c>
      <c r="L18" s="8">
        <v>26.69</v>
      </c>
      <c r="M18" t="str">
        <f t="shared" ref="M18:M23" si="5">CONCATENATE(J18,K18,L18)</f>
        <v>10,75|--26,69</v>
      </c>
    </row>
    <row r="19" spans="1:13" x14ac:dyDescent="0.25">
      <c r="A19" t="s">
        <v>19</v>
      </c>
      <c r="B19">
        <v>129407</v>
      </c>
      <c r="C19" s="4">
        <v>4104</v>
      </c>
      <c r="D19">
        <f t="shared" si="4"/>
        <v>31.713894920676626</v>
      </c>
      <c r="E19">
        <v>1</v>
      </c>
      <c r="F19" s="1"/>
      <c r="H19" s="4">
        <v>1</v>
      </c>
      <c r="I19" s="7">
        <f>I18+F$25</f>
        <v>26.693386848970942</v>
      </c>
      <c r="J19" s="8">
        <f>ROUNDDOWN(I19,2)</f>
        <v>26.69</v>
      </c>
      <c r="K19" t="s">
        <v>10</v>
      </c>
      <c r="L19" s="8">
        <v>42.62</v>
      </c>
      <c r="M19" t="str">
        <f t="shared" si="5"/>
        <v>26,69|--42,62</v>
      </c>
    </row>
    <row r="20" spans="1:13" x14ac:dyDescent="0.25">
      <c r="A20" t="s">
        <v>45</v>
      </c>
      <c r="B20">
        <v>107321</v>
      </c>
      <c r="C20" s="4">
        <v>3437</v>
      </c>
      <c r="D20">
        <f t="shared" si="4"/>
        <v>32.025419069893125</v>
      </c>
      <c r="E20">
        <v>1</v>
      </c>
      <c r="F20" s="27" t="s">
        <v>11</v>
      </c>
      <c r="G20" s="27"/>
      <c r="H20" s="4">
        <v>2</v>
      </c>
      <c r="I20" s="7">
        <f>I19+F$25</f>
        <v>42.627842076929518</v>
      </c>
      <c r="J20" s="8">
        <f t="shared" ref="J20:J24" si="6">ROUNDDOWN(I20,2)</f>
        <v>42.62</v>
      </c>
      <c r="K20" t="s">
        <v>10</v>
      </c>
      <c r="L20" s="8">
        <v>58.56</v>
      </c>
      <c r="M20" t="str">
        <f t="shared" si="5"/>
        <v>42,62|--58,56</v>
      </c>
    </row>
    <row r="21" spans="1:13" x14ac:dyDescent="0.25">
      <c r="A21" t="s">
        <v>26</v>
      </c>
      <c r="B21">
        <v>397970</v>
      </c>
      <c r="C21" s="4">
        <v>12912</v>
      </c>
      <c r="D21">
        <f t="shared" si="4"/>
        <v>32.444656632409483</v>
      </c>
      <c r="E21">
        <v>1</v>
      </c>
      <c r="F21" s="27" t="s">
        <v>12</v>
      </c>
      <c r="G21" s="27"/>
      <c r="H21" s="4">
        <v>3</v>
      </c>
      <c r="I21" s="7">
        <f t="shared" ref="I21:I24" si="7">I20+F$25</f>
        <v>58.562297304888098</v>
      </c>
      <c r="J21" s="8">
        <f t="shared" si="6"/>
        <v>58.56</v>
      </c>
      <c r="K21" t="s">
        <v>10</v>
      </c>
      <c r="L21" s="8">
        <v>74.489999999999995</v>
      </c>
      <c r="M21" t="str">
        <f t="shared" si="5"/>
        <v>58,56|--74,49</v>
      </c>
    </row>
    <row r="22" spans="1:13" x14ac:dyDescent="0.25">
      <c r="A22" t="s">
        <v>20</v>
      </c>
      <c r="B22">
        <v>297029</v>
      </c>
      <c r="C22" s="4">
        <v>9663</v>
      </c>
      <c r="D22">
        <f t="shared" si="4"/>
        <v>32.532176992818883</v>
      </c>
      <c r="E22">
        <v>1</v>
      </c>
      <c r="F22" s="28" t="s">
        <v>13</v>
      </c>
      <c r="G22" s="28"/>
      <c r="H22" s="4">
        <v>4</v>
      </c>
      <c r="I22" s="7">
        <f t="shared" si="7"/>
        <v>74.496752532846671</v>
      </c>
      <c r="J22" s="8">
        <f t="shared" si="6"/>
        <v>74.489999999999995</v>
      </c>
      <c r="K22" t="s">
        <v>10</v>
      </c>
      <c r="L22" s="8">
        <v>90.43</v>
      </c>
      <c r="M22" t="str">
        <f t="shared" si="5"/>
        <v>74,49|--90,43</v>
      </c>
    </row>
    <row r="23" spans="1:13" x14ac:dyDescent="0.25">
      <c r="A23" t="s">
        <v>36</v>
      </c>
      <c r="B23">
        <v>98351</v>
      </c>
      <c r="C23" s="4">
        <v>3280</v>
      </c>
      <c r="D23">
        <f t="shared" si="4"/>
        <v>33.349940519160967</v>
      </c>
      <c r="E23">
        <v>1</v>
      </c>
      <c r="F23" s="32">
        <f>D44-D2</f>
        <v>95.606731367751465</v>
      </c>
      <c r="G23" s="32"/>
      <c r="H23" s="4">
        <v>5</v>
      </c>
      <c r="I23" s="7">
        <f t="shared" si="7"/>
        <v>90.43120776080525</v>
      </c>
      <c r="J23" s="8">
        <f t="shared" si="6"/>
        <v>90.43</v>
      </c>
      <c r="K23" t="s">
        <v>10</v>
      </c>
      <c r="L23" s="8">
        <v>106.36</v>
      </c>
      <c r="M23" t="str">
        <f t="shared" si="5"/>
        <v>90,43|--106,36</v>
      </c>
    </row>
    <row r="24" spans="1:13" x14ac:dyDescent="0.25">
      <c r="A24" t="s">
        <v>42</v>
      </c>
      <c r="B24">
        <v>36028</v>
      </c>
      <c r="C24" s="4">
        <v>1207</v>
      </c>
      <c r="D24">
        <f t="shared" si="4"/>
        <v>33.501720883757081</v>
      </c>
      <c r="E24">
        <v>1</v>
      </c>
      <c r="F24" s="28" t="s">
        <v>14</v>
      </c>
      <c r="G24" s="28"/>
      <c r="H24" s="4">
        <v>6</v>
      </c>
      <c r="I24" s="7">
        <f t="shared" si="7"/>
        <v>106.36566298876383</v>
      </c>
      <c r="J24" s="8">
        <f t="shared" si="6"/>
        <v>106.36</v>
      </c>
      <c r="K24" t="s">
        <v>10</v>
      </c>
      <c r="L24" s="8"/>
    </row>
    <row r="25" spans="1:13" x14ac:dyDescent="0.25">
      <c r="A25" t="s">
        <v>27</v>
      </c>
      <c r="B25">
        <v>287446</v>
      </c>
      <c r="C25" s="4">
        <v>9772</v>
      </c>
      <c r="D25">
        <f t="shared" si="4"/>
        <v>33.995950543754304</v>
      </c>
      <c r="E25">
        <v>1</v>
      </c>
      <c r="F25" s="29">
        <f>F23/F18</f>
        <v>15.934455227958578</v>
      </c>
      <c r="G25" s="29"/>
      <c r="H25" s="4"/>
      <c r="I25" s="7"/>
      <c r="J25" s="4"/>
      <c r="L25" s="4"/>
    </row>
    <row r="26" spans="1:13" x14ac:dyDescent="0.25">
      <c r="A26" t="s">
        <v>43</v>
      </c>
      <c r="B26">
        <v>53011</v>
      </c>
      <c r="C26" s="4">
        <v>1804</v>
      </c>
      <c r="D26">
        <f t="shared" si="4"/>
        <v>34.030672879213746</v>
      </c>
      <c r="E26">
        <v>1</v>
      </c>
    </row>
    <row r="27" spans="1:13" x14ac:dyDescent="0.25">
      <c r="A27" t="s">
        <v>33</v>
      </c>
      <c r="B27">
        <v>276371</v>
      </c>
      <c r="C27" s="4">
        <v>9812</v>
      </c>
      <c r="D27">
        <f t="shared" si="4"/>
        <v>35.503001400291637</v>
      </c>
      <c r="E27">
        <v>1</v>
      </c>
    </row>
    <row r="28" spans="1:13" x14ac:dyDescent="0.25">
      <c r="A28" t="s">
        <v>40</v>
      </c>
      <c r="B28">
        <v>127472</v>
      </c>
      <c r="C28" s="4">
        <v>4636</v>
      </c>
      <c r="D28">
        <f t="shared" si="4"/>
        <v>36.368771181122128</v>
      </c>
      <c r="E28">
        <v>1</v>
      </c>
    </row>
    <row r="29" spans="1:13" x14ac:dyDescent="0.25">
      <c r="A29" t="s">
        <v>46</v>
      </c>
      <c r="B29">
        <v>221542</v>
      </c>
      <c r="C29" s="4">
        <v>8350</v>
      </c>
      <c r="D29">
        <f t="shared" si="4"/>
        <v>37.690370223253382</v>
      </c>
      <c r="E29">
        <v>1</v>
      </c>
    </row>
    <row r="30" spans="1:13" x14ac:dyDescent="0.25">
      <c r="A30" t="s">
        <v>32</v>
      </c>
      <c r="B30">
        <v>160642</v>
      </c>
      <c r="C30" s="4">
        <v>6086</v>
      </c>
      <c r="D30">
        <f t="shared" si="4"/>
        <v>37.885484493469953</v>
      </c>
      <c r="E30">
        <v>1</v>
      </c>
    </row>
    <row r="31" spans="1:13" x14ac:dyDescent="0.25">
      <c r="A31" t="s">
        <v>37</v>
      </c>
      <c r="B31">
        <v>324742</v>
      </c>
      <c r="C31" s="4">
        <v>12952</v>
      </c>
      <c r="D31">
        <f t="shared" si="4"/>
        <v>39.883969428038256</v>
      </c>
      <c r="E31">
        <v>1</v>
      </c>
    </row>
    <row r="32" spans="1:13" x14ac:dyDescent="0.25">
      <c r="A32" t="s">
        <v>30</v>
      </c>
      <c r="B32">
        <v>173119</v>
      </c>
      <c r="C32" s="4">
        <v>7160</v>
      </c>
      <c r="D32">
        <f t="shared" si="4"/>
        <v>41.358834096777358</v>
      </c>
      <c r="E32">
        <v>1</v>
      </c>
    </row>
    <row r="33" spans="1:5" x14ac:dyDescent="0.25">
      <c r="E33">
        <f>SUM(E10:E32)</f>
        <v>23</v>
      </c>
    </row>
    <row r="34" spans="1:5" x14ac:dyDescent="0.25">
      <c r="A34" t="s">
        <v>31</v>
      </c>
      <c r="B34">
        <v>259793</v>
      </c>
      <c r="C34" s="4">
        <v>11088</v>
      </c>
      <c r="D34">
        <f t="shared" ref="D34:D39" si="8">(C34/B34)*1000</f>
        <v>42.680133798832145</v>
      </c>
      <c r="E34">
        <v>1</v>
      </c>
    </row>
    <row r="35" spans="1:5" x14ac:dyDescent="0.25">
      <c r="A35" t="s">
        <v>53</v>
      </c>
      <c r="B35">
        <v>480512</v>
      </c>
      <c r="C35" s="4">
        <v>20657</v>
      </c>
      <c r="D35">
        <f t="shared" si="8"/>
        <v>42.989561134789554</v>
      </c>
      <c r="E35">
        <v>1</v>
      </c>
    </row>
    <row r="36" spans="1:5" x14ac:dyDescent="0.25">
      <c r="A36" t="s">
        <v>48</v>
      </c>
      <c r="B36">
        <v>424700</v>
      </c>
      <c r="C36" s="4">
        <v>20083</v>
      </c>
      <c r="D36">
        <f t="shared" si="8"/>
        <v>47.287497056745941</v>
      </c>
      <c r="E36">
        <v>1</v>
      </c>
    </row>
    <row r="37" spans="1:5" x14ac:dyDescent="0.25">
      <c r="A37" t="s">
        <v>51</v>
      </c>
      <c r="B37">
        <v>415601</v>
      </c>
      <c r="C37" s="4">
        <v>21038</v>
      </c>
      <c r="D37">
        <f t="shared" si="8"/>
        <v>50.620667418990806</v>
      </c>
      <c r="E37">
        <v>1</v>
      </c>
    </row>
    <row r="38" spans="1:5" x14ac:dyDescent="0.25">
      <c r="A38" t="s">
        <v>41</v>
      </c>
      <c r="B38">
        <v>474925</v>
      </c>
      <c r="C38" s="4">
        <v>25356</v>
      </c>
      <c r="D38">
        <f t="shared" si="8"/>
        <v>53.389482549876298</v>
      </c>
      <c r="E38">
        <v>1</v>
      </c>
    </row>
    <row r="39" spans="1:5" x14ac:dyDescent="0.25">
      <c r="A39" t="s">
        <v>54</v>
      </c>
      <c r="B39">
        <v>170267</v>
      </c>
      <c r="C39" s="4">
        <v>9749</v>
      </c>
      <c r="D39">
        <f t="shared" si="8"/>
        <v>57.257131446492856</v>
      </c>
      <c r="E39">
        <v>1</v>
      </c>
    </row>
    <row r="40" spans="1:5" x14ac:dyDescent="0.25">
      <c r="E40">
        <f>SUM(E34:E39)</f>
        <v>6</v>
      </c>
    </row>
    <row r="41" spans="1:5" x14ac:dyDescent="0.25">
      <c r="A41" t="s">
        <v>49</v>
      </c>
      <c r="B41">
        <v>815425</v>
      </c>
      <c r="C41" s="4">
        <v>49019</v>
      </c>
      <c r="D41">
        <f>(C41/B41)*1000</f>
        <v>60.114664132201</v>
      </c>
    </row>
    <row r="42" spans="1:5" x14ac:dyDescent="0.25">
      <c r="A42" t="s">
        <v>52</v>
      </c>
      <c r="B42">
        <v>631531</v>
      </c>
      <c r="C42" s="4">
        <v>40809</v>
      </c>
      <c r="D42">
        <f>(C42/B42)*1000</f>
        <v>64.61915567090135</v>
      </c>
      <c r="E42">
        <v>2</v>
      </c>
    </row>
    <row r="43" spans="1:5" x14ac:dyDescent="0.25">
      <c r="E43">
        <v>0</v>
      </c>
    </row>
    <row r="44" spans="1:5" x14ac:dyDescent="0.25">
      <c r="A44" t="s">
        <v>29</v>
      </c>
      <c r="B44">
        <v>3477344</v>
      </c>
      <c r="C44" s="4">
        <v>369870</v>
      </c>
      <c r="D44">
        <f>(C44/B44)*1000</f>
        <v>106.36566298876383</v>
      </c>
      <c r="E44">
        <v>1</v>
      </c>
    </row>
  </sheetData>
  <sortState ref="A2:D46">
    <sortCondition ref="D1"/>
  </sortState>
  <mergeCells count="11">
    <mergeCell ref="F20:G20"/>
    <mergeCell ref="F14:G14"/>
    <mergeCell ref="F15:G15"/>
    <mergeCell ref="F16:G16"/>
    <mergeCell ref="F17:G17"/>
    <mergeCell ref="F18:G18"/>
    <mergeCell ref="F21:G21"/>
    <mergeCell ref="F22:G22"/>
    <mergeCell ref="F23:G23"/>
    <mergeCell ref="F24:G24"/>
    <mergeCell ref="F25:G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7" sqref="D17"/>
    </sheetView>
  </sheetViews>
  <sheetFormatPr defaultRowHeight="15" x14ac:dyDescent="0.25"/>
  <cols>
    <col min="2" max="4" width="19" customWidth="1"/>
    <col min="5" max="5" width="17.42578125" customWidth="1"/>
    <col min="6" max="6" width="17.140625" style="37" customWidth="1"/>
  </cols>
  <sheetData>
    <row r="2" spans="2:6" ht="30" x14ac:dyDescent="0.25">
      <c r="B2" s="25" t="s">
        <v>140</v>
      </c>
      <c r="C2" s="26" t="s">
        <v>133</v>
      </c>
      <c r="D2" s="26" t="s">
        <v>134</v>
      </c>
      <c r="E2" s="26" t="s">
        <v>5</v>
      </c>
      <c r="F2" s="36" t="s">
        <v>6</v>
      </c>
    </row>
    <row r="3" spans="2:6" x14ac:dyDescent="0.25">
      <c r="B3" s="21" t="s">
        <v>135</v>
      </c>
      <c r="C3" s="24">
        <v>34006</v>
      </c>
      <c r="D3" s="23">
        <v>0.11114633755723843</v>
      </c>
      <c r="E3" s="24">
        <v>34006</v>
      </c>
      <c r="F3" s="23">
        <v>0.11114633755723843</v>
      </c>
    </row>
    <row r="4" spans="2:6" x14ac:dyDescent="0.25">
      <c r="B4" s="21" t="s">
        <v>136</v>
      </c>
      <c r="C4" s="24">
        <v>17232</v>
      </c>
      <c r="D4" s="23">
        <v>5.6321639969015257E-2</v>
      </c>
      <c r="E4" s="22">
        <f>E3+C4</f>
        <v>51238</v>
      </c>
      <c r="F4" s="23">
        <f>F3+D4</f>
        <v>0.1674679775262537</v>
      </c>
    </row>
    <row r="5" spans="2:6" x14ac:dyDescent="0.25">
      <c r="B5" s="21" t="s">
        <v>137</v>
      </c>
      <c r="C5" s="24">
        <v>113006</v>
      </c>
      <c r="D5" s="23">
        <v>0.36935255607814171</v>
      </c>
      <c r="E5" s="22">
        <f t="shared" ref="E5:E7" si="0">E4+C5</f>
        <v>164244</v>
      </c>
      <c r="F5" s="23">
        <f t="shared" ref="F5:F7" si="1">F4+D5</f>
        <v>0.53682053360439541</v>
      </c>
    </row>
    <row r="6" spans="2:6" x14ac:dyDescent="0.25">
      <c r="B6" s="21" t="s">
        <v>138</v>
      </c>
      <c r="C6" s="24">
        <v>114032</v>
      </c>
      <c r="D6" s="23">
        <v>0.37270596848576759</v>
      </c>
      <c r="E6" s="22">
        <f t="shared" si="0"/>
        <v>278276</v>
      </c>
      <c r="F6" s="23">
        <f t="shared" si="1"/>
        <v>0.90952650209016306</v>
      </c>
    </row>
    <row r="7" spans="2:6" x14ac:dyDescent="0.25">
      <c r="B7" s="21" t="s">
        <v>139</v>
      </c>
      <c r="C7" s="24">
        <v>27681</v>
      </c>
      <c r="D7" s="23">
        <v>9.0473497909836997E-2</v>
      </c>
      <c r="E7" s="22">
        <f t="shared" si="0"/>
        <v>305957</v>
      </c>
      <c r="F7" s="23">
        <f t="shared" si="1"/>
        <v>1</v>
      </c>
    </row>
    <row r="8" spans="2:6" x14ac:dyDescent="0.25">
      <c r="C8" s="35"/>
    </row>
    <row r="9" spans="2:6" x14ac:dyDescent="0.25">
      <c r="C9" s="34"/>
    </row>
    <row r="10" spans="2:6" x14ac:dyDescent="0.25">
      <c r="C10" s="34"/>
    </row>
    <row r="11" spans="2:6" x14ac:dyDescent="0.25">
      <c r="C11" s="34"/>
    </row>
    <row r="12" spans="2:6" x14ac:dyDescent="0.25">
      <c r="C12" s="34"/>
    </row>
    <row r="13" spans="2:6" x14ac:dyDescent="0.25">
      <c r="C13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I1" sqref="I1:J1"/>
    </sheetView>
  </sheetViews>
  <sheetFormatPr defaultRowHeight="15" x14ac:dyDescent="0.25"/>
  <cols>
    <col min="1" max="1" width="17.28515625" bestFit="1" customWidth="1"/>
    <col min="3" max="3" width="9.140625" style="4"/>
    <col min="5" max="5" width="9.85546875" bestFit="1" customWidth="1"/>
    <col min="6" max="6" width="22.140625" bestFit="1" customWidth="1"/>
    <col min="7" max="7" width="14" bestFit="1" customWidth="1"/>
    <col min="8" max="8" width="13.28515625" bestFit="1" customWidth="1"/>
    <col min="9" max="10" width="17" customWidth="1"/>
    <col min="12" max="12" width="18.85546875" bestFit="1" customWidth="1"/>
  </cols>
  <sheetData>
    <row r="1" spans="1:10" ht="30" x14ac:dyDescent="0.25">
      <c r="A1" s="1" t="s">
        <v>15</v>
      </c>
      <c r="B1" s="1" t="s">
        <v>0</v>
      </c>
      <c r="C1" s="1"/>
      <c r="D1" s="1"/>
      <c r="E1" s="1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3" t="s">
        <v>6</v>
      </c>
    </row>
    <row r="2" spans="1:10" x14ac:dyDescent="0.25">
      <c r="A2" s="1" t="s">
        <v>16</v>
      </c>
      <c r="B2" s="1">
        <v>17862.599999999999</v>
      </c>
      <c r="C2" s="1">
        <v>1</v>
      </c>
      <c r="D2" s="1"/>
      <c r="E2" s="4">
        <v>1</v>
      </c>
      <c r="F2" t="s">
        <v>63</v>
      </c>
      <c r="G2" s="4">
        <v>6</v>
      </c>
      <c r="H2" s="5">
        <f>G2/39</f>
        <v>0.15384615384615385</v>
      </c>
      <c r="I2" s="4">
        <v>6</v>
      </c>
      <c r="J2" s="5">
        <f>I2/39</f>
        <v>0.15384615384615385</v>
      </c>
    </row>
    <row r="3" spans="1:10" x14ac:dyDescent="0.25">
      <c r="A3" s="1" t="s">
        <v>17</v>
      </c>
      <c r="B3" s="1">
        <v>19833.5</v>
      </c>
      <c r="C3" s="1">
        <v>1</v>
      </c>
      <c r="D3" s="1"/>
      <c r="E3" s="4">
        <v>2</v>
      </c>
      <c r="F3" t="s">
        <v>141</v>
      </c>
      <c r="G3" s="4">
        <v>14</v>
      </c>
      <c r="H3" s="5">
        <f t="shared" ref="H3:H7" si="0">G3/39</f>
        <v>0.35897435897435898</v>
      </c>
      <c r="I3" s="4">
        <f>I2+G3</f>
        <v>20</v>
      </c>
      <c r="J3" s="9">
        <f>J2+H3</f>
        <v>0.51282051282051277</v>
      </c>
    </row>
    <row r="4" spans="1:10" x14ac:dyDescent="0.25">
      <c r="A4" s="1" t="s">
        <v>18</v>
      </c>
      <c r="B4" s="1">
        <v>20297.349999999999</v>
      </c>
      <c r="C4" s="1">
        <v>1</v>
      </c>
      <c r="D4" s="1"/>
      <c r="E4" s="4">
        <v>3</v>
      </c>
      <c r="F4" t="s">
        <v>142</v>
      </c>
      <c r="G4" s="4">
        <v>8</v>
      </c>
      <c r="H4" s="5">
        <f t="shared" si="0"/>
        <v>0.20512820512820512</v>
      </c>
      <c r="I4" s="4">
        <f>I3+G4</f>
        <v>28</v>
      </c>
      <c r="J4" s="9">
        <f t="shared" ref="J4:J7" si="1">J3+H4</f>
        <v>0.71794871794871784</v>
      </c>
    </row>
    <row r="5" spans="1:10" x14ac:dyDescent="0.25">
      <c r="A5" s="1" t="s">
        <v>19</v>
      </c>
      <c r="B5" s="1">
        <v>21723.200000000001</v>
      </c>
      <c r="C5" s="1">
        <v>1</v>
      </c>
      <c r="D5" s="1"/>
      <c r="E5" s="4">
        <v>4</v>
      </c>
      <c r="F5" t="s">
        <v>143</v>
      </c>
      <c r="G5" s="4">
        <v>7</v>
      </c>
      <c r="H5" s="5">
        <f t="shared" si="0"/>
        <v>0.17948717948717949</v>
      </c>
      <c r="I5" s="4">
        <f>I4+G5</f>
        <v>35</v>
      </c>
      <c r="J5" s="9">
        <f t="shared" si="1"/>
        <v>0.89743589743589736</v>
      </c>
    </row>
    <row r="6" spans="1:10" x14ac:dyDescent="0.25">
      <c r="A6" s="1" t="s">
        <v>20</v>
      </c>
      <c r="B6" s="1">
        <v>22294.949999999997</v>
      </c>
      <c r="C6" s="1">
        <v>1</v>
      </c>
      <c r="D6" s="1"/>
      <c r="E6" s="4">
        <v>5</v>
      </c>
      <c r="F6" t="s">
        <v>144</v>
      </c>
      <c r="G6" s="4">
        <v>2</v>
      </c>
      <c r="H6" s="5">
        <f t="shared" si="0"/>
        <v>5.128205128205128E-2</v>
      </c>
      <c r="I6" s="4">
        <f>I5+G6</f>
        <v>37</v>
      </c>
      <c r="J6" s="9">
        <f t="shared" si="1"/>
        <v>0.94871794871794868</v>
      </c>
    </row>
    <row r="7" spans="1:10" x14ac:dyDescent="0.25">
      <c r="A7" s="1" t="s">
        <v>21</v>
      </c>
      <c r="B7" s="1">
        <v>22694.85</v>
      </c>
      <c r="C7" s="1">
        <v>1</v>
      </c>
      <c r="D7" s="1"/>
      <c r="E7" s="4">
        <v>6</v>
      </c>
      <c r="F7" t="s">
        <v>145</v>
      </c>
      <c r="G7" s="4">
        <v>2</v>
      </c>
      <c r="H7" s="5">
        <f t="shared" si="0"/>
        <v>5.128205128205128E-2</v>
      </c>
      <c r="I7" s="4">
        <f>I6+G7</f>
        <v>39</v>
      </c>
      <c r="J7" s="9">
        <f t="shared" si="1"/>
        <v>1</v>
      </c>
    </row>
    <row r="8" spans="1:10" x14ac:dyDescent="0.25">
      <c r="A8" s="1"/>
      <c r="B8" s="1"/>
      <c r="C8" s="1">
        <f>SUM(C2:C7)</f>
        <v>6</v>
      </c>
      <c r="D8" s="1"/>
      <c r="E8" s="4"/>
      <c r="G8" s="4">
        <f>SUM(G2:G7)</f>
        <v>39</v>
      </c>
      <c r="H8" s="5"/>
      <c r="I8" s="4"/>
      <c r="J8" s="9"/>
    </row>
    <row r="9" spans="1:10" x14ac:dyDescent="0.25">
      <c r="A9" s="1" t="s">
        <v>22</v>
      </c>
      <c r="B9" s="1">
        <v>22967.25</v>
      </c>
      <c r="C9" s="1">
        <v>1</v>
      </c>
      <c r="D9" s="1"/>
      <c r="E9" s="4"/>
      <c r="H9" s="5"/>
      <c r="I9" s="4"/>
      <c r="J9" s="4"/>
    </row>
    <row r="10" spans="1:10" x14ac:dyDescent="0.25">
      <c r="A10" s="1" t="s">
        <v>23</v>
      </c>
      <c r="B10" s="1">
        <v>23368.15</v>
      </c>
      <c r="C10" s="1">
        <v>1</v>
      </c>
      <c r="D10" s="1"/>
      <c r="E10" s="4"/>
      <c r="G10" s="4"/>
      <c r="H10" s="5"/>
      <c r="I10" s="4"/>
      <c r="J10" s="4"/>
    </row>
    <row r="11" spans="1:10" x14ac:dyDescent="0.25">
      <c r="A11" s="1" t="s">
        <v>24</v>
      </c>
      <c r="B11" s="1">
        <v>23762.7</v>
      </c>
      <c r="C11" s="1">
        <v>1</v>
      </c>
      <c r="D11" s="1"/>
      <c r="E11" s="4"/>
      <c r="F11" s="4"/>
      <c r="G11" s="4"/>
      <c r="H11" s="6"/>
      <c r="I11" s="4"/>
      <c r="J11" s="4"/>
    </row>
    <row r="12" spans="1:10" x14ac:dyDescent="0.25">
      <c r="A12" s="1" t="s">
        <v>25</v>
      </c>
      <c r="B12" s="1">
        <v>23794.050000000003</v>
      </c>
      <c r="C12" s="1">
        <v>1</v>
      </c>
      <c r="D12" s="1"/>
      <c r="E12" s="4"/>
      <c r="F12" s="4"/>
      <c r="G12" s="4"/>
      <c r="H12" s="4"/>
      <c r="I12" s="4"/>
      <c r="J12" s="4"/>
    </row>
    <row r="13" spans="1:10" x14ac:dyDescent="0.25">
      <c r="A13" s="1" t="s">
        <v>26</v>
      </c>
      <c r="B13" s="1">
        <v>24102.6</v>
      </c>
      <c r="C13" s="1">
        <v>1</v>
      </c>
      <c r="D13" s="1"/>
      <c r="E13" s="4"/>
      <c r="F13" s="4"/>
      <c r="G13" s="4"/>
      <c r="H13" s="4"/>
      <c r="I13" s="4"/>
      <c r="J13" s="4"/>
    </row>
    <row r="14" spans="1:10" x14ac:dyDescent="0.25">
      <c r="A14" s="1" t="s">
        <v>27</v>
      </c>
      <c r="B14" s="1">
        <v>24807.5</v>
      </c>
      <c r="C14" s="1">
        <v>1</v>
      </c>
      <c r="D14" s="1"/>
      <c r="E14" s="27" t="s">
        <v>7</v>
      </c>
      <c r="F14" s="27"/>
      <c r="G14" s="4"/>
      <c r="H14" s="4"/>
      <c r="I14" s="4"/>
      <c r="J14" s="4"/>
    </row>
    <row r="15" spans="1:10" x14ac:dyDescent="0.25">
      <c r="A15" s="1" t="s">
        <v>28</v>
      </c>
      <c r="B15" s="1">
        <v>25271.95</v>
      </c>
      <c r="C15" s="1">
        <v>1</v>
      </c>
      <c r="D15" s="1"/>
      <c r="E15" s="27" t="s">
        <v>8</v>
      </c>
      <c r="F15" s="27"/>
      <c r="G15" s="4"/>
      <c r="H15" s="4"/>
      <c r="I15" s="4"/>
      <c r="J15" s="4"/>
    </row>
    <row r="16" spans="1:10" x14ac:dyDescent="0.25">
      <c r="A16" s="1" t="s">
        <v>29</v>
      </c>
      <c r="B16" s="1">
        <v>25312.3</v>
      </c>
      <c r="C16" s="1">
        <v>1</v>
      </c>
      <c r="D16" s="1"/>
      <c r="E16" s="30">
        <f>1+3.3*LOG(39)</f>
        <v>6.2505132031874471</v>
      </c>
      <c r="F16" s="30"/>
      <c r="G16" s="4"/>
      <c r="H16" s="4"/>
      <c r="I16" s="4"/>
      <c r="J16" s="4"/>
    </row>
    <row r="17" spans="1:12" x14ac:dyDescent="0.25">
      <c r="A17" s="1" t="s">
        <v>30</v>
      </c>
      <c r="B17" s="1">
        <v>26258.3</v>
      </c>
      <c r="C17" s="1">
        <v>1</v>
      </c>
      <c r="D17" s="1"/>
      <c r="E17" s="31" t="s">
        <v>9</v>
      </c>
      <c r="F17" s="31"/>
      <c r="G17" s="4"/>
      <c r="H17" s="4"/>
      <c r="I17" s="4"/>
      <c r="J17" s="4"/>
    </row>
    <row r="18" spans="1:12" x14ac:dyDescent="0.25">
      <c r="A18" s="1" t="s">
        <v>31</v>
      </c>
      <c r="B18" s="1">
        <v>26397.55</v>
      </c>
      <c r="C18" s="1">
        <v>1</v>
      </c>
      <c r="D18" s="1"/>
      <c r="E18" s="30">
        <v>6</v>
      </c>
      <c r="F18" s="30"/>
      <c r="H18" s="1">
        <v>17862.599999999999</v>
      </c>
      <c r="I18" s="8">
        <f>ROUNDDOWN(H18,2)</f>
        <v>17862.599999999999</v>
      </c>
      <c r="J18" t="s">
        <v>10</v>
      </c>
      <c r="K18" s="4">
        <v>22726.53</v>
      </c>
      <c r="L18" t="str">
        <f>CONCATENATE(I18,J18,K18)</f>
        <v>17862,6|--22726,53</v>
      </c>
    </row>
    <row r="19" spans="1:12" x14ac:dyDescent="0.25">
      <c r="A19" s="1" t="s">
        <v>32</v>
      </c>
      <c r="B19" s="1">
        <v>26930.55</v>
      </c>
      <c r="C19" s="1">
        <v>1</v>
      </c>
      <c r="D19" s="1"/>
      <c r="E19" s="1"/>
      <c r="G19" s="4">
        <v>1</v>
      </c>
      <c r="H19" s="7">
        <f>H18+E$25</f>
        <v>22726.533333333333</v>
      </c>
      <c r="I19" s="4">
        <f t="shared" ref="I19:I24" si="2">ROUNDDOWN(H19,2)</f>
        <v>22726.53</v>
      </c>
      <c r="J19" t="s">
        <v>10</v>
      </c>
      <c r="K19" s="4">
        <v>27590.46</v>
      </c>
      <c r="L19" t="str">
        <f t="shared" ref="L19:L24" si="3">CONCATENATE(I19,J19,K19)</f>
        <v>22726,53|--27590,46</v>
      </c>
    </row>
    <row r="20" spans="1:12" x14ac:dyDescent="0.25">
      <c r="A20" s="1" t="s">
        <v>33</v>
      </c>
      <c r="B20" s="1">
        <v>26981.55</v>
      </c>
      <c r="C20" s="1">
        <v>1</v>
      </c>
      <c r="D20" s="1"/>
      <c r="E20" s="27" t="s">
        <v>11</v>
      </c>
      <c r="F20" s="27"/>
      <c r="G20" s="4">
        <v>2</v>
      </c>
      <c r="H20" s="7">
        <f>H19+E$25</f>
        <v>27590.466666666667</v>
      </c>
      <c r="I20" s="4">
        <f t="shared" si="2"/>
        <v>27590.46</v>
      </c>
      <c r="J20" t="s">
        <v>10</v>
      </c>
      <c r="K20" s="4">
        <v>32454.400000000001</v>
      </c>
      <c r="L20" t="str">
        <f t="shared" si="3"/>
        <v>27590,46|--32454,4</v>
      </c>
    </row>
    <row r="21" spans="1:12" x14ac:dyDescent="0.25">
      <c r="A21" s="1" t="s">
        <v>34</v>
      </c>
      <c r="B21" s="1">
        <v>27311.199999999997</v>
      </c>
      <c r="C21" s="1">
        <v>1</v>
      </c>
      <c r="D21" s="1"/>
      <c r="E21" s="27" t="s">
        <v>12</v>
      </c>
      <c r="F21" s="27"/>
      <c r="G21" s="4">
        <v>3</v>
      </c>
      <c r="H21" s="7">
        <f t="shared" ref="H21:H24" si="4">H20+E$25</f>
        <v>32454.400000000001</v>
      </c>
      <c r="I21" s="4">
        <f t="shared" si="2"/>
        <v>32454.400000000001</v>
      </c>
      <c r="J21" t="s">
        <v>10</v>
      </c>
      <c r="K21" s="4">
        <v>37318.33</v>
      </c>
      <c r="L21" t="str">
        <f t="shared" si="3"/>
        <v>32454,4|--37318,33</v>
      </c>
    </row>
    <row r="22" spans="1:12" x14ac:dyDescent="0.25">
      <c r="A22" s="1" t="s">
        <v>35</v>
      </c>
      <c r="B22" s="1">
        <v>27386</v>
      </c>
      <c r="C22" s="1">
        <v>1</v>
      </c>
      <c r="D22" s="1"/>
      <c r="E22" s="28" t="s">
        <v>13</v>
      </c>
      <c r="F22" s="28"/>
      <c r="G22" s="4">
        <v>4</v>
      </c>
      <c r="H22" s="7">
        <f t="shared" si="4"/>
        <v>37318.333333333336</v>
      </c>
      <c r="I22" s="4">
        <f t="shared" si="2"/>
        <v>37318.33</v>
      </c>
      <c r="J22" t="s">
        <v>10</v>
      </c>
      <c r="K22" s="4">
        <v>42182.26</v>
      </c>
      <c r="L22" t="str">
        <f t="shared" si="3"/>
        <v>37318,33|--42182,26</v>
      </c>
    </row>
    <row r="23" spans="1:12" x14ac:dyDescent="0.25">
      <c r="A23" s="1"/>
      <c r="B23" s="1"/>
      <c r="C23" s="1">
        <f>SUM(C9:C22)</f>
        <v>14</v>
      </c>
      <c r="D23" s="1"/>
      <c r="E23" s="29">
        <f>B45-B2</f>
        <v>29183.599999999999</v>
      </c>
      <c r="F23" s="29"/>
      <c r="G23" s="4">
        <v>5</v>
      </c>
      <c r="H23" s="7">
        <f t="shared" si="4"/>
        <v>42182.26666666667</v>
      </c>
      <c r="I23" s="4">
        <f t="shared" si="2"/>
        <v>42182.26</v>
      </c>
      <c r="J23" t="s">
        <v>10</v>
      </c>
      <c r="K23" s="4">
        <v>47046.2</v>
      </c>
      <c r="L23" t="str">
        <f t="shared" si="3"/>
        <v>42182,26|--47046,2</v>
      </c>
    </row>
    <row r="24" spans="1:12" x14ac:dyDescent="0.25">
      <c r="A24" s="1" t="s">
        <v>36</v>
      </c>
      <c r="B24" s="1">
        <v>27941.599999999999</v>
      </c>
      <c r="C24" s="1">
        <v>1</v>
      </c>
      <c r="D24" s="1"/>
      <c r="E24" s="28" t="s">
        <v>14</v>
      </c>
      <c r="F24" s="28"/>
      <c r="G24" s="4">
        <v>6</v>
      </c>
      <c r="H24" s="7">
        <f t="shared" si="4"/>
        <v>47046.200000000004</v>
      </c>
      <c r="I24" s="4">
        <f t="shared" si="2"/>
        <v>47046.2</v>
      </c>
      <c r="J24" t="s">
        <v>10</v>
      </c>
      <c r="K24" s="8">
        <v>51910.13</v>
      </c>
      <c r="L24" t="str">
        <f t="shared" si="3"/>
        <v>47046,2|--51910,13</v>
      </c>
    </row>
    <row r="25" spans="1:12" x14ac:dyDescent="0.25">
      <c r="A25" s="1" t="s">
        <v>37</v>
      </c>
      <c r="B25" s="1">
        <v>28092.6</v>
      </c>
      <c r="C25" s="1">
        <v>1</v>
      </c>
      <c r="D25" s="1"/>
      <c r="E25" s="29">
        <f>E23/E18</f>
        <v>4863.9333333333334</v>
      </c>
      <c r="F25" s="29"/>
      <c r="G25" s="4"/>
      <c r="H25" s="7"/>
      <c r="I25" s="4"/>
      <c r="K25" s="4"/>
    </row>
    <row r="26" spans="1:12" x14ac:dyDescent="0.25">
      <c r="A26" s="1" t="s">
        <v>38</v>
      </c>
      <c r="B26" s="1">
        <v>28474.45</v>
      </c>
      <c r="C26" s="1">
        <v>1</v>
      </c>
      <c r="D26" s="1"/>
      <c r="G26" s="4"/>
      <c r="H26" s="7"/>
      <c r="I26" s="4"/>
      <c r="K26" s="4"/>
    </row>
    <row r="27" spans="1:12" x14ac:dyDescent="0.25">
      <c r="A27" s="1" t="s">
        <v>39</v>
      </c>
      <c r="B27" s="1">
        <v>28514.65</v>
      </c>
      <c r="C27" s="1">
        <v>1</v>
      </c>
      <c r="D27" s="1"/>
      <c r="G27" s="4"/>
      <c r="H27" s="7"/>
      <c r="I27" s="4"/>
      <c r="J27" s="4"/>
    </row>
    <row r="28" spans="1:12" x14ac:dyDescent="0.25">
      <c r="A28" s="1" t="s">
        <v>40</v>
      </c>
      <c r="B28" s="1">
        <v>28948.6</v>
      </c>
      <c r="C28" s="1">
        <v>1</v>
      </c>
      <c r="D28" s="1"/>
    </row>
    <row r="29" spans="1:12" x14ac:dyDescent="0.25">
      <c r="A29" s="1" t="s">
        <v>41</v>
      </c>
      <c r="B29" s="1">
        <v>29119.200000000001</v>
      </c>
      <c r="C29" s="1">
        <v>1</v>
      </c>
      <c r="D29" s="1"/>
    </row>
    <row r="30" spans="1:12" x14ac:dyDescent="0.25">
      <c r="A30" s="1" t="s">
        <v>42</v>
      </c>
      <c r="B30" s="1">
        <v>30514.1</v>
      </c>
      <c r="C30" s="1">
        <v>1</v>
      </c>
      <c r="D30" s="1"/>
    </row>
    <row r="31" spans="1:12" x14ac:dyDescent="0.25">
      <c r="A31" s="1" t="s">
        <v>43</v>
      </c>
      <c r="B31" s="1">
        <v>30813.25</v>
      </c>
      <c r="C31" s="1">
        <v>1</v>
      </c>
      <c r="D31" s="1"/>
    </row>
    <row r="32" spans="1:12" x14ac:dyDescent="0.25">
      <c r="A32" s="1"/>
      <c r="B32" s="1"/>
      <c r="C32" s="1">
        <f>SUM(C24:C31)</f>
        <v>8</v>
      </c>
      <c r="D32" s="1"/>
    </row>
    <row r="33" spans="1:4" x14ac:dyDescent="0.25">
      <c r="A33" s="1" t="s">
        <v>44</v>
      </c>
      <c r="B33" s="1">
        <v>32592.55</v>
      </c>
      <c r="C33" s="1">
        <v>1</v>
      </c>
      <c r="D33" s="1"/>
    </row>
    <row r="34" spans="1:4" x14ac:dyDescent="0.25">
      <c r="A34" s="1" t="s">
        <v>45</v>
      </c>
      <c r="B34" s="1">
        <v>32764.95</v>
      </c>
      <c r="C34" s="1">
        <v>1</v>
      </c>
      <c r="D34" s="1"/>
    </row>
    <row r="35" spans="1:4" x14ac:dyDescent="0.25">
      <c r="A35" s="1" t="s">
        <v>46</v>
      </c>
      <c r="B35" s="1">
        <v>32983.949999999997</v>
      </c>
      <c r="C35" s="1">
        <v>1</v>
      </c>
      <c r="D35" s="1"/>
    </row>
    <row r="36" spans="1:4" x14ac:dyDescent="0.25">
      <c r="A36" s="1" t="s">
        <v>47</v>
      </c>
      <c r="B36" s="1">
        <v>34751.85</v>
      </c>
      <c r="C36" s="1">
        <v>1</v>
      </c>
      <c r="D36" s="1"/>
    </row>
    <row r="37" spans="1:4" x14ac:dyDescent="0.25">
      <c r="A37" s="1" t="s">
        <v>48</v>
      </c>
      <c r="B37" s="1">
        <v>35520.75</v>
      </c>
      <c r="C37" s="1">
        <v>1</v>
      </c>
      <c r="D37" s="1"/>
    </row>
    <row r="38" spans="1:4" x14ac:dyDescent="0.25">
      <c r="A38" s="1" t="s">
        <v>49</v>
      </c>
      <c r="B38" s="1">
        <v>35654.5</v>
      </c>
      <c r="C38" s="1">
        <v>1</v>
      </c>
      <c r="D38" s="1"/>
    </row>
    <row r="39" spans="1:4" x14ac:dyDescent="0.25">
      <c r="A39" s="1" t="s">
        <v>50</v>
      </c>
      <c r="B39" s="1">
        <v>35903.449999999997</v>
      </c>
      <c r="C39" s="1">
        <v>1</v>
      </c>
      <c r="D39" s="1"/>
    </row>
    <row r="40" spans="1:4" x14ac:dyDescent="0.25">
      <c r="A40" s="1"/>
      <c r="B40" s="1"/>
      <c r="C40" s="1">
        <f>SUM(C33:C39)</f>
        <v>7</v>
      </c>
      <c r="D40" s="1"/>
    </row>
    <row r="41" spans="1:4" x14ac:dyDescent="0.25">
      <c r="A41" s="1" t="s">
        <v>51</v>
      </c>
      <c r="B41" s="1">
        <v>38402.35</v>
      </c>
      <c r="C41" s="4">
        <v>1</v>
      </c>
    </row>
    <row r="42" spans="1:4" x14ac:dyDescent="0.25">
      <c r="A42" s="1" t="s">
        <v>52</v>
      </c>
      <c r="B42" s="1">
        <v>41759.100000000006</v>
      </c>
      <c r="C42" s="4">
        <v>1</v>
      </c>
    </row>
    <row r="43" spans="1:4" x14ac:dyDescent="0.25">
      <c r="A43" s="1"/>
      <c r="B43" s="1"/>
      <c r="C43" s="4">
        <v>2</v>
      </c>
    </row>
    <row r="44" spans="1:4" x14ac:dyDescent="0.25">
      <c r="A44" s="1" t="s">
        <v>53</v>
      </c>
      <c r="B44" s="1">
        <v>42420.350000000006</v>
      </c>
      <c r="C44" s="4">
        <v>1</v>
      </c>
    </row>
    <row r="45" spans="1:4" x14ac:dyDescent="0.25">
      <c r="A45" s="1" t="s">
        <v>54</v>
      </c>
      <c r="B45" s="1">
        <v>47046.2</v>
      </c>
      <c r="C45" s="4">
        <v>1</v>
      </c>
    </row>
    <row r="46" spans="1:4" x14ac:dyDescent="0.25">
      <c r="C46" s="4">
        <v>2</v>
      </c>
    </row>
  </sheetData>
  <mergeCells count="11">
    <mergeCell ref="E20:F20"/>
    <mergeCell ref="E14:F14"/>
    <mergeCell ref="E15:F15"/>
    <mergeCell ref="E16:F16"/>
    <mergeCell ref="E17:F17"/>
    <mergeCell ref="E18:F18"/>
    <mergeCell ref="E21:F21"/>
    <mergeCell ref="E22:F22"/>
    <mergeCell ref="E23:F23"/>
    <mergeCell ref="E24:F24"/>
    <mergeCell ref="E25:F2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15" sqref="H15"/>
    </sheetView>
  </sheetViews>
  <sheetFormatPr defaultRowHeight="15" x14ac:dyDescent="0.25"/>
  <cols>
    <col min="1" max="1" width="17.28515625" style="1" bestFit="1" customWidth="1"/>
    <col min="2" max="2" width="18.28515625" style="1" bestFit="1" customWidth="1"/>
    <col min="4" max="4" width="9.85546875" bestFit="1" customWidth="1"/>
    <col min="5" max="5" width="22.140625" bestFit="1" customWidth="1"/>
    <col min="6" max="6" width="14" bestFit="1" customWidth="1"/>
    <col min="7" max="7" width="13.28515625" bestFit="1" customWidth="1"/>
    <col min="8" max="9" width="17" customWidth="1"/>
    <col min="11" max="11" width="18.85546875" bestFit="1" customWidth="1"/>
  </cols>
  <sheetData>
    <row r="1" spans="1:9" ht="30" x14ac:dyDescent="0.25">
      <c r="A1" s="1" t="s">
        <v>15</v>
      </c>
      <c r="B1" s="1" t="s">
        <v>55</v>
      </c>
      <c r="D1" s="1" t="s">
        <v>1</v>
      </c>
      <c r="E1" s="2" t="s">
        <v>56</v>
      </c>
      <c r="F1" s="2" t="s">
        <v>3</v>
      </c>
      <c r="G1" s="2" t="s">
        <v>4</v>
      </c>
      <c r="H1" s="3" t="s">
        <v>5</v>
      </c>
      <c r="I1" s="3" t="s">
        <v>6</v>
      </c>
    </row>
    <row r="2" spans="1:9" x14ac:dyDescent="0.25">
      <c r="A2" s="1" t="s">
        <v>16</v>
      </c>
      <c r="B2" s="1">
        <v>2</v>
      </c>
      <c r="D2" s="4">
        <v>1</v>
      </c>
      <c r="E2" s="4" t="s">
        <v>62</v>
      </c>
      <c r="F2" s="4">
        <v>17</v>
      </c>
      <c r="G2" s="5">
        <f>F2/38</f>
        <v>0.44736842105263158</v>
      </c>
      <c r="H2" s="4">
        <v>17</v>
      </c>
      <c r="I2" s="5">
        <v>0.44736842105263158</v>
      </c>
    </row>
    <row r="3" spans="1:9" x14ac:dyDescent="0.25">
      <c r="A3" s="1" t="s">
        <v>25</v>
      </c>
      <c r="B3" s="1">
        <v>5</v>
      </c>
      <c r="D3" s="4">
        <v>2</v>
      </c>
      <c r="E3" s="4" t="s">
        <v>57</v>
      </c>
      <c r="F3" s="4">
        <v>10</v>
      </c>
      <c r="G3" s="5">
        <f t="shared" ref="G3:G7" si="0">F3/38</f>
        <v>0.26315789473684209</v>
      </c>
      <c r="H3" s="4">
        <f>H2+F3</f>
        <v>27</v>
      </c>
      <c r="I3" s="9">
        <f>I2+G3</f>
        <v>0.71052631578947367</v>
      </c>
    </row>
    <row r="4" spans="1:9" x14ac:dyDescent="0.25">
      <c r="A4" s="1" t="s">
        <v>34</v>
      </c>
      <c r="B4" s="1">
        <v>5</v>
      </c>
      <c r="D4" s="4">
        <v>3</v>
      </c>
      <c r="E4" s="4" t="s">
        <v>58</v>
      </c>
      <c r="F4" s="4">
        <v>8</v>
      </c>
      <c r="G4" s="5">
        <f t="shared" si="0"/>
        <v>0.21052631578947367</v>
      </c>
      <c r="H4" s="4">
        <f t="shared" ref="H4:I7" si="1">H3+F4</f>
        <v>35</v>
      </c>
      <c r="I4" s="9">
        <f t="shared" si="1"/>
        <v>0.92105263157894735</v>
      </c>
    </row>
    <row r="5" spans="1:9" x14ac:dyDescent="0.25">
      <c r="A5" s="1" t="s">
        <v>42</v>
      </c>
      <c r="B5" s="1">
        <v>5</v>
      </c>
      <c r="D5" s="4">
        <v>4</v>
      </c>
      <c r="E5" s="4" t="s">
        <v>59</v>
      </c>
      <c r="F5" s="4">
        <v>1</v>
      </c>
      <c r="G5" s="5">
        <f t="shared" si="0"/>
        <v>2.6315789473684209E-2</v>
      </c>
      <c r="H5" s="4">
        <f t="shared" si="1"/>
        <v>36</v>
      </c>
      <c r="I5" s="9">
        <f t="shared" si="1"/>
        <v>0.94736842105263153</v>
      </c>
    </row>
    <row r="6" spans="1:9" x14ac:dyDescent="0.25">
      <c r="A6" s="1" t="s">
        <v>43</v>
      </c>
      <c r="B6" s="1">
        <v>5</v>
      </c>
      <c r="D6" s="4">
        <v>5</v>
      </c>
      <c r="E6" s="4" t="s">
        <v>60</v>
      </c>
      <c r="F6" s="4">
        <v>1</v>
      </c>
      <c r="G6" s="5">
        <f t="shared" si="0"/>
        <v>2.6315789473684209E-2</v>
      </c>
      <c r="H6" s="4">
        <f t="shared" si="1"/>
        <v>37</v>
      </c>
      <c r="I6" s="9">
        <f t="shared" si="1"/>
        <v>0.97368421052631571</v>
      </c>
    </row>
    <row r="7" spans="1:9" x14ac:dyDescent="0.25">
      <c r="A7" s="1" t="s">
        <v>17</v>
      </c>
      <c r="B7" s="1">
        <v>6</v>
      </c>
      <c r="D7" s="4">
        <v>6</v>
      </c>
      <c r="E7" s="4" t="s">
        <v>61</v>
      </c>
      <c r="F7" s="4">
        <v>1</v>
      </c>
      <c r="G7" s="5">
        <f t="shared" si="0"/>
        <v>2.6315789473684209E-2</v>
      </c>
      <c r="H7" s="4">
        <f t="shared" si="1"/>
        <v>38</v>
      </c>
      <c r="I7" s="9">
        <f t="shared" si="1"/>
        <v>0.99999999999999989</v>
      </c>
    </row>
    <row r="8" spans="1:9" x14ac:dyDescent="0.25">
      <c r="A8" s="1" t="s">
        <v>18</v>
      </c>
      <c r="B8" s="1">
        <v>6</v>
      </c>
      <c r="D8" s="4"/>
      <c r="F8" s="13">
        <f>SUM(F2:F7)</f>
        <v>38</v>
      </c>
      <c r="G8" s="5"/>
      <c r="H8" s="4"/>
      <c r="I8" s="9"/>
    </row>
    <row r="9" spans="1:9" x14ac:dyDescent="0.25">
      <c r="A9" s="1" t="s">
        <v>22</v>
      </c>
      <c r="B9" s="1">
        <v>10</v>
      </c>
      <c r="D9" s="4"/>
      <c r="F9" s="4"/>
      <c r="G9" s="5"/>
      <c r="H9" s="4"/>
      <c r="I9" s="4"/>
    </row>
    <row r="10" spans="1:9" x14ac:dyDescent="0.25">
      <c r="A10" s="1" t="s">
        <v>47</v>
      </c>
      <c r="B10" s="1">
        <v>10</v>
      </c>
      <c r="D10" s="4"/>
      <c r="F10" s="4"/>
      <c r="G10" s="5"/>
      <c r="H10" s="4"/>
      <c r="I10" s="4"/>
    </row>
    <row r="11" spans="1:9" x14ac:dyDescent="0.25">
      <c r="A11" s="1" t="s">
        <v>24</v>
      </c>
      <c r="B11" s="1">
        <v>11</v>
      </c>
      <c r="D11" s="4"/>
      <c r="E11" s="4"/>
      <c r="F11" s="4"/>
      <c r="G11" s="6"/>
      <c r="H11" s="4"/>
      <c r="I11" s="4"/>
    </row>
    <row r="12" spans="1:9" x14ac:dyDescent="0.25">
      <c r="A12" s="1" t="s">
        <v>21</v>
      </c>
      <c r="B12" s="1">
        <v>12</v>
      </c>
      <c r="D12" s="4"/>
      <c r="E12" s="4"/>
      <c r="F12" s="4"/>
      <c r="G12" s="4"/>
      <c r="H12" s="4"/>
      <c r="I12" s="4"/>
    </row>
    <row r="13" spans="1:9" x14ac:dyDescent="0.25">
      <c r="A13" s="1" t="s">
        <v>38</v>
      </c>
      <c r="B13" s="1">
        <v>12</v>
      </c>
      <c r="D13" s="4"/>
      <c r="E13" s="4"/>
      <c r="F13" s="4"/>
      <c r="G13" s="4"/>
      <c r="H13" s="4"/>
      <c r="I13" s="4"/>
    </row>
    <row r="14" spans="1:9" x14ac:dyDescent="0.25">
      <c r="A14" s="1" t="s">
        <v>50</v>
      </c>
      <c r="B14" s="1">
        <v>13</v>
      </c>
      <c r="D14" s="27" t="s">
        <v>7</v>
      </c>
      <c r="E14" s="27"/>
      <c r="F14" s="4"/>
      <c r="G14" s="4"/>
      <c r="H14" s="4"/>
      <c r="I14" s="4"/>
    </row>
    <row r="15" spans="1:9" x14ac:dyDescent="0.25">
      <c r="A15" s="1" t="s">
        <v>36</v>
      </c>
      <c r="B15" s="1">
        <v>14</v>
      </c>
      <c r="D15" s="27" t="s">
        <v>8</v>
      </c>
      <c r="E15" s="27"/>
      <c r="F15" s="4"/>
      <c r="G15" s="4"/>
      <c r="H15" s="4"/>
      <c r="I15" s="4"/>
    </row>
    <row r="16" spans="1:9" x14ac:dyDescent="0.25">
      <c r="A16" s="1" t="s">
        <v>39</v>
      </c>
      <c r="B16" s="1">
        <v>14</v>
      </c>
      <c r="D16" s="30">
        <f>1+3.3*LOG(38)</f>
        <v>6.2132858688354728</v>
      </c>
      <c r="E16" s="30"/>
      <c r="F16" s="4"/>
      <c r="G16" s="4"/>
      <c r="H16" s="4"/>
      <c r="I16" s="4"/>
    </row>
    <row r="17" spans="1:11" x14ac:dyDescent="0.25">
      <c r="A17" s="1" t="s">
        <v>44</v>
      </c>
      <c r="B17" s="1">
        <v>14</v>
      </c>
      <c r="D17" s="31" t="s">
        <v>9</v>
      </c>
      <c r="E17" s="31"/>
      <c r="F17" s="4"/>
      <c r="G17" s="4"/>
      <c r="H17" s="4"/>
      <c r="I17" s="4"/>
    </row>
    <row r="18" spans="1:11" x14ac:dyDescent="0.25">
      <c r="A18" s="1" t="s">
        <v>40</v>
      </c>
      <c r="B18" s="1">
        <v>15</v>
      </c>
      <c r="D18" s="30">
        <v>6</v>
      </c>
      <c r="E18" s="30"/>
      <c r="G18" s="1">
        <v>2</v>
      </c>
      <c r="H18" s="12">
        <f>ROUNDDOWN(G18,2)</f>
        <v>2</v>
      </c>
      <c r="I18" t="s">
        <v>10</v>
      </c>
      <c r="J18" s="4">
        <v>17</v>
      </c>
      <c r="K18" t="str">
        <f>CONCATENATE(H18,I18,J18)</f>
        <v>2|--17</v>
      </c>
    </row>
    <row r="19" spans="1:11" x14ac:dyDescent="0.25">
      <c r="A19" s="1" t="s">
        <v>32</v>
      </c>
      <c r="B19" s="1">
        <v>17</v>
      </c>
      <c r="D19" s="1"/>
      <c r="F19" s="4">
        <v>1</v>
      </c>
      <c r="G19" s="7">
        <f>G18+D$25</f>
        <v>17</v>
      </c>
      <c r="H19" s="4">
        <f t="shared" ref="H19:H24" si="2">ROUNDDOWN(G19,2)</f>
        <v>17</v>
      </c>
      <c r="I19" t="s">
        <v>10</v>
      </c>
      <c r="J19" s="4">
        <v>32</v>
      </c>
      <c r="K19" t="str">
        <f t="shared" ref="K19:K23" si="3">CONCATENATE(H19,I19,J19)</f>
        <v>17|--32</v>
      </c>
    </row>
    <row r="20" spans="1:11" x14ac:dyDescent="0.25">
      <c r="A20" s="1" t="s">
        <v>35</v>
      </c>
      <c r="B20" s="1">
        <v>17</v>
      </c>
      <c r="D20" s="27" t="s">
        <v>11</v>
      </c>
      <c r="E20" s="27"/>
      <c r="F20" s="4">
        <v>2</v>
      </c>
      <c r="G20" s="7">
        <f>G19+D$25</f>
        <v>32</v>
      </c>
      <c r="H20" s="4">
        <f t="shared" si="2"/>
        <v>32</v>
      </c>
      <c r="I20" t="s">
        <v>10</v>
      </c>
      <c r="J20" s="4">
        <v>47</v>
      </c>
      <c r="K20" t="str">
        <f t="shared" si="3"/>
        <v>32|--47</v>
      </c>
    </row>
    <row r="21" spans="1:11" x14ac:dyDescent="0.25">
      <c r="A21" s="1" t="s">
        <v>45</v>
      </c>
      <c r="B21" s="1">
        <v>17</v>
      </c>
      <c r="D21" s="27" t="s">
        <v>12</v>
      </c>
      <c r="E21" s="27"/>
      <c r="F21" s="4">
        <v>3</v>
      </c>
      <c r="G21" s="7">
        <f t="shared" ref="G21:G24" si="4">G20+D$25</f>
        <v>47</v>
      </c>
      <c r="H21" s="4">
        <f t="shared" si="2"/>
        <v>47</v>
      </c>
      <c r="I21" t="s">
        <v>10</v>
      </c>
      <c r="J21" s="4">
        <v>62</v>
      </c>
      <c r="K21" t="str">
        <f t="shared" si="3"/>
        <v>47|--62</v>
      </c>
    </row>
    <row r="22" spans="1:11" x14ac:dyDescent="0.25">
      <c r="A22" s="1" t="s">
        <v>19</v>
      </c>
      <c r="B22" s="1">
        <v>19</v>
      </c>
      <c r="D22" s="28" t="s">
        <v>13</v>
      </c>
      <c r="E22" s="28"/>
      <c r="F22" s="4">
        <v>4</v>
      </c>
      <c r="G22" s="7">
        <f t="shared" si="4"/>
        <v>62</v>
      </c>
      <c r="H22" s="4">
        <f t="shared" si="2"/>
        <v>62</v>
      </c>
      <c r="I22" t="s">
        <v>10</v>
      </c>
      <c r="J22" s="4">
        <v>77</v>
      </c>
      <c r="K22" t="str">
        <f t="shared" si="3"/>
        <v>62|--77</v>
      </c>
    </row>
    <row r="23" spans="1:11" x14ac:dyDescent="0.25">
      <c r="A23" s="1" t="s">
        <v>23</v>
      </c>
      <c r="B23" s="1">
        <v>19</v>
      </c>
      <c r="D23" s="32">
        <f>B39-B2</f>
        <v>90</v>
      </c>
      <c r="E23" s="32"/>
      <c r="F23" s="4">
        <v>5</v>
      </c>
      <c r="G23" s="7">
        <f t="shared" si="4"/>
        <v>77</v>
      </c>
      <c r="H23" s="4">
        <f t="shared" si="2"/>
        <v>77</v>
      </c>
      <c r="I23" t="s">
        <v>10</v>
      </c>
      <c r="J23" s="4">
        <v>92</v>
      </c>
      <c r="K23" t="str">
        <f t="shared" si="3"/>
        <v>77|--92</v>
      </c>
    </row>
    <row r="24" spans="1:11" x14ac:dyDescent="0.25">
      <c r="A24" s="1" t="s">
        <v>54</v>
      </c>
      <c r="B24" s="1">
        <v>20</v>
      </c>
      <c r="D24" s="28" t="s">
        <v>14</v>
      </c>
      <c r="E24" s="28"/>
      <c r="F24" s="4">
        <v>6</v>
      </c>
      <c r="G24" s="7">
        <f t="shared" si="4"/>
        <v>92</v>
      </c>
      <c r="H24" s="4">
        <f t="shared" si="2"/>
        <v>92</v>
      </c>
      <c r="I24" t="s">
        <v>10</v>
      </c>
      <c r="J24" s="8"/>
    </row>
    <row r="25" spans="1:11" x14ac:dyDescent="0.25">
      <c r="A25" s="1" t="s">
        <v>30</v>
      </c>
      <c r="B25" s="1">
        <v>24</v>
      </c>
      <c r="D25" s="29">
        <f>D23/D18</f>
        <v>15</v>
      </c>
      <c r="E25" s="29"/>
      <c r="F25" s="4"/>
      <c r="G25" s="7"/>
      <c r="H25" s="4"/>
      <c r="J25" s="4"/>
    </row>
    <row r="26" spans="1:11" x14ac:dyDescent="0.25">
      <c r="A26" s="1" t="s">
        <v>31</v>
      </c>
      <c r="B26" s="1">
        <v>27</v>
      </c>
      <c r="F26" s="4"/>
      <c r="G26" s="7"/>
      <c r="H26" s="4"/>
      <c r="J26" s="4"/>
    </row>
    <row r="27" spans="1:11" x14ac:dyDescent="0.25">
      <c r="A27" s="1" t="s">
        <v>20</v>
      </c>
      <c r="B27" s="1">
        <v>28</v>
      </c>
      <c r="F27" s="4"/>
      <c r="G27" s="7"/>
      <c r="H27" s="4"/>
      <c r="J27" s="4"/>
    </row>
    <row r="28" spans="1:11" x14ac:dyDescent="0.25">
      <c r="A28" s="1" t="s">
        <v>28</v>
      </c>
      <c r="B28" s="1">
        <v>29</v>
      </c>
      <c r="F28" s="4"/>
      <c r="G28" s="7"/>
      <c r="H28" s="4"/>
      <c r="I28" s="4"/>
    </row>
    <row r="29" spans="1:11" x14ac:dyDescent="0.25">
      <c r="A29" s="1" t="s">
        <v>37</v>
      </c>
      <c r="B29" s="1">
        <v>32</v>
      </c>
    </row>
    <row r="30" spans="1:11" x14ac:dyDescent="0.25">
      <c r="A30" s="1" t="s">
        <v>26</v>
      </c>
      <c r="B30" s="1">
        <v>34</v>
      </c>
    </row>
    <row r="31" spans="1:11" x14ac:dyDescent="0.25">
      <c r="A31" s="1" t="s">
        <v>27</v>
      </c>
      <c r="B31" s="1">
        <v>35</v>
      </c>
    </row>
    <row r="32" spans="1:11" x14ac:dyDescent="0.25">
      <c r="A32" s="1" t="s">
        <v>46</v>
      </c>
      <c r="B32" s="1">
        <v>35</v>
      </c>
    </row>
    <row r="33" spans="1:2" x14ac:dyDescent="0.25">
      <c r="A33" s="1" t="s">
        <v>33</v>
      </c>
      <c r="B33" s="1">
        <v>37</v>
      </c>
    </row>
    <row r="34" spans="1:2" x14ac:dyDescent="0.25">
      <c r="A34" s="1" t="s">
        <v>51</v>
      </c>
      <c r="B34" s="1">
        <v>43</v>
      </c>
    </row>
    <row r="35" spans="1:2" x14ac:dyDescent="0.25">
      <c r="A35" s="1" t="s">
        <v>48</v>
      </c>
      <c r="B35" s="1">
        <v>44</v>
      </c>
    </row>
    <row r="36" spans="1:2" x14ac:dyDescent="0.25">
      <c r="A36" s="1" t="s">
        <v>53</v>
      </c>
      <c r="B36" s="1">
        <v>44</v>
      </c>
    </row>
    <row r="37" spans="1:2" x14ac:dyDescent="0.25">
      <c r="A37" s="1" t="s">
        <v>41</v>
      </c>
      <c r="B37" s="1">
        <v>54</v>
      </c>
    </row>
    <row r="38" spans="1:2" x14ac:dyDescent="0.25">
      <c r="A38" s="1" t="s">
        <v>52</v>
      </c>
      <c r="B38" s="1">
        <v>73</v>
      </c>
    </row>
    <row r="39" spans="1:2" x14ac:dyDescent="0.25">
      <c r="A39" s="1" t="s">
        <v>49</v>
      </c>
      <c r="B39" s="1">
        <v>92</v>
      </c>
    </row>
    <row r="40" spans="1:2" x14ac:dyDescent="0.25">
      <c r="A40" s="11" t="s">
        <v>29</v>
      </c>
      <c r="B40" s="11">
        <v>453</v>
      </c>
    </row>
  </sheetData>
  <mergeCells count="11">
    <mergeCell ref="D20:E20"/>
    <mergeCell ref="D14:E14"/>
    <mergeCell ref="D15:E15"/>
    <mergeCell ref="D16:E16"/>
    <mergeCell ref="D17:E17"/>
    <mergeCell ref="D18:E18"/>
    <mergeCell ref="D21:E21"/>
    <mergeCell ref="D22:E22"/>
    <mergeCell ref="D23:E23"/>
    <mergeCell ref="D24:E24"/>
    <mergeCell ref="D25:E2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F2" sqref="F2"/>
    </sheetView>
  </sheetViews>
  <sheetFormatPr defaultRowHeight="15" x14ac:dyDescent="0.25"/>
  <cols>
    <col min="1" max="1" width="17.28515625" style="1" bestFit="1" customWidth="1"/>
    <col min="2" max="2" width="32.140625" style="10" bestFit="1" customWidth="1"/>
    <col min="6" max="6" width="17.85546875" bestFit="1" customWidth="1"/>
    <col min="7" max="7" width="21.5703125" customWidth="1"/>
    <col min="8" max="8" width="13.28515625" bestFit="1" customWidth="1"/>
    <col min="9" max="9" width="21.5703125" customWidth="1"/>
    <col min="10" max="10" width="20" customWidth="1"/>
  </cols>
  <sheetData>
    <row r="1" spans="1:10" ht="30" x14ac:dyDescent="0.25">
      <c r="A1" s="1" t="s">
        <v>15</v>
      </c>
      <c r="B1" s="10" t="s">
        <v>64</v>
      </c>
      <c r="E1" s="1" t="s">
        <v>1</v>
      </c>
      <c r="F1" s="3" t="s">
        <v>114</v>
      </c>
      <c r="G1" s="2" t="s">
        <v>3</v>
      </c>
      <c r="H1" s="2" t="s">
        <v>4</v>
      </c>
      <c r="I1" s="3" t="s">
        <v>5</v>
      </c>
      <c r="J1" s="3" t="s">
        <v>6</v>
      </c>
    </row>
    <row r="2" spans="1:10" x14ac:dyDescent="0.25">
      <c r="A2" s="1" t="s">
        <v>16</v>
      </c>
      <c r="B2" s="10">
        <v>13.3</v>
      </c>
      <c r="C2">
        <v>1</v>
      </c>
      <c r="E2" s="4">
        <v>1</v>
      </c>
      <c r="F2" s="4" t="s">
        <v>70</v>
      </c>
      <c r="G2" s="4">
        <v>28</v>
      </c>
      <c r="H2" s="5">
        <f>G2/37</f>
        <v>0.7567567567567568</v>
      </c>
      <c r="I2" s="4">
        <v>17</v>
      </c>
      <c r="J2" s="5">
        <v>0.7567567567567568</v>
      </c>
    </row>
    <row r="3" spans="1:10" x14ac:dyDescent="0.25">
      <c r="A3" s="1" t="s">
        <v>18</v>
      </c>
      <c r="B3" s="10">
        <v>14.03</v>
      </c>
      <c r="C3">
        <v>1</v>
      </c>
      <c r="E3" s="4">
        <v>2</v>
      </c>
      <c r="F3" s="4" t="s">
        <v>65</v>
      </c>
      <c r="G3" s="4">
        <v>7</v>
      </c>
      <c r="H3" s="5">
        <f t="shared" ref="H3:H7" si="0">G3/37</f>
        <v>0.1891891891891892</v>
      </c>
      <c r="I3" s="4">
        <f>I2+G3</f>
        <v>24</v>
      </c>
      <c r="J3" s="9">
        <f>J2+H3</f>
        <v>0.94594594594594605</v>
      </c>
    </row>
    <row r="4" spans="1:10" x14ac:dyDescent="0.25">
      <c r="A4" s="1" t="s">
        <v>38</v>
      </c>
      <c r="B4" s="10">
        <v>18</v>
      </c>
      <c r="C4">
        <v>1</v>
      </c>
      <c r="E4" s="4">
        <v>3</v>
      </c>
      <c r="F4" s="4" t="s">
        <v>69</v>
      </c>
      <c r="G4" s="4">
        <v>0</v>
      </c>
      <c r="H4" s="5">
        <f t="shared" si="0"/>
        <v>0</v>
      </c>
      <c r="I4" s="4">
        <f t="shared" ref="I4:J7" si="1">I3+G4</f>
        <v>24</v>
      </c>
      <c r="J4" s="9">
        <f t="shared" si="1"/>
        <v>0.94594594594594605</v>
      </c>
    </row>
    <row r="5" spans="1:10" x14ac:dyDescent="0.25">
      <c r="A5" s="1" t="s">
        <v>44</v>
      </c>
      <c r="B5" s="10">
        <v>18.11</v>
      </c>
      <c r="C5">
        <v>1</v>
      </c>
      <c r="E5" s="4">
        <v>4</v>
      </c>
      <c r="F5" s="4" t="s">
        <v>66</v>
      </c>
      <c r="G5" s="4">
        <v>1</v>
      </c>
      <c r="H5" s="5">
        <f t="shared" si="0"/>
        <v>2.7027027027027029E-2</v>
      </c>
      <c r="I5" s="4">
        <f>I4+G5</f>
        <v>25</v>
      </c>
      <c r="J5" s="9">
        <f t="shared" si="1"/>
        <v>0.97297297297297303</v>
      </c>
    </row>
    <row r="6" spans="1:10" x14ac:dyDescent="0.25">
      <c r="A6" s="1" t="s">
        <v>50</v>
      </c>
      <c r="B6" s="10">
        <v>19.260000000000002</v>
      </c>
      <c r="C6">
        <v>1</v>
      </c>
      <c r="E6" s="4">
        <v>5</v>
      </c>
      <c r="F6" s="4" t="s">
        <v>67</v>
      </c>
      <c r="G6" s="4">
        <v>0</v>
      </c>
      <c r="H6" s="5">
        <f t="shared" si="0"/>
        <v>0</v>
      </c>
      <c r="I6" s="4">
        <f t="shared" si="1"/>
        <v>25</v>
      </c>
      <c r="J6" s="9">
        <f t="shared" si="1"/>
        <v>0.97297297297297303</v>
      </c>
    </row>
    <row r="7" spans="1:10" x14ac:dyDescent="0.25">
      <c r="A7" s="1" t="s">
        <v>25</v>
      </c>
      <c r="B7" s="10">
        <v>20.260000000000002</v>
      </c>
      <c r="C7">
        <v>1</v>
      </c>
      <c r="E7" s="4">
        <v>6</v>
      </c>
      <c r="F7" s="4" t="s">
        <v>68</v>
      </c>
      <c r="G7" s="4">
        <v>1</v>
      </c>
      <c r="H7" s="5">
        <f t="shared" si="0"/>
        <v>2.7027027027027029E-2</v>
      </c>
      <c r="I7" s="4">
        <f t="shared" si="1"/>
        <v>26</v>
      </c>
      <c r="J7" s="9">
        <f t="shared" si="1"/>
        <v>1</v>
      </c>
    </row>
    <row r="8" spans="1:10" x14ac:dyDescent="0.25">
      <c r="A8" s="1" t="s">
        <v>19</v>
      </c>
      <c r="B8" s="10">
        <v>21</v>
      </c>
      <c r="C8">
        <v>1</v>
      </c>
      <c r="E8" s="4"/>
      <c r="G8" s="13">
        <f>SUM(G2:G7)</f>
        <v>37</v>
      </c>
      <c r="H8" s="5">
        <f>SUM(H2:H7)</f>
        <v>1</v>
      </c>
      <c r="I8" s="4"/>
      <c r="J8" s="9"/>
    </row>
    <row r="9" spans="1:10" x14ac:dyDescent="0.25">
      <c r="A9" s="1" t="s">
        <v>45</v>
      </c>
      <c r="B9" s="10">
        <v>22.04</v>
      </c>
      <c r="C9">
        <v>1</v>
      </c>
      <c r="E9" s="4"/>
      <c r="G9" s="4"/>
      <c r="H9" s="5"/>
      <c r="I9" s="4"/>
      <c r="J9" s="4"/>
    </row>
    <row r="10" spans="1:10" x14ac:dyDescent="0.25">
      <c r="A10" s="1" t="s">
        <v>24</v>
      </c>
      <c r="B10" s="10">
        <v>22.46</v>
      </c>
      <c r="C10">
        <v>1</v>
      </c>
      <c r="E10" s="4"/>
      <c r="G10" s="4"/>
      <c r="H10" s="5"/>
      <c r="I10" s="4"/>
      <c r="J10" s="4"/>
    </row>
    <row r="11" spans="1:10" x14ac:dyDescent="0.25">
      <c r="A11" s="1" t="s">
        <v>39</v>
      </c>
      <c r="B11" s="10">
        <v>23.07</v>
      </c>
      <c r="C11">
        <v>1</v>
      </c>
      <c r="E11" s="4"/>
      <c r="F11" s="4"/>
      <c r="G11" s="4"/>
      <c r="H11" s="6"/>
      <c r="I11" s="4"/>
      <c r="J11" s="4"/>
    </row>
    <row r="12" spans="1:10" x14ac:dyDescent="0.25">
      <c r="A12" s="1" t="s">
        <v>43</v>
      </c>
      <c r="B12" s="10">
        <v>23.2</v>
      </c>
      <c r="C12">
        <v>1</v>
      </c>
      <c r="E12" s="4"/>
      <c r="F12" s="4"/>
      <c r="G12" s="4"/>
      <c r="H12" s="4"/>
      <c r="I12" s="4"/>
      <c r="J12" s="4"/>
    </row>
    <row r="13" spans="1:10" x14ac:dyDescent="0.25">
      <c r="A13" s="1" t="s">
        <v>26</v>
      </c>
      <c r="B13" s="10">
        <v>24.59</v>
      </c>
      <c r="C13">
        <v>1</v>
      </c>
      <c r="E13" s="4"/>
      <c r="F13" s="4"/>
      <c r="G13" s="4"/>
      <c r="H13" s="4"/>
      <c r="I13" s="4"/>
      <c r="J13" s="4"/>
    </row>
    <row r="14" spans="1:10" x14ac:dyDescent="0.25">
      <c r="A14" s="1" t="s">
        <v>33</v>
      </c>
      <c r="B14" s="10">
        <v>26.58</v>
      </c>
      <c r="C14">
        <v>1</v>
      </c>
      <c r="E14" s="27" t="s">
        <v>7</v>
      </c>
      <c r="F14" s="27"/>
      <c r="G14" s="4"/>
      <c r="H14" s="4"/>
      <c r="I14" s="4"/>
      <c r="J14" s="4"/>
    </row>
    <row r="15" spans="1:10" x14ac:dyDescent="0.25">
      <c r="A15" s="1" t="s">
        <v>17</v>
      </c>
      <c r="B15" s="10">
        <v>26.85</v>
      </c>
      <c r="C15">
        <v>1</v>
      </c>
      <c r="E15" s="27" t="s">
        <v>8</v>
      </c>
      <c r="F15" s="27"/>
      <c r="G15" s="4"/>
      <c r="H15" s="4"/>
      <c r="I15" s="4"/>
      <c r="J15" s="4"/>
    </row>
    <row r="16" spans="1:10" x14ac:dyDescent="0.25">
      <c r="A16" s="1" t="s">
        <v>34</v>
      </c>
      <c r="B16" s="10">
        <v>27.23</v>
      </c>
      <c r="C16">
        <v>1</v>
      </c>
      <c r="E16" s="30">
        <f>1+3.3*LOG(37)</f>
        <v>6.1750656894210829</v>
      </c>
      <c r="F16" s="30"/>
      <c r="G16" s="4"/>
      <c r="H16" s="4"/>
      <c r="I16" s="4"/>
      <c r="J16" s="4"/>
    </row>
    <row r="17" spans="1:12" x14ac:dyDescent="0.25">
      <c r="A17" s="1" t="s">
        <v>42</v>
      </c>
      <c r="B17" s="10">
        <v>27.72</v>
      </c>
      <c r="C17">
        <v>1</v>
      </c>
      <c r="E17" s="31" t="s">
        <v>9</v>
      </c>
      <c r="F17" s="31"/>
      <c r="G17" s="4"/>
      <c r="H17" s="4"/>
      <c r="I17" s="4"/>
      <c r="J17" s="4"/>
    </row>
    <row r="18" spans="1:12" x14ac:dyDescent="0.25">
      <c r="A18" s="1" t="s">
        <v>27</v>
      </c>
      <c r="B18" s="10">
        <v>27.95</v>
      </c>
      <c r="C18">
        <v>1</v>
      </c>
      <c r="E18" s="30">
        <v>6</v>
      </c>
      <c r="F18" s="30"/>
      <c r="H18" s="1">
        <f>B2</f>
        <v>13.3</v>
      </c>
      <c r="I18" s="12">
        <f>ROUNDDOWN(H18,2)</f>
        <v>13.3</v>
      </c>
      <c r="J18" t="s">
        <v>10</v>
      </c>
      <c r="K18" s="4">
        <v>49.94</v>
      </c>
      <c r="L18" t="str">
        <f>CONCATENATE(I18,J18,K18)</f>
        <v>13,3|--49,94</v>
      </c>
    </row>
    <row r="19" spans="1:12" x14ac:dyDescent="0.25">
      <c r="A19" s="1" t="s">
        <v>46</v>
      </c>
      <c r="B19" s="10">
        <v>31.32</v>
      </c>
      <c r="C19">
        <v>1</v>
      </c>
      <c r="E19" s="1"/>
      <c r="G19" s="4">
        <v>1</v>
      </c>
      <c r="H19" s="7">
        <f>H18+E$25</f>
        <v>49.944999999999993</v>
      </c>
      <c r="I19" s="7">
        <f>ROUNDDOWN(H19,2)</f>
        <v>49.94</v>
      </c>
      <c r="J19" t="s">
        <v>10</v>
      </c>
      <c r="K19" s="4">
        <v>86.59</v>
      </c>
      <c r="L19" t="str">
        <f t="shared" ref="L19:L23" si="2">CONCATENATE(I19,J19,K19)</f>
        <v>49,94|--86,59</v>
      </c>
    </row>
    <row r="20" spans="1:12" x14ac:dyDescent="0.25">
      <c r="A20" s="1" t="s">
        <v>21</v>
      </c>
      <c r="B20" s="10">
        <v>31.38</v>
      </c>
      <c r="C20">
        <v>1</v>
      </c>
      <c r="E20" s="27" t="s">
        <v>11</v>
      </c>
      <c r="F20" s="27"/>
      <c r="G20" s="4">
        <v>2</v>
      </c>
      <c r="H20" s="7">
        <f>H19+E$25</f>
        <v>86.589999999999989</v>
      </c>
      <c r="I20" s="4">
        <f t="shared" ref="I20:I24" si="3">ROUNDDOWN(H20,2)</f>
        <v>86.59</v>
      </c>
      <c r="J20" t="s">
        <v>10</v>
      </c>
      <c r="K20" s="4">
        <v>123.23</v>
      </c>
      <c r="L20" t="str">
        <f t="shared" si="2"/>
        <v>86,59|--123,23</v>
      </c>
    </row>
    <row r="21" spans="1:12" x14ac:dyDescent="0.25">
      <c r="A21" s="1" t="s">
        <v>23</v>
      </c>
      <c r="B21" s="10">
        <v>32.24</v>
      </c>
      <c r="C21">
        <v>1</v>
      </c>
      <c r="E21" s="27" t="s">
        <v>12</v>
      </c>
      <c r="F21" s="27"/>
      <c r="G21" s="4">
        <v>3</v>
      </c>
      <c r="H21" s="7">
        <f t="shared" ref="H21:H24" si="4">H20+E$25</f>
        <v>123.23499999999999</v>
      </c>
      <c r="I21" s="4">
        <f t="shared" si="3"/>
        <v>123.23</v>
      </c>
      <c r="J21" t="s">
        <v>10</v>
      </c>
      <c r="K21" s="4">
        <v>159.88</v>
      </c>
      <c r="L21" t="str">
        <f t="shared" si="2"/>
        <v>123,23|--159,88</v>
      </c>
    </row>
    <row r="22" spans="1:12" x14ac:dyDescent="0.25">
      <c r="A22" s="1" t="s">
        <v>35</v>
      </c>
      <c r="B22" s="10">
        <v>35.159999999999997</v>
      </c>
      <c r="C22">
        <v>1</v>
      </c>
      <c r="E22" s="28" t="s">
        <v>13</v>
      </c>
      <c r="F22" s="28"/>
      <c r="G22" s="4">
        <v>4</v>
      </c>
      <c r="H22" s="7">
        <f t="shared" si="4"/>
        <v>159.88</v>
      </c>
      <c r="I22" s="4">
        <f t="shared" si="3"/>
        <v>159.88</v>
      </c>
      <c r="J22" t="s">
        <v>10</v>
      </c>
      <c r="K22" s="4">
        <v>196.52</v>
      </c>
      <c r="L22" t="str">
        <f t="shared" si="2"/>
        <v>159,88|--196,52</v>
      </c>
    </row>
    <row r="23" spans="1:12" x14ac:dyDescent="0.25">
      <c r="A23" s="1" t="s">
        <v>47</v>
      </c>
      <c r="B23" s="10">
        <v>36.869999999999997</v>
      </c>
      <c r="C23">
        <v>1</v>
      </c>
      <c r="E23" s="32">
        <f>B38-B2</f>
        <v>219.86999999999998</v>
      </c>
      <c r="F23" s="32"/>
      <c r="G23" s="4">
        <v>5</v>
      </c>
      <c r="H23" s="7">
        <f t="shared" si="4"/>
        <v>196.52499999999998</v>
      </c>
      <c r="I23" s="4">
        <f t="shared" si="3"/>
        <v>196.52</v>
      </c>
      <c r="J23" t="s">
        <v>10</v>
      </c>
      <c r="K23" s="4">
        <v>233.17</v>
      </c>
      <c r="L23" t="str">
        <f t="shared" si="2"/>
        <v>196,52|--233,17</v>
      </c>
    </row>
    <row r="24" spans="1:12" x14ac:dyDescent="0.25">
      <c r="A24" s="1" t="s">
        <v>30</v>
      </c>
      <c r="B24" s="10">
        <v>38.159999999999997</v>
      </c>
      <c r="C24">
        <v>1</v>
      </c>
      <c r="E24" s="28" t="s">
        <v>14</v>
      </c>
      <c r="F24" s="28"/>
      <c r="G24" s="4">
        <v>6</v>
      </c>
      <c r="H24" s="7">
        <f t="shared" si="4"/>
        <v>233.16999999999996</v>
      </c>
      <c r="I24" s="4">
        <f t="shared" si="3"/>
        <v>233.17</v>
      </c>
      <c r="J24" t="s">
        <v>10</v>
      </c>
      <c r="K24" s="8"/>
    </row>
    <row r="25" spans="1:12" x14ac:dyDescent="0.25">
      <c r="A25" s="1" t="s">
        <v>28</v>
      </c>
      <c r="B25" s="10">
        <v>38.43</v>
      </c>
      <c r="C25">
        <v>1</v>
      </c>
      <c r="E25" s="29">
        <f>E23/E18</f>
        <v>36.644999999999996</v>
      </c>
      <c r="F25" s="29"/>
      <c r="G25" s="4"/>
      <c r="H25" s="7"/>
      <c r="I25" s="4"/>
      <c r="K25" s="4"/>
    </row>
    <row r="26" spans="1:12" x14ac:dyDescent="0.25">
      <c r="A26" s="1" t="s">
        <v>32</v>
      </c>
      <c r="B26" s="10">
        <v>39.43</v>
      </c>
      <c r="C26">
        <v>1</v>
      </c>
      <c r="G26" s="4"/>
      <c r="H26" s="7"/>
      <c r="I26" s="4"/>
      <c r="K26" s="4"/>
    </row>
    <row r="27" spans="1:12" x14ac:dyDescent="0.25">
      <c r="A27" s="1" t="s">
        <v>22</v>
      </c>
      <c r="B27" s="10">
        <v>40.46</v>
      </c>
      <c r="C27">
        <v>1</v>
      </c>
    </row>
    <row r="28" spans="1:12" x14ac:dyDescent="0.25">
      <c r="A28" s="1" t="s">
        <v>36</v>
      </c>
      <c r="B28" s="10">
        <v>42.44</v>
      </c>
      <c r="C28">
        <v>1</v>
      </c>
    </row>
    <row r="29" spans="1:12" x14ac:dyDescent="0.25">
      <c r="A29" s="1" t="s">
        <v>54</v>
      </c>
      <c r="B29" s="10">
        <v>43.91</v>
      </c>
      <c r="C29">
        <v>1</v>
      </c>
    </row>
    <row r="30" spans="1:12" x14ac:dyDescent="0.25">
      <c r="A30" s="1" t="s">
        <v>40</v>
      </c>
      <c r="B30" s="10">
        <v>46.23</v>
      </c>
      <c r="C30">
        <v>1</v>
      </c>
    </row>
    <row r="31" spans="1:12" x14ac:dyDescent="0.25">
      <c r="A31" s="1" t="s">
        <v>20</v>
      </c>
      <c r="B31" s="10">
        <v>46.93</v>
      </c>
      <c r="C31">
        <v>1</v>
      </c>
    </row>
    <row r="32" spans="1:12" x14ac:dyDescent="0.25">
      <c r="A32" s="1" t="s">
        <v>51</v>
      </c>
      <c r="B32" s="10">
        <v>47.44</v>
      </c>
      <c r="C32">
        <v>1</v>
      </c>
    </row>
    <row r="33" spans="1:3" x14ac:dyDescent="0.25">
      <c r="A33" s="1" t="s">
        <v>31</v>
      </c>
      <c r="B33" s="10">
        <v>47.66</v>
      </c>
      <c r="C33">
        <v>1</v>
      </c>
    </row>
    <row r="34" spans="1:3" x14ac:dyDescent="0.25">
      <c r="A34" s="1" t="s">
        <v>41</v>
      </c>
      <c r="B34" s="10">
        <v>55.74</v>
      </c>
      <c r="C34">
        <v>1</v>
      </c>
    </row>
    <row r="35" spans="1:3" x14ac:dyDescent="0.25">
      <c r="A35" s="1" t="s">
        <v>53</v>
      </c>
      <c r="B35" s="10">
        <v>71.83</v>
      </c>
      <c r="C35">
        <v>1</v>
      </c>
    </row>
    <row r="36" spans="1:3" x14ac:dyDescent="0.25">
      <c r="A36" s="1" t="s">
        <v>48</v>
      </c>
      <c r="B36" s="10">
        <v>76.11</v>
      </c>
      <c r="C36">
        <v>1</v>
      </c>
    </row>
    <row r="37" spans="1:3" x14ac:dyDescent="0.25">
      <c r="A37" s="1" t="s">
        <v>37</v>
      </c>
      <c r="B37" s="10">
        <v>142.54</v>
      </c>
      <c r="C37">
        <v>1</v>
      </c>
    </row>
    <row r="38" spans="1:3" x14ac:dyDescent="0.25">
      <c r="A38" s="1" t="s">
        <v>49</v>
      </c>
      <c r="B38" s="10">
        <v>233.17</v>
      </c>
      <c r="C38">
        <v>1</v>
      </c>
    </row>
    <row r="39" spans="1:3" x14ac:dyDescent="0.25">
      <c r="A39" s="1" t="s">
        <v>52</v>
      </c>
      <c r="B39" s="10">
        <v>401.64</v>
      </c>
    </row>
    <row r="40" spans="1:3" x14ac:dyDescent="0.25">
      <c r="A40" s="1" t="s">
        <v>29</v>
      </c>
      <c r="B40" s="10">
        <v>407.52</v>
      </c>
    </row>
  </sheetData>
  <mergeCells count="11">
    <mergeCell ref="E20:F20"/>
    <mergeCell ref="E14:F14"/>
    <mergeCell ref="E15:F15"/>
    <mergeCell ref="E16:F16"/>
    <mergeCell ref="E17:F17"/>
    <mergeCell ref="E18:F18"/>
    <mergeCell ref="E21:F21"/>
    <mergeCell ref="E22:F22"/>
    <mergeCell ref="E23:F23"/>
    <mergeCell ref="E24:F24"/>
    <mergeCell ref="E25:F2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2" sqref="H2"/>
    </sheetView>
  </sheetViews>
  <sheetFormatPr defaultRowHeight="15" x14ac:dyDescent="0.25"/>
  <cols>
    <col min="1" max="1" width="17.28515625" style="1" bestFit="1" customWidth="1"/>
    <col min="2" max="2" width="51.5703125" style="14" bestFit="1" customWidth="1"/>
    <col min="3" max="3" width="19.140625" style="1" bestFit="1" customWidth="1"/>
    <col min="4" max="4" width="14.7109375" bestFit="1" customWidth="1"/>
    <col min="8" max="8" width="17.85546875" bestFit="1" customWidth="1"/>
    <col min="9" max="9" width="21.5703125" customWidth="1"/>
    <col min="10" max="10" width="13.28515625" bestFit="1" customWidth="1"/>
    <col min="11" max="11" width="21.5703125" customWidth="1"/>
    <col min="12" max="12" width="20" customWidth="1"/>
  </cols>
  <sheetData>
    <row r="1" spans="1:12" ht="30" x14ac:dyDescent="0.25">
      <c r="A1" s="1" t="s">
        <v>15</v>
      </c>
      <c r="B1" s="14" t="s">
        <v>72</v>
      </c>
      <c r="C1" s="1" t="s">
        <v>71</v>
      </c>
      <c r="D1" t="s">
        <v>73</v>
      </c>
      <c r="G1" s="1" t="s">
        <v>1</v>
      </c>
      <c r="H1" s="2" t="s">
        <v>113</v>
      </c>
      <c r="I1" s="2" t="s">
        <v>3</v>
      </c>
      <c r="J1" s="2" t="s">
        <v>4</v>
      </c>
      <c r="K1" s="3" t="s">
        <v>5</v>
      </c>
      <c r="L1" s="3" t="s">
        <v>6</v>
      </c>
    </row>
    <row r="2" spans="1:12" x14ac:dyDescent="0.25">
      <c r="A2" s="1" t="s">
        <v>42</v>
      </c>
      <c r="B2" s="15">
        <v>964504.04</v>
      </c>
      <c r="C2">
        <v>36028</v>
      </c>
      <c r="D2" s="16">
        <f t="shared" ref="D2:D40" si="0">B2/C2</f>
        <v>26.770957033418455</v>
      </c>
      <c r="E2">
        <v>1</v>
      </c>
      <c r="G2" s="4">
        <v>1</v>
      </c>
      <c r="H2" s="4" t="s">
        <v>74</v>
      </c>
      <c r="I2" s="4">
        <v>29</v>
      </c>
      <c r="J2" s="5">
        <f>I2/39</f>
        <v>0.74358974358974361</v>
      </c>
      <c r="K2" s="4">
        <v>29</v>
      </c>
      <c r="L2" s="5">
        <v>0.74358974358974361</v>
      </c>
    </row>
    <row r="3" spans="1:12" x14ac:dyDescent="0.25">
      <c r="A3" s="1" t="s">
        <v>25</v>
      </c>
      <c r="B3" s="15">
        <v>1552785.07</v>
      </c>
      <c r="C3">
        <v>45807</v>
      </c>
      <c r="D3" s="16">
        <f t="shared" si="0"/>
        <v>33.898423166764907</v>
      </c>
      <c r="E3">
        <v>1</v>
      </c>
      <c r="G3" s="4">
        <v>2</v>
      </c>
      <c r="H3" s="4" t="s">
        <v>75</v>
      </c>
      <c r="I3" s="4">
        <v>5</v>
      </c>
      <c r="J3" s="5">
        <f t="shared" ref="J3:J7" si="1">I3/39</f>
        <v>0.12820512820512819</v>
      </c>
      <c r="K3" s="4">
        <f>K2+I3</f>
        <v>34</v>
      </c>
      <c r="L3" s="9">
        <f>L2+J3</f>
        <v>0.87179487179487181</v>
      </c>
    </row>
    <row r="4" spans="1:12" x14ac:dyDescent="0.25">
      <c r="A4" s="1" t="s">
        <v>19</v>
      </c>
      <c r="B4" s="15">
        <v>8088603</v>
      </c>
      <c r="C4">
        <v>129407</v>
      </c>
      <c r="D4" s="16">
        <f t="shared" si="0"/>
        <v>62.505142689344474</v>
      </c>
      <c r="E4">
        <v>1</v>
      </c>
      <c r="G4" s="4">
        <v>3</v>
      </c>
      <c r="H4" s="4" t="s">
        <v>76</v>
      </c>
      <c r="I4" s="4">
        <v>2</v>
      </c>
      <c r="J4" s="5">
        <f t="shared" si="1"/>
        <v>5.128205128205128E-2</v>
      </c>
      <c r="K4" s="4">
        <f t="shared" ref="K4:L7" si="2">K3+I4</f>
        <v>36</v>
      </c>
      <c r="L4" s="9">
        <f t="shared" si="2"/>
        <v>0.92307692307692313</v>
      </c>
    </row>
    <row r="5" spans="1:12" x14ac:dyDescent="0.25">
      <c r="A5" s="1" t="s">
        <v>45</v>
      </c>
      <c r="B5" s="15">
        <v>8848806.0600000005</v>
      </c>
      <c r="C5">
        <v>107321</v>
      </c>
      <c r="D5" s="16">
        <f t="shared" si="0"/>
        <v>82.451766755807355</v>
      </c>
      <c r="E5">
        <v>1</v>
      </c>
      <c r="G5" s="4">
        <v>4</v>
      </c>
      <c r="H5" s="4" t="s">
        <v>77</v>
      </c>
      <c r="I5" s="4">
        <v>2</v>
      </c>
      <c r="J5" s="5">
        <f t="shared" si="1"/>
        <v>5.128205128205128E-2</v>
      </c>
      <c r="K5" s="4">
        <f>K4+I5</f>
        <v>38</v>
      </c>
      <c r="L5" s="9">
        <f t="shared" si="2"/>
        <v>0.97435897435897445</v>
      </c>
    </row>
    <row r="6" spans="1:12" x14ac:dyDescent="0.25">
      <c r="A6" s="1" t="s">
        <v>21</v>
      </c>
      <c r="B6" s="15">
        <v>7021041.96</v>
      </c>
      <c r="C6">
        <v>70435</v>
      </c>
      <c r="D6" s="16">
        <f t="shared" si="0"/>
        <v>99.68115226804855</v>
      </c>
      <c r="E6">
        <v>1</v>
      </c>
      <c r="G6" s="4">
        <v>5</v>
      </c>
      <c r="H6" s="4" t="s">
        <v>78</v>
      </c>
      <c r="I6" s="4">
        <v>0</v>
      </c>
      <c r="J6" s="5">
        <f t="shared" si="1"/>
        <v>0</v>
      </c>
      <c r="K6" s="4">
        <f t="shared" si="2"/>
        <v>38</v>
      </c>
      <c r="L6" s="9">
        <f t="shared" si="2"/>
        <v>0.97435897435897445</v>
      </c>
    </row>
    <row r="7" spans="1:12" x14ac:dyDescent="0.25">
      <c r="A7" s="1" t="s">
        <v>18</v>
      </c>
      <c r="B7" s="15">
        <v>7573182.8799999999</v>
      </c>
      <c r="C7">
        <v>68608</v>
      </c>
      <c r="D7" s="16">
        <f t="shared" si="0"/>
        <v>110.38337919776119</v>
      </c>
      <c r="E7">
        <v>1</v>
      </c>
      <c r="G7" s="4">
        <v>6</v>
      </c>
      <c r="H7" s="4" t="s">
        <v>79</v>
      </c>
      <c r="I7" s="4">
        <v>1</v>
      </c>
      <c r="J7" s="5">
        <f t="shared" si="1"/>
        <v>2.564102564102564E-2</v>
      </c>
      <c r="K7" s="4">
        <f t="shared" si="2"/>
        <v>39</v>
      </c>
      <c r="L7" s="9">
        <f t="shared" si="2"/>
        <v>1</v>
      </c>
    </row>
    <row r="8" spans="1:12" x14ac:dyDescent="0.25">
      <c r="A8" s="1" t="s">
        <v>17</v>
      </c>
      <c r="B8" s="15">
        <v>10569470.699999999</v>
      </c>
      <c r="C8">
        <v>81425</v>
      </c>
      <c r="D8" s="16">
        <f t="shared" si="0"/>
        <v>129.80621062327293</v>
      </c>
      <c r="E8">
        <v>1</v>
      </c>
      <c r="G8" s="4"/>
      <c r="I8" s="17">
        <f>SUM(I2:I7)</f>
        <v>39</v>
      </c>
      <c r="J8" s="5">
        <f>SUM(J2:J7)</f>
        <v>1</v>
      </c>
      <c r="K8" s="4"/>
      <c r="L8" s="9"/>
    </row>
    <row r="9" spans="1:12" x14ac:dyDescent="0.25">
      <c r="A9" s="1" t="s">
        <v>43</v>
      </c>
      <c r="B9" s="15">
        <v>7920945.6900000004</v>
      </c>
      <c r="C9">
        <v>53011</v>
      </c>
      <c r="D9" s="16">
        <f t="shared" si="0"/>
        <v>149.42079360887365</v>
      </c>
      <c r="E9">
        <v>1</v>
      </c>
      <c r="G9" s="4"/>
      <c r="I9" s="4"/>
      <c r="J9" s="5"/>
      <c r="K9" s="4"/>
      <c r="L9" s="4"/>
    </row>
    <row r="10" spans="1:12" x14ac:dyDescent="0.25">
      <c r="A10" s="1" t="s">
        <v>23</v>
      </c>
      <c r="B10" s="15">
        <v>18304559.18</v>
      </c>
      <c r="C10">
        <v>101960</v>
      </c>
      <c r="D10" s="16">
        <f t="shared" si="0"/>
        <v>179.52686524127108</v>
      </c>
      <c r="E10">
        <v>1</v>
      </c>
      <c r="G10" s="4"/>
      <c r="I10" s="4"/>
      <c r="J10" s="5"/>
      <c r="K10" s="4"/>
      <c r="L10" s="4"/>
    </row>
    <row r="11" spans="1:12" x14ac:dyDescent="0.25">
      <c r="A11" s="1" t="s">
        <v>30</v>
      </c>
      <c r="B11" s="15">
        <v>35237365.450000003</v>
      </c>
      <c r="C11">
        <v>173119</v>
      </c>
      <c r="D11" s="16">
        <f t="shared" si="0"/>
        <v>203.54418319190847</v>
      </c>
      <c r="E11">
        <v>1</v>
      </c>
      <c r="G11" s="4"/>
      <c r="H11" s="4"/>
      <c r="I11" s="4"/>
      <c r="J11" s="6"/>
      <c r="K11" s="4"/>
      <c r="L11" s="4"/>
    </row>
    <row r="12" spans="1:12" x14ac:dyDescent="0.25">
      <c r="A12" s="1" t="s">
        <v>38</v>
      </c>
      <c r="B12" s="15">
        <v>21679180.719999999</v>
      </c>
      <c r="C12">
        <v>96967</v>
      </c>
      <c r="D12" s="16">
        <f t="shared" si="0"/>
        <v>223.57276929264594</v>
      </c>
      <c r="E12">
        <v>1</v>
      </c>
      <c r="G12" s="4"/>
      <c r="H12" s="4"/>
      <c r="I12" s="4"/>
      <c r="J12" s="4"/>
      <c r="K12" s="4"/>
      <c r="L12" s="4"/>
    </row>
    <row r="13" spans="1:12" x14ac:dyDescent="0.25">
      <c r="A13" s="1" t="s">
        <v>46</v>
      </c>
      <c r="B13" s="15">
        <v>57104694.310000002</v>
      </c>
      <c r="C13">
        <v>221542</v>
      </c>
      <c r="D13" s="16">
        <f t="shared" si="0"/>
        <v>257.7601281472588</v>
      </c>
      <c r="E13">
        <v>1</v>
      </c>
      <c r="G13" s="4"/>
      <c r="H13" s="4"/>
      <c r="I13" s="4"/>
      <c r="J13" s="4"/>
      <c r="K13" s="4"/>
      <c r="L13" s="4"/>
    </row>
    <row r="14" spans="1:12" x14ac:dyDescent="0.25">
      <c r="A14" s="1" t="s">
        <v>35</v>
      </c>
      <c r="B14" s="15">
        <v>22060934.350000001</v>
      </c>
      <c r="C14">
        <v>83316</v>
      </c>
      <c r="D14" s="16">
        <f t="shared" si="0"/>
        <v>264.78628774785159</v>
      </c>
      <c r="E14">
        <v>1</v>
      </c>
      <c r="G14" s="27" t="s">
        <v>7</v>
      </c>
      <c r="H14" s="27"/>
      <c r="I14" s="4"/>
      <c r="J14" s="4"/>
      <c r="K14" s="4"/>
      <c r="L14" s="4"/>
    </row>
    <row r="15" spans="1:12" x14ac:dyDescent="0.25">
      <c r="A15" s="1" t="s">
        <v>39</v>
      </c>
      <c r="B15" s="15">
        <v>37532390.100000001</v>
      </c>
      <c r="C15">
        <v>140608</v>
      </c>
      <c r="D15" s="16">
        <f t="shared" si="0"/>
        <v>266.92926504893035</v>
      </c>
      <c r="E15">
        <v>1</v>
      </c>
      <c r="G15" s="27" t="s">
        <v>8</v>
      </c>
      <c r="H15" s="27"/>
      <c r="I15" s="4"/>
      <c r="J15" s="4"/>
      <c r="K15" s="4"/>
      <c r="L15" s="4"/>
    </row>
    <row r="16" spans="1:12" x14ac:dyDescent="0.25">
      <c r="A16" s="1" t="s">
        <v>27</v>
      </c>
      <c r="B16" s="15">
        <v>91838742.969999999</v>
      </c>
      <c r="C16">
        <v>287446</v>
      </c>
      <c r="D16" s="16">
        <f t="shared" si="0"/>
        <v>319.49911625140027</v>
      </c>
      <c r="E16">
        <v>1</v>
      </c>
      <c r="G16" s="30">
        <f>1+3.3*LOG(39)</f>
        <v>6.2505132031874471</v>
      </c>
      <c r="H16" s="30"/>
      <c r="I16" s="4"/>
      <c r="J16" s="4"/>
      <c r="K16" s="4"/>
      <c r="L16" s="4"/>
    </row>
    <row r="17" spans="1:14" x14ac:dyDescent="0.25">
      <c r="A17" s="1" t="s">
        <v>24</v>
      </c>
      <c r="B17" s="15">
        <v>40708828.090000004</v>
      </c>
      <c r="C17">
        <v>123616</v>
      </c>
      <c r="D17" s="16">
        <f t="shared" si="0"/>
        <v>329.31682055720944</v>
      </c>
      <c r="E17">
        <v>1</v>
      </c>
      <c r="G17" s="31" t="s">
        <v>9</v>
      </c>
      <c r="H17" s="31"/>
      <c r="I17" s="4"/>
      <c r="J17" s="4"/>
      <c r="K17" s="4"/>
      <c r="L17" s="4"/>
    </row>
    <row r="18" spans="1:14" x14ac:dyDescent="0.25">
      <c r="A18" s="1" t="s">
        <v>36</v>
      </c>
      <c r="B18" s="15">
        <v>34577411.520000003</v>
      </c>
      <c r="C18">
        <v>98351</v>
      </c>
      <c r="D18" s="16">
        <f t="shared" si="0"/>
        <v>351.57152972516803</v>
      </c>
      <c r="E18">
        <v>1</v>
      </c>
      <c r="G18" s="30">
        <v>6</v>
      </c>
      <c r="H18" s="30"/>
      <c r="J18" s="10">
        <f>D2</f>
        <v>26.770957033418455</v>
      </c>
      <c r="K18" s="12">
        <f>ROUNDDOWN(J18,2)</f>
        <v>26.77</v>
      </c>
      <c r="L18" t="s">
        <v>10</v>
      </c>
      <c r="M18" s="4">
        <v>897.3</v>
      </c>
      <c r="N18" t="str">
        <f>CONCATENATE(K18,L18,M18)</f>
        <v>26,77|--897,3</v>
      </c>
    </row>
    <row r="19" spans="1:14" x14ac:dyDescent="0.25">
      <c r="A19" s="1" t="s">
        <v>50</v>
      </c>
      <c r="B19" s="15">
        <v>49446194.899999999</v>
      </c>
      <c r="C19">
        <v>107762</v>
      </c>
      <c r="D19" s="16">
        <f t="shared" si="0"/>
        <v>458.84629925205542</v>
      </c>
      <c r="E19">
        <v>1</v>
      </c>
      <c r="G19" s="1"/>
      <c r="I19" s="4">
        <v>1</v>
      </c>
      <c r="J19" s="8">
        <f>J18+G$25</f>
        <v>897.30395089480533</v>
      </c>
      <c r="K19" s="7">
        <f>ROUNDDOWN(J19,2)</f>
        <v>897.3</v>
      </c>
      <c r="L19" t="s">
        <v>10</v>
      </c>
      <c r="M19" s="4">
        <v>1767.83</v>
      </c>
      <c r="N19" t="str">
        <f t="shared" ref="N19:N23" si="3">CONCATENATE(K19,L19,M19)</f>
        <v>897,3|--1767,83</v>
      </c>
    </row>
    <row r="20" spans="1:14" x14ac:dyDescent="0.25">
      <c r="A20" s="1" t="s">
        <v>16</v>
      </c>
      <c r="B20" s="15">
        <v>13814752.93</v>
      </c>
      <c r="C20">
        <v>29278</v>
      </c>
      <c r="D20" s="16">
        <f t="shared" si="0"/>
        <v>471.8475623334927</v>
      </c>
      <c r="E20">
        <v>1</v>
      </c>
      <c r="G20" s="27" t="s">
        <v>11</v>
      </c>
      <c r="H20" s="27"/>
      <c r="I20" s="4">
        <v>2</v>
      </c>
      <c r="J20" s="8">
        <f>J19+G$25</f>
        <v>1767.8369447561922</v>
      </c>
      <c r="K20" s="4">
        <f t="shared" ref="K20:K24" si="4">ROUNDDOWN(J20,2)</f>
        <v>1767.83</v>
      </c>
      <c r="L20" t="s">
        <v>10</v>
      </c>
      <c r="M20" s="4">
        <v>2638.36</v>
      </c>
      <c r="N20" t="str">
        <f t="shared" si="3"/>
        <v>1767,83|--2638,36</v>
      </c>
    </row>
    <row r="21" spans="1:14" x14ac:dyDescent="0.25">
      <c r="A21" s="1" t="s">
        <v>26</v>
      </c>
      <c r="B21" s="15">
        <v>192249401.21000001</v>
      </c>
      <c r="C21">
        <v>397970</v>
      </c>
      <c r="D21" s="16">
        <f t="shared" si="0"/>
        <v>483.0751092042114</v>
      </c>
      <c r="E21">
        <v>1</v>
      </c>
      <c r="G21" s="27" t="s">
        <v>12</v>
      </c>
      <c r="H21" s="27"/>
      <c r="I21" s="4">
        <v>3</v>
      </c>
      <c r="J21" s="8">
        <f t="shared" ref="J21:J24" si="5">J20+G$25</f>
        <v>2638.369938617579</v>
      </c>
      <c r="K21" s="4">
        <f t="shared" si="4"/>
        <v>2638.36</v>
      </c>
      <c r="L21" t="s">
        <v>10</v>
      </c>
      <c r="M21" s="4">
        <v>3508.9</v>
      </c>
      <c r="N21" t="str">
        <f t="shared" si="3"/>
        <v>2638,36|--3508,9</v>
      </c>
    </row>
    <row r="22" spans="1:14" x14ac:dyDescent="0.25">
      <c r="A22" s="1" t="s">
        <v>28</v>
      </c>
      <c r="B22" s="15">
        <v>97691243.219999999</v>
      </c>
      <c r="C22">
        <v>196789</v>
      </c>
      <c r="D22" s="16">
        <f t="shared" si="0"/>
        <v>496.42634100483258</v>
      </c>
      <c r="E22">
        <v>1</v>
      </c>
      <c r="G22" s="28" t="s">
        <v>13</v>
      </c>
      <c r="H22" s="28"/>
      <c r="I22" s="4">
        <v>4</v>
      </c>
      <c r="J22" s="8">
        <f t="shared" si="5"/>
        <v>3508.9029324789658</v>
      </c>
      <c r="K22" s="4">
        <f t="shared" si="4"/>
        <v>3508.9</v>
      </c>
      <c r="L22" t="s">
        <v>10</v>
      </c>
      <c r="M22" s="4">
        <v>4379.43</v>
      </c>
      <c r="N22" t="str">
        <f t="shared" si="3"/>
        <v>3508,9|--4379,43</v>
      </c>
    </row>
    <row r="23" spans="1:14" x14ac:dyDescent="0.25">
      <c r="A23" s="1" t="s">
        <v>51</v>
      </c>
      <c r="B23" s="15">
        <v>209071975.99000001</v>
      </c>
      <c r="C23">
        <v>415601</v>
      </c>
      <c r="D23" s="16">
        <f t="shared" si="0"/>
        <v>503.05936701307263</v>
      </c>
      <c r="E23">
        <v>1</v>
      </c>
      <c r="G23" s="32">
        <f>D40-D2</f>
        <v>5223.1979631683216</v>
      </c>
      <c r="H23" s="32"/>
      <c r="I23" s="4">
        <v>5</v>
      </c>
      <c r="J23" s="8">
        <f t="shared" si="5"/>
        <v>4379.435926340353</v>
      </c>
      <c r="K23" s="4">
        <f t="shared" si="4"/>
        <v>4379.43</v>
      </c>
      <c r="L23" t="s">
        <v>10</v>
      </c>
      <c r="M23" s="4">
        <v>5249.96</v>
      </c>
      <c r="N23" t="str">
        <f t="shared" si="3"/>
        <v>4379,43|--5249,96</v>
      </c>
    </row>
    <row r="24" spans="1:14" x14ac:dyDescent="0.25">
      <c r="A24" s="1" t="s">
        <v>48</v>
      </c>
      <c r="B24" s="15">
        <v>237485476.52000001</v>
      </c>
      <c r="C24">
        <v>424700</v>
      </c>
      <c r="D24" s="16">
        <f t="shared" si="0"/>
        <v>559.18407468801513</v>
      </c>
      <c r="E24">
        <v>1</v>
      </c>
      <c r="G24" s="28" t="s">
        <v>14</v>
      </c>
      <c r="H24" s="28"/>
      <c r="I24" s="4">
        <v>6</v>
      </c>
      <c r="J24" s="8">
        <f t="shared" si="5"/>
        <v>5249.9689202017398</v>
      </c>
      <c r="K24" s="4">
        <f t="shared" si="4"/>
        <v>5249.96</v>
      </c>
      <c r="L24" t="s">
        <v>10</v>
      </c>
      <c r="M24" s="8"/>
    </row>
    <row r="25" spans="1:14" x14ac:dyDescent="0.25">
      <c r="A25" s="1" t="s">
        <v>31</v>
      </c>
      <c r="B25" s="15">
        <v>156091854.65000001</v>
      </c>
      <c r="C25">
        <v>259793</v>
      </c>
      <c r="D25" s="16">
        <f t="shared" si="0"/>
        <v>600.83164153768575</v>
      </c>
      <c r="E25">
        <v>1</v>
      </c>
      <c r="G25" s="29">
        <f>G23/G18</f>
        <v>870.5329938613869</v>
      </c>
      <c r="H25" s="29"/>
      <c r="I25" s="4"/>
      <c r="J25" s="7"/>
      <c r="K25" s="4"/>
      <c r="M25" s="4"/>
    </row>
    <row r="26" spans="1:14" x14ac:dyDescent="0.25">
      <c r="A26" s="1" t="s">
        <v>44</v>
      </c>
      <c r="B26" s="15">
        <v>105204511.73999999</v>
      </c>
      <c r="C26">
        <v>173355</v>
      </c>
      <c r="D26" s="16">
        <f t="shared" si="0"/>
        <v>606.8732470364281</v>
      </c>
      <c r="E26">
        <v>1</v>
      </c>
      <c r="I26" s="4"/>
      <c r="J26" s="7"/>
      <c r="K26" s="4"/>
      <c r="M26" s="4"/>
    </row>
    <row r="27" spans="1:14" x14ac:dyDescent="0.25">
      <c r="A27" s="1" t="s">
        <v>32</v>
      </c>
      <c r="B27" s="15">
        <v>108119525.58</v>
      </c>
      <c r="C27">
        <v>160642</v>
      </c>
      <c r="D27" s="16">
        <f t="shared" si="0"/>
        <v>673.04643605034801</v>
      </c>
      <c r="E27">
        <v>1</v>
      </c>
    </row>
    <row r="28" spans="1:14" x14ac:dyDescent="0.25">
      <c r="A28" s="1" t="s">
        <v>33</v>
      </c>
      <c r="B28" s="15">
        <v>189054752.63999999</v>
      </c>
      <c r="C28">
        <v>276371</v>
      </c>
      <c r="D28" s="16">
        <f t="shared" si="0"/>
        <v>684.06147041476845</v>
      </c>
      <c r="E28">
        <v>1</v>
      </c>
    </row>
    <row r="29" spans="1:14" x14ac:dyDescent="0.25">
      <c r="A29" s="1" t="s">
        <v>37</v>
      </c>
      <c r="B29" s="15">
        <v>236975479.09999999</v>
      </c>
      <c r="C29">
        <v>324742</v>
      </c>
      <c r="D29" s="16">
        <f t="shared" si="0"/>
        <v>729.7346173269857</v>
      </c>
      <c r="E29">
        <v>1</v>
      </c>
    </row>
    <row r="30" spans="1:14" x14ac:dyDescent="0.25">
      <c r="A30" s="1" t="s">
        <v>54</v>
      </c>
      <c r="B30" s="15">
        <v>141797128.80000001</v>
      </c>
      <c r="C30">
        <v>170267</v>
      </c>
      <c r="D30" s="16">
        <f t="shared" si="0"/>
        <v>832.79278309948495</v>
      </c>
      <c r="E30">
        <v>1</v>
      </c>
    </row>
    <row r="31" spans="1:14" x14ac:dyDescent="0.25">
      <c r="A31" s="1" t="s">
        <v>41</v>
      </c>
      <c r="B31" s="15">
        <v>492364404.38</v>
      </c>
      <c r="C31">
        <v>474925</v>
      </c>
      <c r="D31" s="16">
        <f t="shared" si="0"/>
        <v>1036.7203334842343</v>
      </c>
      <c r="E31">
        <v>1</v>
      </c>
    </row>
    <row r="32" spans="1:14" x14ac:dyDescent="0.25">
      <c r="A32" s="1" t="s">
        <v>47</v>
      </c>
      <c r="B32" s="15">
        <v>122710697.16</v>
      </c>
      <c r="C32">
        <v>104492</v>
      </c>
      <c r="D32" s="16">
        <f t="shared" si="0"/>
        <v>1174.3549473643916</v>
      </c>
      <c r="E32">
        <v>1</v>
      </c>
    </row>
    <row r="33" spans="1:5" x14ac:dyDescent="0.25">
      <c r="A33" s="1" t="s">
        <v>40</v>
      </c>
      <c r="B33" s="15">
        <v>156913743.69</v>
      </c>
      <c r="C33">
        <v>127472</v>
      </c>
      <c r="D33" s="16">
        <f t="shared" si="0"/>
        <v>1230.966358808209</v>
      </c>
      <c r="E33">
        <v>1</v>
      </c>
    </row>
    <row r="34" spans="1:5" x14ac:dyDescent="0.25">
      <c r="A34" s="1" t="s">
        <v>34</v>
      </c>
      <c r="B34" s="15">
        <v>87352468.810000002</v>
      </c>
      <c r="C34">
        <v>68815</v>
      </c>
      <c r="D34" s="16">
        <f t="shared" si="0"/>
        <v>1269.3812222625882</v>
      </c>
      <c r="E34">
        <v>1</v>
      </c>
    </row>
    <row r="35" spans="1:5" x14ac:dyDescent="0.25">
      <c r="A35" s="1" t="s">
        <v>52</v>
      </c>
      <c r="B35" s="15">
        <v>884200880.87</v>
      </c>
      <c r="C35">
        <v>631531</v>
      </c>
      <c r="D35" s="16">
        <f t="shared" si="0"/>
        <v>1400.0910182873049</v>
      </c>
      <c r="E35">
        <v>1</v>
      </c>
    </row>
    <row r="36" spans="1:5" x14ac:dyDescent="0.25">
      <c r="A36" s="1" t="s">
        <v>49</v>
      </c>
      <c r="B36" s="15">
        <v>1551566775.99</v>
      </c>
      <c r="C36">
        <v>815425</v>
      </c>
      <c r="D36" s="16">
        <f t="shared" si="0"/>
        <v>1902.7706729496888</v>
      </c>
      <c r="E36">
        <v>1</v>
      </c>
    </row>
    <row r="37" spans="1:5" x14ac:dyDescent="0.25">
      <c r="A37" s="1" t="s">
        <v>53</v>
      </c>
      <c r="B37" s="15">
        <v>974601345.51999998</v>
      </c>
      <c r="C37">
        <v>480512</v>
      </c>
      <c r="D37" s="16">
        <f t="shared" si="0"/>
        <v>2028.2559967701118</v>
      </c>
      <c r="E37">
        <v>1</v>
      </c>
    </row>
    <row r="38" spans="1:5" x14ac:dyDescent="0.25">
      <c r="A38" s="1" t="s">
        <v>20</v>
      </c>
      <c r="B38" s="15">
        <v>825345883.98000002</v>
      </c>
      <c r="C38">
        <v>297029</v>
      </c>
      <c r="D38" s="16">
        <f t="shared" si="0"/>
        <v>2778.6710522541571</v>
      </c>
      <c r="E38">
        <v>1</v>
      </c>
    </row>
    <row r="39" spans="1:5" x14ac:dyDescent="0.25">
      <c r="A39" s="1" t="s">
        <v>22</v>
      </c>
      <c r="B39" s="15">
        <v>288852832.69</v>
      </c>
      <c r="C39">
        <v>100175</v>
      </c>
      <c r="D39" s="16">
        <f t="shared" si="0"/>
        <v>2883.4822329922636</v>
      </c>
      <c r="E39">
        <v>1</v>
      </c>
    </row>
    <row r="40" spans="1:5" x14ac:dyDescent="0.25">
      <c r="A40" s="1" t="s">
        <v>29</v>
      </c>
      <c r="B40" s="15">
        <v>18255947924.849998</v>
      </c>
      <c r="C40">
        <v>3477344</v>
      </c>
      <c r="D40" s="16">
        <f t="shared" si="0"/>
        <v>5249.9689202017398</v>
      </c>
      <c r="E40">
        <v>1</v>
      </c>
    </row>
    <row r="42" spans="1:5" x14ac:dyDescent="0.25">
      <c r="C42" s="14"/>
      <c r="D42" s="14"/>
    </row>
    <row r="43" spans="1:5" x14ac:dyDescent="0.25">
      <c r="D43" s="16"/>
    </row>
  </sheetData>
  <sortState ref="A2:D43">
    <sortCondition ref="D1"/>
  </sortState>
  <mergeCells count="11">
    <mergeCell ref="G20:H20"/>
    <mergeCell ref="G14:H14"/>
    <mergeCell ref="G15:H15"/>
    <mergeCell ref="G16:H16"/>
    <mergeCell ref="G17:H17"/>
    <mergeCell ref="G18:H18"/>
    <mergeCell ref="G21:H21"/>
    <mergeCell ref="G22:H22"/>
    <mergeCell ref="G23:H23"/>
    <mergeCell ref="G24:H24"/>
    <mergeCell ref="G25:H2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G2" sqref="G2"/>
    </sheetView>
  </sheetViews>
  <sheetFormatPr defaultRowHeight="15" x14ac:dyDescent="0.25"/>
  <cols>
    <col min="1" max="1" width="17.28515625" style="1" bestFit="1" customWidth="1"/>
    <col min="2" max="2" width="9.140625" style="1"/>
    <col min="3" max="3" width="27.85546875" style="1" bestFit="1" customWidth="1"/>
    <col min="4" max="4" width="37.28515625" style="4" bestFit="1" customWidth="1"/>
    <col min="7" max="7" width="23" bestFit="1" customWidth="1"/>
    <col min="8" max="8" width="21.5703125" customWidth="1"/>
    <col min="9" max="9" width="13.28515625" bestFit="1" customWidth="1"/>
    <col min="10" max="10" width="21.5703125" customWidth="1"/>
    <col min="11" max="11" width="20" customWidth="1"/>
  </cols>
  <sheetData>
    <row r="1" spans="1:11" ht="30" x14ac:dyDescent="0.25">
      <c r="A1" s="1" t="s">
        <v>15</v>
      </c>
      <c r="B1" s="1" t="s">
        <v>71</v>
      </c>
      <c r="C1" s="1" t="s">
        <v>80</v>
      </c>
      <c r="D1" s="1" t="s">
        <v>81</v>
      </c>
      <c r="F1" s="1" t="s">
        <v>1</v>
      </c>
      <c r="G1" s="3" t="s">
        <v>112</v>
      </c>
      <c r="H1" s="2" t="s">
        <v>3</v>
      </c>
      <c r="I1" s="2" t="s">
        <v>4</v>
      </c>
      <c r="J1" s="3" t="s">
        <v>5</v>
      </c>
      <c r="K1" s="3" t="s">
        <v>6</v>
      </c>
    </row>
    <row r="2" spans="1:11" x14ac:dyDescent="0.25">
      <c r="A2" s="1" t="s">
        <v>20</v>
      </c>
      <c r="B2">
        <v>297029</v>
      </c>
      <c r="C2" s="1">
        <v>22921</v>
      </c>
      <c r="D2" s="4">
        <f t="shared" ref="D2:D40" si="0">C2/B2</f>
        <v>7.7167549296533341E-2</v>
      </c>
      <c r="E2">
        <v>1</v>
      </c>
      <c r="F2" s="4">
        <v>1</v>
      </c>
      <c r="G2" s="1" t="s">
        <v>82</v>
      </c>
      <c r="H2" s="4">
        <v>9</v>
      </c>
      <c r="I2" s="5">
        <f>H2/39</f>
        <v>0.23076923076923078</v>
      </c>
      <c r="J2" s="4">
        <v>9</v>
      </c>
      <c r="K2" s="5">
        <v>0.23076923076923078</v>
      </c>
    </row>
    <row r="3" spans="1:11" x14ac:dyDescent="0.25">
      <c r="A3" s="1" t="s">
        <v>19</v>
      </c>
      <c r="B3">
        <v>129407</v>
      </c>
      <c r="C3" s="1">
        <v>10855</v>
      </c>
      <c r="D3" s="4">
        <f t="shared" si="0"/>
        <v>8.3882633860610317E-2</v>
      </c>
      <c r="E3">
        <v>1</v>
      </c>
      <c r="F3" s="4">
        <v>2</v>
      </c>
      <c r="G3" s="1" t="s">
        <v>83</v>
      </c>
      <c r="H3" s="4">
        <v>13</v>
      </c>
      <c r="I3" s="5">
        <f t="shared" ref="I3:I7" si="1">H3/39</f>
        <v>0.33333333333333331</v>
      </c>
      <c r="J3" s="4">
        <f>J2+H3</f>
        <v>22</v>
      </c>
      <c r="K3" s="9">
        <f>K2+I3</f>
        <v>0.5641025641025641</v>
      </c>
    </row>
    <row r="4" spans="1:11" x14ac:dyDescent="0.25">
      <c r="A4" s="1" t="s">
        <v>42</v>
      </c>
      <c r="B4">
        <v>36028</v>
      </c>
      <c r="C4" s="1">
        <v>3698</v>
      </c>
      <c r="D4" s="4">
        <f t="shared" si="0"/>
        <v>0.10264238925280338</v>
      </c>
      <c r="E4">
        <v>1</v>
      </c>
      <c r="F4" s="4">
        <v>3</v>
      </c>
      <c r="G4" s="1" t="s">
        <v>84</v>
      </c>
      <c r="H4" s="4">
        <v>8</v>
      </c>
      <c r="I4" s="5">
        <f t="shared" si="1"/>
        <v>0.20512820512820512</v>
      </c>
      <c r="J4" s="4">
        <f t="shared" ref="J4:K7" si="2">J3+H4</f>
        <v>30</v>
      </c>
      <c r="K4" s="9">
        <f t="shared" si="2"/>
        <v>0.76923076923076916</v>
      </c>
    </row>
    <row r="5" spans="1:11" x14ac:dyDescent="0.25">
      <c r="A5" s="1" t="s">
        <v>30</v>
      </c>
      <c r="B5">
        <v>173119</v>
      </c>
      <c r="C5" s="1">
        <v>18757</v>
      </c>
      <c r="D5" s="4">
        <f t="shared" si="0"/>
        <v>0.10834743731190684</v>
      </c>
      <c r="E5">
        <v>1</v>
      </c>
      <c r="F5" s="4">
        <v>4</v>
      </c>
      <c r="G5" s="1" t="s">
        <v>85</v>
      </c>
      <c r="H5" s="4">
        <v>3</v>
      </c>
      <c r="I5" s="5">
        <f t="shared" si="1"/>
        <v>7.6923076923076927E-2</v>
      </c>
      <c r="J5" s="4">
        <f>J4+H5</f>
        <v>33</v>
      </c>
      <c r="K5" s="9">
        <f t="shared" si="2"/>
        <v>0.84615384615384603</v>
      </c>
    </row>
    <row r="6" spans="1:11" x14ac:dyDescent="0.25">
      <c r="A6" s="1" t="s">
        <v>35</v>
      </c>
      <c r="B6">
        <v>83316</v>
      </c>
      <c r="C6" s="1">
        <v>9400</v>
      </c>
      <c r="D6" s="4">
        <f t="shared" si="0"/>
        <v>0.11282346728119449</v>
      </c>
      <c r="E6">
        <v>1</v>
      </c>
      <c r="F6" s="4">
        <v>5</v>
      </c>
      <c r="G6" s="1" t="s">
        <v>86</v>
      </c>
      <c r="H6" s="4">
        <v>2</v>
      </c>
      <c r="I6" s="5">
        <f t="shared" si="1"/>
        <v>5.128205128205128E-2</v>
      </c>
      <c r="J6" s="4">
        <f t="shared" si="2"/>
        <v>35</v>
      </c>
      <c r="K6" s="9">
        <f t="shared" si="2"/>
        <v>0.89743589743589736</v>
      </c>
    </row>
    <row r="7" spans="1:11" x14ac:dyDescent="0.25">
      <c r="A7" s="1" t="s">
        <v>43</v>
      </c>
      <c r="B7">
        <v>53011</v>
      </c>
      <c r="C7" s="1">
        <v>6538</v>
      </c>
      <c r="D7" s="4">
        <f t="shared" si="0"/>
        <v>0.12333289317311501</v>
      </c>
      <c r="E7">
        <v>1</v>
      </c>
      <c r="F7" s="4">
        <v>6</v>
      </c>
      <c r="G7" s="1" t="s">
        <v>87</v>
      </c>
      <c r="H7" s="4">
        <v>4</v>
      </c>
      <c r="I7" s="5">
        <f t="shared" si="1"/>
        <v>0.10256410256410256</v>
      </c>
      <c r="J7" s="4">
        <f t="shared" si="2"/>
        <v>39</v>
      </c>
      <c r="K7" s="9">
        <f t="shared" si="2"/>
        <v>0.99999999999999989</v>
      </c>
    </row>
    <row r="8" spans="1:11" x14ac:dyDescent="0.25">
      <c r="A8" s="1" t="s">
        <v>34</v>
      </c>
      <c r="B8">
        <v>68815</v>
      </c>
      <c r="C8" s="1">
        <v>9151</v>
      </c>
      <c r="D8" s="4">
        <f t="shared" si="0"/>
        <v>0.13297972825692073</v>
      </c>
      <c r="E8">
        <v>1</v>
      </c>
      <c r="F8" s="4"/>
      <c r="H8" s="17">
        <f>SUM(H2:H7)</f>
        <v>39</v>
      </c>
      <c r="I8" s="5">
        <f>SUM(I2:I7)</f>
        <v>0.99999999999999989</v>
      </c>
      <c r="J8" s="4"/>
      <c r="K8" s="9"/>
    </row>
    <row r="9" spans="1:11" x14ac:dyDescent="0.25">
      <c r="A9" s="1" t="s">
        <v>26</v>
      </c>
      <c r="B9">
        <v>397970</v>
      </c>
      <c r="C9" s="1">
        <v>55483</v>
      </c>
      <c r="D9" s="4">
        <f t="shared" si="0"/>
        <v>0.13941503128376512</v>
      </c>
      <c r="E9">
        <v>1</v>
      </c>
      <c r="F9" s="4"/>
      <c r="H9" s="4"/>
      <c r="I9" s="5"/>
      <c r="J9" s="4"/>
      <c r="K9" s="4"/>
    </row>
    <row r="10" spans="1:11" x14ac:dyDescent="0.25">
      <c r="A10" s="1" t="s">
        <v>16</v>
      </c>
      <c r="B10">
        <v>29278</v>
      </c>
      <c r="C10" s="1">
        <v>4394</v>
      </c>
      <c r="D10" s="4">
        <f t="shared" si="0"/>
        <v>0.15007855727850264</v>
      </c>
      <c r="E10">
        <v>1</v>
      </c>
      <c r="F10" s="4"/>
      <c r="H10" s="4"/>
      <c r="I10" s="5"/>
      <c r="J10" s="4"/>
      <c r="K10" s="4"/>
    </row>
    <row r="11" spans="1:11" x14ac:dyDescent="0.25">
      <c r="A11" s="1" t="s">
        <v>48</v>
      </c>
      <c r="B11">
        <v>424700</v>
      </c>
      <c r="C11" s="1">
        <v>66093</v>
      </c>
      <c r="D11" s="4">
        <f t="shared" si="0"/>
        <v>0.15562279255945374</v>
      </c>
      <c r="E11">
        <v>1</v>
      </c>
      <c r="F11" s="4"/>
      <c r="G11" s="4"/>
      <c r="H11" s="4"/>
      <c r="I11" s="6"/>
      <c r="J11" s="4"/>
      <c r="K11" s="4"/>
    </row>
    <row r="12" spans="1:11" x14ac:dyDescent="0.25">
      <c r="A12" s="1" t="s">
        <v>40</v>
      </c>
      <c r="B12">
        <v>127472</v>
      </c>
      <c r="C12" s="1">
        <v>20594</v>
      </c>
      <c r="D12" s="4">
        <f t="shared" si="0"/>
        <v>0.16155704782226685</v>
      </c>
      <c r="E12">
        <v>1</v>
      </c>
      <c r="F12" s="4"/>
      <c r="G12" s="4"/>
      <c r="H12" s="4"/>
      <c r="I12" s="4"/>
      <c r="J12" s="4"/>
      <c r="K12" s="4"/>
    </row>
    <row r="13" spans="1:11" x14ac:dyDescent="0.25">
      <c r="A13" s="1" t="s">
        <v>17</v>
      </c>
      <c r="B13">
        <v>81425</v>
      </c>
      <c r="C13" s="1">
        <v>13709</v>
      </c>
      <c r="D13" s="4">
        <f t="shared" si="0"/>
        <v>0.1683635247159963</v>
      </c>
      <c r="E13">
        <v>1</v>
      </c>
      <c r="F13" s="4"/>
      <c r="G13" s="4"/>
      <c r="H13" s="4"/>
      <c r="I13" s="4"/>
      <c r="J13" s="4"/>
      <c r="K13" s="4"/>
    </row>
    <row r="14" spans="1:11" x14ac:dyDescent="0.25">
      <c r="A14" s="1" t="s">
        <v>46</v>
      </c>
      <c r="B14">
        <v>221542</v>
      </c>
      <c r="C14" s="1">
        <v>37337</v>
      </c>
      <c r="D14" s="4">
        <f t="shared" si="0"/>
        <v>0.16853237760785766</v>
      </c>
      <c r="E14">
        <v>1</v>
      </c>
      <c r="F14" s="27" t="s">
        <v>7</v>
      </c>
      <c r="G14" s="27"/>
      <c r="H14" s="4"/>
      <c r="I14" s="4"/>
      <c r="J14" s="4"/>
      <c r="K14" s="4"/>
    </row>
    <row r="15" spans="1:11" x14ac:dyDescent="0.25">
      <c r="A15" s="1" t="s">
        <v>31</v>
      </c>
      <c r="B15">
        <v>259793</v>
      </c>
      <c r="C15" s="1">
        <v>43869</v>
      </c>
      <c r="D15" s="4">
        <f t="shared" si="0"/>
        <v>0.16886136270030369</v>
      </c>
      <c r="E15">
        <v>1</v>
      </c>
      <c r="F15" s="27" t="s">
        <v>8</v>
      </c>
      <c r="G15" s="27"/>
      <c r="H15" s="4"/>
      <c r="I15" s="4"/>
      <c r="J15" s="4"/>
      <c r="K15" s="4"/>
    </row>
    <row r="16" spans="1:11" x14ac:dyDescent="0.25">
      <c r="A16" s="1" t="s">
        <v>53</v>
      </c>
      <c r="B16">
        <v>480512</v>
      </c>
      <c r="C16" s="1">
        <v>82020</v>
      </c>
      <c r="D16" s="4">
        <f t="shared" si="0"/>
        <v>0.17069292754395313</v>
      </c>
      <c r="E16">
        <v>1</v>
      </c>
      <c r="F16" s="30">
        <f>1+3.3*LOG(97)</f>
        <v>7.5563467230786072</v>
      </c>
      <c r="G16" s="30"/>
      <c r="H16" s="4"/>
      <c r="I16" s="4"/>
      <c r="J16" s="4"/>
      <c r="K16" s="4"/>
    </row>
    <row r="17" spans="1:13" x14ac:dyDescent="0.25">
      <c r="A17" s="1" t="s">
        <v>21</v>
      </c>
      <c r="B17">
        <v>70435</v>
      </c>
      <c r="C17" s="1">
        <v>12611</v>
      </c>
      <c r="D17" s="4">
        <f t="shared" si="0"/>
        <v>0.17904450912188544</v>
      </c>
      <c r="E17">
        <v>1</v>
      </c>
      <c r="F17" s="31" t="s">
        <v>9</v>
      </c>
      <c r="G17" s="31"/>
      <c r="H17" s="4"/>
      <c r="I17" s="4"/>
      <c r="J17" s="4"/>
      <c r="K17" s="4"/>
    </row>
    <row r="18" spans="1:13" x14ac:dyDescent="0.25">
      <c r="A18" s="1" t="s">
        <v>33</v>
      </c>
      <c r="B18">
        <v>276371</v>
      </c>
      <c r="C18" s="1">
        <v>51738</v>
      </c>
      <c r="D18" s="19">
        <f t="shared" si="0"/>
        <v>0.18720488039627892</v>
      </c>
      <c r="E18">
        <v>1</v>
      </c>
      <c r="F18" s="30">
        <v>6</v>
      </c>
      <c r="G18" s="30"/>
      <c r="I18" s="18">
        <f>D2</f>
        <v>7.7167549296533341E-2</v>
      </c>
      <c r="J18" s="7">
        <f>ROUNDDOWN(I18,4)</f>
        <v>7.7100000000000002E-2</v>
      </c>
      <c r="K18" t="s">
        <v>10</v>
      </c>
      <c r="L18" s="7">
        <v>0.15310000000000001</v>
      </c>
      <c r="M18" t="str">
        <f t="shared" ref="M18:M23" si="3">CONCATENATE(J18,K18,L18)</f>
        <v>0,0771|--0,1531</v>
      </c>
    </row>
    <row r="19" spans="1:13" x14ac:dyDescent="0.25">
      <c r="A19" s="1" t="s">
        <v>25</v>
      </c>
      <c r="B19">
        <v>45807</v>
      </c>
      <c r="C19" s="1">
        <v>8773</v>
      </c>
      <c r="D19" s="4">
        <f t="shared" si="0"/>
        <v>0.19152094658021701</v>
      </c>
      <c r="E19">
        <v>1</v>
      </c>
      <c r="F19" s="1"/>
      <c r="H19" s="4">
        <v>1</v>
      </c>
      <c r="I19" s="7">
        <f>I18+F$25</f>
        <v>0.15318906785152048</v>
      </c>
      <c r="J19" s="7">
        <f>ROUNDDOWN(I19,4)</f>
        <v>0.15310000000000001</v>
      </c>
      <c r="K19" t="s">
        <v>10</v>
      </c>
      <c r="L19" s="7">
        <v>0.22919999999999999</v>
      </c>
      <c r="M19" t="str">
        <f t="shared" si="3"/>
        <v>0,1531|--0,2292</v>
      </c>
    </row>
    <row r="20" spans="1:13" x14ac:dyDescent="0.25">
      <c r="A20" s="1" t="s">
        <v>18</v>
      </c>
      <c r="B20">
        <v>68608</v>
      </c>
      <c r="C20" s="1">
        <v>13818</v>
      </c>
      <c r="D20" s="4">
        <f t="shared" si="0"/>
        <v>0.20140508395522388</v>
      </c>
      <c r="E20">
        <v>1</v>
      </c>
      <c r="F20" s="27" t="s">
        <v>11</v>
      </c>
      <c r="G20" s="27"/>
      <c r="H20" s="4">
        <v>2</v>
      </c>
      <c r="I20" s="7">
        <f>I19+F$25</f>
        <v>0.2292105864065076</v>
      </c>
      <c r="J20" s="7">
        <f t="shared" ref="J20:J24" si="4">ROUNDDOWN(I20,4)</f>
        <v>0.22919999999999999</v>
      </c>
      <c r="K20" t="s">
        <v>10</v>
      </c>
      <c r="L20" s="7">
        <v>0.30520000000000003</v>
      </c>
      <c r="M20" t="str">
        <f t="shared" si="3"/>
        <v>0,2292|--0,3052</v>
      </c>
    </row>
    <row r="21" spans="1:13" x14ac:dyDescent="0.25">
      <c r="A21" s="1" t="s">
        <v>49</v>
      </c>
      <c r="B21">
        <v>815425</v>
      </c>
      <c r="C21" s="1">
        <v>173873</v>
      </c>
      <c r="D21" s="4">
        <f t="shared" si="0"/>
        <v>0.21322991078272066</v>
      </c>
      <c r="E21">
        <v>1</v>
      </c>
      <c r="F21" s="27" t="s">
        <v>12</v>
      </c>
      <c r="G21" s="27"/>
      <c r="H21" s="4">
        <v>3</v>
      </c>
      <c r="I21" s="7">
        <f t="shared" ref="I21:I24" si="5">I20+F$25</f>
        <v>0.30523210496149472</v>
      </c>
      <c r="J21" s="7">
        <f t="shared" si="4"/>
        <v>0.30520000000000003</v>
      </c>
      <c r="K21" t="s">
        <v>10</v>
      </c>
      <c r="L21" s="7">
        <v>0.38119999999999998</v>
      </c>
      <c r="M21" t="str">
        <f t="shared" si="3"/>
        <v>0,3052|--0,3812</v>
      </c>
    </row>
    <row r="22" spans="1:13" x14ac:dyDescent="0.25">
      <c r="A22" s="1" t="s">
        <v>45</v>
      </c>
      <c r="B22">
        <v>107321</v>
      </c>
      <c r="C22" s="1">
        <v>23662</v>
      </c>
      <c r="D22" s="4">
        <f t="shared" si="0"/>
        <v>0.22047875066389616</v>
      </c>
      <c r="E22">
        <v>1</v>
      </c>
      <c r="F22" s="28" t="s">
        <v>13</v>
      </c>
      <c r="G22" s="28"/>
      <c r="H22" s="4">
        <v>4</v>
      </c>
      <c r="I22" s="7">
        <f t="shared" si="5"/>
        <v>0.38125362351648184</v>
      </c>
      <c r="J22" s="7">
        <f t="shared" si="4"/>
        <v>0.38119999999999998</v>
      </c>
      <c r="K22" t="s">
        <v>10</v>
      </c>
      <c r="L22" s="7">
        <v>0.4572</v>
      </c>
      <c r="M22" t="str">
        <f t="shared" si="3"/>
        <v>0,3812|--0,4572</v>
      </c>
    </row>
    <row r="23" spans="1:13" x14ac:dyDescent="0.25">
      <c r="A23" s="1" t="s">
        <v>28</v>
      </c>
      <c r="B23">
        <v>196789</v>
      </c>
      <c r="C23" s="1">
        <v>44403</v>
      </c>
      <c r="D23" s="4">
        <f t="shared" si="0"/>
        <v>0.22563761185838641</v>
      </c>
      <c r="E23">
        <v>1</v>
      </c>
      <c r="F23" s="33">
        <f>D40-D2</f>
        <v>0.45612911132992273</v>
      </c>
      <c r="G23" s="33"/>
      <c r="H23" s="4">
        <v>5</v>
      </c>
      <c r="I23" s="7">
        <f t="shared" si="5"/>
        <v>0.45727514207146897</v>
      </c>
      <c r="J23" s="7">
        <f t="shared" si="4"/>
        <v>0.4572</v>
      </c>
      <c r="K23" t="s">
        <v>10</v>
      </c>
      <c r="L23" s="7">
        <v>0.53320000000000001</v>
      </c>
      <c r="M23" t="str">
        <f t="shared" si="3"/>
        <v>0,4572|--0,5332</v>
      </c>
    </row>
    <row r="24" spans="1:13" x14ac:dyDescent="0.25">
      <c r="A24" s="1" t="s">
        <v>29</v>
      </c>
      <c r="B24">
        <v>3477344</v>
      </c>
      <c r="C24" s="1">
        <v>815085</v>
      </c>
      <c r="D24" s="4">
        <f t="shared" si="0"/>
        <v>0.23439872500391104</v>
      </c>
      <c r="E24">
        <v>1</v>
      </c>
      <c r="F24" s="28" t="s">
        <v>14</v>
      </c>
      <c r="G24" s="28"/>
      <c r="H24" s="4">
        <v>6</v>
      </c>
      <c r="I24" s="7">
        <f t="shared" si="5"/>
        <v>0.53329666062645609</v>
      </c>
      <c r="J24" s="7">
        <f t="shared" si="4"/>
        <v>0.53320000000000001</v>
      </c>
      <c r="K24" t="s">
        <v>10</v>
      </c>
      <c r="L24" s="8"/>
    </row>
    <row r="25" spans="1:13" x14ac:dyDescent="0.25">
      <c r="A25" s="1" t="s">
        <v>44</v>
      </c>
      <c r="B25">
        <v>173355</v>
      </c>
      <c r="C25" s="1">
        <v>40645</v>
      </c>
      <c r="D25" s="4">
        <f t="shared" si="0"/>
        <v>0.23446107698076202</v>
      </c>
      <c r="E25">
        <v>1</v>
      </c>
      <c r="F25" s="29">
        <f>F23/F18</f>
        <v>7.6021518554987122E-2</v>
      </c>
      <c r="G25" s="29"/>
      <c r="H25" s="4"/>
      <c r="I25" s="7"/>
      <c r="J25" s="4"/>
      <c r="L25" s="4"/>
    </row>
    <row r="26" spans="1:13" x14ac:dyDescent="0.25">
      <c r="A26" s="1" t="s">
        <v>22</v>
      </c>
      <c r="B26">
        <v>100175</v>
      </c>
      <c r="C26" s="1">
        <v>23842</v>
      </c>
      <c r="D26" s="4">
        <f t="shared" si="0"/>
        <v>0.23800349388570002</v>
      </c>
      <c r="E26">
        <v>1</v>
      </c>
      <c r="H26" s="4"/>
      <c r="I26" s="7"/>
      <c r="J26" s="4"/>
      <c r="L26" s="4"/>
    </row>
    <row r="27" spans="1:13" x14ac:dyDescent="0.25">
      <c r="A27" s="1" t="s">
        <v>41</v>
      </c>
      <c r="B27">
        <v>474925</v>
      </c>
      <c r="C27" s="1">
        <v>118204</v>
      </c>
      <c r="D27" s="4">
        <f t="shared" si="0"/>
        <v>0.2488898247091646</v>
      </c>
      <c r="E27">
        <v>1</v>
      </c>
    </row>
    <row r="28" spans="1:13" x14ac:dyDescent="0.25">
      <c r="A28" s="1" t="s">
        <v>32</v>
      </c>
      <c r="B28">
        <v>160642</v>
      </c>
      <c r="C28" s="1">
        <v>40374</v>
      </c>
      <c r="D28" s="4">
        <f t="shared" si="0"/>
        <v>0.25132904221809987</v>
      </c>
      <c r="E28">
        <v>1</v>
      </c>
    </row>
    <row r="29" spans="1:13" x14ac:dyDescent="0.25">
      <c r="A29" s="1" t="s">
        <v>23</v>
      </c>
      <c r="B29">
        <v>101960</v>
      </c>
      <c r="C29" s="1">
        <v>27577</v>
      </c>
      <c r="D29" s="4">
        <f t="shared" si="0"/>
        <v>0.27046881129854844</v>
      </c>
      <c r="E29">
        <v>1</v>
      </c>
    </row>
    <row r="30" spans="1:13" x14ac:dyDescent="0.25">
      <c r="A30" s="1" t="s">
        <v>47</v>
      </c>
      <c r="B30">
        <v>104492</v>
      </c>
      <c r="C30" s="1">
        <v>28749</v>
      </c>
      <c r="D30" s="4">
        <f t="shared" si="0"/>
        <v>0.27513111051563754</v>
      </c>
      <c r="E30">
        <v>1</v>
      </c>
    </row>
    <row r="31" spans="1:13" x14ac:dyDescent="0.25">
      <c r="A31" s="1" t="s">
        <v>51</v>
      </c>
      <c r="B31">
        <v>415601</v>
      </c>
      <c r="C31" s="1">
        <v>124016</v>
      </c>
      <c r="D31" s="4">
        <f t="shared" si="0"/>
        <v>0.29840159191147281</v>
      </c>
      <c r="E31">
        <v>1</v>
      </c>
    </row>
    <row r="32" spans="1:13" x14ac:dyDescent="0.25">
      <c r="A32" s="1" t="s">
        <v>50</v>
      </c>
      <c r="B32">
        <v>107762</v>
      </c>
      <c r="C32" s="1">
        <v>35777</v>
      </c>
      <c r="D32" s="19">
        <f t="shared" si="0"/>
        <v>0.33200014847534381</v>
      </c>
      <c r="E32">
        <v>1</v>
      </c>
    </row>
    <row r="33" spans="1:5" x14ac:dyDescent="0.25">
      <c r="A33" s="1" t="s">
        <v>39</v>
      </c>
      <c r="B33">
        <v>140608</v>
      </c>
      <c r="C33" s="1">
        <v>46705</v>
      </c>
      <c r="D33" s="4">
        <f t="shared" si="0"/>
        <v>0.33216459945380061</v>
      </c>
      <c r="E33">
        <v>1</v>
      </c>
    </row>
    <row r="34" spans="1:5" x14ac:dyDescent="0.25">
      <c r="A34" s="1" t="s">
        <v>52</v>
      </c>
      <c r="B34">
        <v>631531</v>
      </c>
      <c r="C34" s="1">
        <v>228257</v>
      </c>
      <c r="D34" s="4">
        <f t="shared" si="0"/>
        <v>0.36143435555815945</v>
      </c>
      <c r="E34">
        <v>1</v>
      </c>
    </row>
    <row r="35" spans="1:5" x14ac:dyDescent="0.25">
      <c r="A35" s="1" t="s">
        <v>27</v>
      </c>
      <c r="B35">
        <v>287446</v>
      </c>
      <c r="C35" s="1">
        <v>111242</v>
      </c>
      <c r="D35" s="4">
        <f t="shared" si="0"/>
        <v>0.38700138460789157</v>
      </c>
      <c r="E35">
        <v>1</v>
      </c>
    </row>
    <row r="36" spans="1:5" x14ac:dyDescent="0.25">
      <c r="A36" s="1" t="s">
        <v>38</v>
      </c>
      <c r="B36">
        <v>96967</v>
      </c>
      <c r="C36" s="1">
        <v>43366</v>
      </c>
      <c r="D36" s="4">
        <f t="shared" si="0"/>
        <v>0.44722431342621716</v>
      </c>
      <c r="E36">
        <v>1</v>
      </c>
    </row>
    <row r="37" spans="1:5" x14ac:dyDescent="0.25">
      <c r="A37" s="1" t="s">
        <v>54</v>
      </c>
      <c r="B37">
        <v>170267</v>
      </c>
      <c r="C37" s="1">
        <v>78436</v>
      </c>
      <c r="D37" s="4">
        <f t="shared" si="0"/>
        <v>0.46066472070336589</v>
      </c>
      <c r="E37">
        <v>1</v>
      </c>
    </row>
    <row r="38" spans="1:5" x14ac:dyDescent="0.25">
      <c r="A38" s="1" t="s">
        <v>36</v>
      </c>
      <c r="B38">
        <v>98351</v>
      </c>
      <c r="C38" s="1">
        <v>47651</v>
      </c>
      <c r="D38" s="4">
        <f t="shared" si="0"/>
        <v>0.48449939502394485</v>
      </c>
      <c r="E38">
        <v>1</v>
      </c>
    </row>
    <row r="39" spans="1:5" x14ac:dyDescent="0.25">
      <c r="A39" s="1" t="s">
        <v>37</v>
      </c>
      <c r="B39">
        <v>324742</v>
      </c>
      <c r="C39" s="1">
        <v>158135</v>
      </c>
      <c r="D39" s="4">
        <f t="shared" si="0"/>
        <v>0.48695579875716721</v>
      </c>
      <c r="E39">
        <v>1</v>
      </c>
    </row>
    <row r="40" spans="1:5" x14ac:dyDescent="0.25">
      <c r="A40" s="1" t="s">
        <v>24</v>
      </c>
      <c r="B40">
        <v>123616</v>
      </c>
      <c r="C40" s="1">
        <v>65924</v>
      </c>
      <c r="D40" s="4">
        <f t="shared" si="0"/>
        <v>0.53329666062645609</v>
      </c>
      <c r="E40">
        <v>1</v>
      </c>
    </row>
  </sheetData>
  <sortState ref="A2:D40">
    <sortCondition ref="D1"/>
  </sortState>
  <mergeCells count="11">
    <mergeCell ref="F20:G20"/>
    <mergeCell ref="F14:G14"/>
    <mergeCell ref="F15:G15"/>
    <mergeCell ref="F16:G16"/>
    <mergeCell ref="F17:G17"/>
    <mergeCell ref="F18:G18"/>
    <mergeCell ref="F21:G21"/>
    <mergeCell ref="F22:G22"/>
    <mergeCell ref="F23:G23"/>
    <mergeCell ref="F24:G24"/>
    <mergeCell ref="F25:G2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selection activeCell="G2" sqref="G2"/>
    </sheetView>
  </sheetViews>
  <sheetFormatPr defaultRowHeight="15" x14ac:dyDescent="0.25"/>
  <cols>
    <col min="1" max="1" width="17.28515625" bestFit="1" customWidth="1"/>
    <col min="3" max="3" width="26.140625" style="1" bestFit="1" customWidth="1"/>
    <col min="4" max="4" width="9.140625" style="1"/>
    <col min="7" max="7" width="17.85546875" bestFit="1" customWidth="1"/>
    <col min="8" max="8" width="21.5703125" customWidth="1"/>
    <col min="9" max="9" width="13.28515625" bestFit="1" customWidth="1"/>
    <col min="10" max="10" width="21.5703125" customWidth="1"/>
    <col min="11" max="11" width="20" customWidth="1"/>
  </cols>
  <sheetData>
    <row r="1" spans="1:11" ht="30" x14ac:dyDescent="0.25">
      <c r="A1" t="s">
        <v>15</v>
      </c>
      <c r="B1" t="s">
        <v>71</v>
      </c>
      <c r="C1" s="1" t="s">
        <v>88</v>
      </c>
      <c r="F1" s="1" t="s">
        <v>1</v>
      </c>
      <c r="G1" s="3" t="s">
        <v>111</v>
      </c>
      <c r="H1" s="2" t="s">
        <v>3</v>
      </c>
      <c r="I1" s="2" t="s">
        <v>4</v>
      </c>
      <c r="J1" s="3" t="s">
        <v>5</v>
      </c>
      <c r="K1" s="3" t="s">
        <v>6</v>
      </c>
    </row>
    <row r="2" spans="1:11" x14ac:dyDescent="0.25">
      <c r="A2" t="s">
        <v>32</v>
      </c>
      <c r="B2">
        <v>160642</v>
      </c>
      <c r="C2" s="1">
        <v>-994</v>
      </c>
      <c r="D2" s="1">
        <v>1</v>
      </c>
      <c r="F2" s="4">
        <v>1</v>
      </c>
      <c r="G2" s="4" t="s">
        <v>89</v>
      </c>
      <c r="H2" s="4">
        <v>5</v>
      </c>
      <c r="I2" s="5">
        <f>H2/39</f>
        <v>0.12820512820512819</v>
      </c>
      <c r="J2" s="4">
        <v>5</v>
      </c>
      <c r="K2" s="5">
        <v>0.12820512820512819</v>
      </c>
    </row>
    <row r="3" spans="1:11" x14ac:dyDescent="0.25">
      <c r="A3" t="s">
        <v>20</v>
      </c>
      <c r="B3">
        <v>297029</v>
      </c>
      <c r="C3" s="1">
        <v>-768</v>
      </c>
      <c r="D3" s="1">
        <v>1</v>
      </c>
      <c r="F3" s="4">
        <v>2</v>
      </c>
      <c r="G3" s="4" t="s">
        <v>90</v>
      </c>
      <c r="H3" s="4">
        <v>25</v>
      </c>
      <c r="I3" s="5">
        <f t="shared" ref="I3:I7" si="0">H3/39</f>
        <v>0.64102564102564108</v>
      </c>
      <c r="J3" s="4">
        <f>J2+H3</f>
        <v>30</v>
      </c>
      <c r="K3" s="9">
        <f>K2+I3</f>
        <v>0.76923076923076927</v>
      </c>
    </row>
    <row r="4" spans="1:11" x14ac:dyDescent="0.25">
      <c r="A4" t="s">
        <v>48</v>
      </c>
      <c r="B4">
        <v>424700</v>
      </c>
      <c r="C4" s="1">
        <v>-673</v>
      </c>
      <c r="D4" s="1">
        <v>1</v>
      </c>
      <c r="F4" s="4">
        <v>3</v>
      </c>
      <c r="G4" s="4" t="s">
        <v>91</v>
      </c>
      <c r="H4" s="4">
        <v>6</v>
      </c>
      <c r="I4" s="5">
        <f t="shared" si="0"/>
        <v>0.15384615384615385</v>
      </c>
      <c r="J4" s="4">
        <f t="shared" ref="J4:K7" si="1">J3+H4</f>
        <v>36</v>
      </c>
      <c r="K4" s="9">
        <f t="shared" si="1"/>
        <v>0.92307692307692313</v>
      </c>
    </row>
    <row r="5" spans="1:11" x14ac:dyDescent="0.25">
      <c r="A5" t="s">
        <v>27</v>
      </c>
      <c r="B5">
        <v>287446</v>
      </c>
      <c r="C5" s="1">
        <v>-671</v>
      </c>
      <c r="D5" s="1">
        <v>1</v>
      </c>
      <c r="F5" s="4">
        <v>4</v>
      </c>
      <c r="G5" s="4" t="s">
        <v>92</v>
      </c>
      <c r="H5" s="4">
        <v>1</v>
      </c>
      <c r="I5" s="5">
        <f t="shared" si="0"/>
        <v>2.564102564102564E-2</v>
      </c>
      <c r="J5" s="4">
        <f>J4+H5</f>
        <v>37</v>
      </c>
      <c r="K5" s="9">
        <f t="shared" si="1"/>
        <v>0.94871794871794879</v>
      </c>
    </row>
    <row r="6" spans="1:11" x14ac:dyDescent="0.25">
      <c r="A6" t="s">
        <v>33</v>
      </c>
      <c r="B6">
        <v>276371</v>
      </c>
      <c r="C6" s="1">
        <v>-668</v>
      </c>
      <c r="D6" s="1">
        <v>1</v>
      </c>
      <c r="F6" s="4">
        <v>5</v>
      </c>
      <c r="G6" s="4" t="s">
        <v>93</v>
      </c>
      <c r="H6" s="4">
        <v>1</v>
      </c>
      <c r="I6" s="5">
        <f t="shared" si="0"/>
        <v>2.564102564102564E-2</v>
      </c>
      <c r="J6" s="4">
        <f t="shared" si="1"/>
        <v>38</v>
      </c>
      <c r="K6" s="9">
        <f t="shared" si="1"/>
        <v>0.97435897435897445</v>
      </c>
    </row>
    <row r="7" spans="1:11" x14ac:dyDescent="0.25">
      <c r="A7" t="s">
        <v>40</v>
      </c>
      <c r="B7">
        <v>127472</v>
      </c>
      <c r="C7" s="1">
        <v>-408</v>
      </c>
      <c r="D7" s="1">
        <v>1</v>
      </c>
      <c r="F7" s="4">
        <v>6</v>
      </c>
      <c r="G7" s="4" t="s">
        <v>94</v>
      </c>
      <c r="H7" s="4">
        <v>1</v>
      </c>
      <c r="I7" s="5">
        <f t="shared" si="0"/>
        <v>2.564102564102564E-2</v>
      </c>
      <c r="J7" s="4">
        <f t="shared" si="1"/>
        <v>39</v>
      </c>
      <c r="K7" s="9">
        <f t="shared" si="1"/>
        <v>1</v>
      </c>
    </row>
    <row r="8" spans="1:11" x14ac:dyDescent="0.25">
      <c r="A8" t="s">
        <v>30</v>
      </c>
      <c r="B8">
        <v>173119</v>
      </c>
      <c r="C8" s="1">
        <v>-352</v>
      </c>
      <c r="D8" s="1">
        <v>1</v>
      </c>
      <c r="F8" s="4"/>
      <c r="H8" s="17">
        <f>SUM(H2:H7)</f>
        <v>39</v>
      </c>
      <c r="I8" s="5">
        <f>SUM(I2:I7)</f>
        <v>1</v>
      </c>
      <c r="J8" s="4"/>
      <c r="K8" s="9"/>
    </row>
    <row r="9" spans="1:11" x14ac:dyDescent="0.25">
      <c r="A9" t="s">
        <v>24</v>
      </c>
      <c r="B9">
        <v>123616</v>
      </c>
      <c r="C9" s="1">
        <v>-311</v>
      </c>
      <c r="D9" s="1">
        <v>1</v>
      </c>
      <c r="F9" s="4"/>
      <c r="H9" s="4"/>
      <c r="I9" s="5"/>
      <c r="J9" s="4"/>
      <c r="K9" s="4"/>
    </row>
    <row r="10" spans="1:11" x14ac:dyDescent="0.25">
      <c r="A10" t="s">
        <v>26</v>
      </c>
      <c r="B10">
        <v>397970</v>
      </c>
      <c r="C10" s="1">
        <v>-243</v>
      </c>
      <c r="D10" s="1">
        <v>1</v>
      </c>
      <c r="F10" s="4"/>
      <c r="H10" s="4"/>
      <c r="I10" s="5"/>
      <c r="J10" s="4"/>
      <c r="K10" s="4"/>
    </row>
    <row r="11" spans="1:11" x14ac:dyDescent="0.25">
      <c r="A11" t="s">
        <v>19</v>
      </c>
      <c r="B11">
        <v>129407</v>
      </c>
      <c r="C11" s="1">
        <v>-132</v>
      </c>
      <c r="D11" s="1">
        <v>1</v>
      </c>
      <c r="F11" s="4"/>
      <c r="G11" s="4"/>
      <c r="H11" s="4"/>
      <c r="I11" s="6"/>
      <c r="J11" s="4"/>
      <c r="K11" s="4"/>
    </row>
    <row r="12" spans="1:11" x14ac:dyDescent="0.25">
      <c r="A12" t="s">
        <v>17</v>
      </c>
      <c r="B12">
        <v>81425</v>
      </c>
      <c r="C12" s="1">
        <v>-132</v>
      </c>
      <c r="D12" s="1">
        <v>1</v>
      </c>
      <c r="F12" s="4"/>
      <c r="G12" s="4"/>
      <c r="H12" s="4"/>
      <c r="I12" s="4"/>
      <c r="J12" s="4"/>
      <c r="K12" s="4"/>
    </row>
    <row r="13" spans="1:11" x14ac:dyDescent="0.25">
      <c r="A13" t="s">
        <v>46</v>
      </c>
      <c r="B13">
        <v>221542</v>
      </c>
      <c r="C13" s="1">
        <v>-132</v>
      </c>
      <c r="D13" s="1">
        <v>1</v>
      </c>
      <c r="F13" s="4"/>
      <c r="G13" s="4"/>
      <c r="H13" s="4"/>
      <c r="I13" s="4"/>
      <c r="J13" s="4"/>
      <c r="K13" s="4"/>
    </row>
    <row r="14" spans="1:11" x14ac:dyDescent="0.25">
      <c r="A14" t="s">
        <v>44</v>
      </c>
      <c r="B14">
        <v>173355</v>
      </c>
      <c r="C14" s="1">
        <v>-112</v>
      </c>
      <c r="D14" s="1">
        <v>1</v>
      </c>
      <c r="F14" s="27" t="s">
        <v>7</v>
      </c>
      <c r="G14" s="27"/>
      <c r="H14" s="4"/>
      <c r="I14" s="4"/>
      <c r="J14" s="4"/>
      <c r="K14" s="4"/>
    </row>
    <row r="15" spans="1:11" x14ac:dyDescent="0.25">
      <c r="A15" t="s">
        <v>49</v>
      </c>
      <c r="B15">
        <v>815425</v>
      </c>
      <c r="C15" s="1">
        <v>-109</v>
      </c>
      <c r="D15" s="1">
        <v>1</v>
      </c>
      <c r="F15" s="27" t="s">
        <v>8</v>
      </c>
      <c r="G15" s="27"/>
      <c r="H15" s="4"/>
      <c r="I15" s="4"/>
      <c r="J15" s="4"/>
      <c r="K15" s="4"/>
    </row>
    <row r="16" spans="1:11" x14ac:dyDescent="0.25">
      <c r="A16" t="s">
        <v>39</v>
      </c>
      <c r="B16">
        <v>140608</v>
      </c>
      <c r="C16" s="1">
        <v>-85</v>
      </c>
      <c r="D16" s="1">
        <v>1</v>
      </c>
      <c r="F16" s="30">
        <f>1+3.3*LOG(39)</f>
        <v>6.2505132031874471</v>
      </c>
      <c r="G16" s="30"/>
      <c r="H16" s="4"/>
      <c r="I16" s="4"/>
      <c r="J16" s="4"/>
      <c r="K16" s="4"/>
    </row>
    <row r="17" spans="1:13" x14ac:dyDescent="0.25">
      <c r="A17" t="s">
        <v>31</v>
      </c>
      <c r="B17">
        <v>259793</v>
      </c>
      <c r="C17" s="1">
        <v>-75</v>
      </c>
      <c r="D17" s="1">
        <v>1</v>
      </c>
      <c r="F17" s="31" t="s">
        <v>9</v>
      </c>
      <c r="G17" s="31"/>
      <c r="H17" s="4"/>
      <c r="I17" s="4"/>
      <c r="J17" s="4"/>
      <c r="K17" s="4"/>
    </row>
    <row r="18" spans="1:13" x14ac:dyDescent="0.25">
      <c r="A18" t="s">
        <v>38</v>
      </c>
      <c r="B18">
        <v>96967</v>
      </c>
      <c r="C18" s="1">
        <v>-65</v>
      </c>
      <c r="D18" s="1">
        <v>1</v>
      </c>
      <c r="F18" s="30">
        <v>6</v>
      </c>
      <c r="G18" s="30"/>
      <c r="I18" s="10">
        <f>C2</f>
        <v>-994</v>
      </c>
      <c r="J18" s="12">
        <f>ROUNDDOWN(I18,2)</f>
        <v>-994</v>
      </c>
      <c r="K18" t="s">
        <v>10</v>
      </c>
      <c r="L18" s="4">
        <v>-401.83</v>
      </c>
      <c r="M18" t="str">
        <f>CONCATENATE(J18,K18,L18)</f>
        <v>-994|---401,83</v>
      </c>
    </row>
    <row r="19" spans="1:13" x14ac:dyDescent="0.25">
      <c r="A19" t="s">
        <v>25</v>
      </c>
      <c r="B19">
        <v>45807</v>
      </c>
      <c r="C19" s="1">
        <v>-62</v>
      </c>
      <c r="D19" s="1">
        <v>1</v>
      </c>
      <c r="F19" s="1"/>
      <c r="H19" s="4">
        <v>1</v>
      </c>
      <c r="I19" s="8">
        <f>I18+F$25</f>
        <v>-401.83333333333337</v>
      </c>
      <c r="J19" s="7">
        <f>ROUNDDOWN(I19,2)</f>
        <v>-401.83</v>
      </c>
      <c r="K19" t="s">
        <v>10</v>
      </c>
      <c r="L19" s="4">
        <v>190.33</v>
      </c>
      <c r="M19" t="str">
        <f t="shared" ref="M19:M23" si="2">CONCATENATE(J19,K19,L19)</f>
        <v>-401,83|--190,33</v>
      </c>
    </row>
    <row r="20" spans="1:13" x14ac:dyDescent="0.25">
      <c r="A20" t="s">
        <v>21</v>
      </c>
      <c r="B20">
        <v>70435</v>
      </c>
      <c r="C20" s="1">
        <v>-47</v>
      </c>
      <c r="D20" s="1">
        <v>1</v>
      </c>
      <c r="F20" s="27" t="s">
        <v>11</v>
      </c>
      <c r="G20" s="27"/>
      <c r="H20" s="4">
        <v>2</v>
      </c>
      <c r="I20" s="8">
        <f>I19+F$25</f>
        <v>190.33333333333326</v>
      </c>
      <c r="J20" s="4">
        <f t="shared" ref="J20:J24" si="3">ROUNDDOWN(I20,2)</f>
        <v>190.33</v>
      </c>
      <c r="K20" t="s">
        <v>10</v>
      </c>
      <c r="L20" s="4">
        <v>782.5</v>
      </c>
      <c r="M20" t="str">
        <f t="shared" si="2"/>
        <v>190,33|--782,5</v>
      </c>
    </row>
    <row r="21" spans="1:13" x14ac:dyDescent="0.25">
      <c r="A21" t="s">
        <v>50</v>
      </c>
      <c r="B21">
        <v>107762</v>
      </c>
      <c r="C21" s="1">
        <v>-18</v>
      </c>
      <c r="D21" s="1">
        <v>1</v>
      </c>
      <c r="F21" s="27" t="s">
        <v>12</v>
      </c>
      <c r="G21" s="27"/>
      <c r="H21" s="4">
        <v>3</v>
      </c>
      <c r="I21" s="8">
        <f t="shared" ref="I21:I24" si="4">I20+F$25</f>
        <v>782.49999999999989</v>
      </c>
      <c r="J21" s="4">
        <f t="shared" si="3"/>
        <v>782.5</v>
      </c>
      <c r="K21" t="s">
        <v>10</v>
      </c>
      <c r="L21" s="4">
        <v>1374.66</v>
      </c>
      <c r="M21" t="str">
        <f t="shared" si="2"/>
        <v>782,5|--1374,66</v>
      </c>
    </row>
    <row r="22" spans="1:13" x14ac:dyDescent="0.25">
      <c r="A22" t="s">
        <v>16</v>
      </c>
      <c r="B22">
        <v>29278</v>
      </c>
      <c r="C22" s="1">
        <v>-2</v>
      </c>
      <c r="D22" s="1">
        <v>1</v>
      </c>
      <c r="F22" s="28" t="s">
        <v>13</v>
      </c>
      <c r="G22" s="28"/>
      <c r="H22" s="4">
        <v>4</v>
      </c>
      <c r="I22" s="8">
        <f t="shared" si="4"/>
        <v>1374.6666666666665</v>
      </c>
      <c r="J22" s="4">
        <f t="shared" si="3"/>
        <v>1374.66</v>
      </c>
      <c r="K22" t="s">
        <v>10</v>
      </c>
      <c r="L22" s="4">
        <v>1966.83</v>
      </c>
      <c r="M22" t="str">
        <f t="shared" si="2"/>
        <v>1374,66|--1966,83</v>
      </c>
    </row>
    <row r="23" spans="1:13" x14ac:dyDescent="0.25">
      <c r="A23" t="s">
        <v>53</v>
      </c>
      <c r="B23">
        <v>480512</v>
      </c>
      <c r="C23" s="1">
        <v>14</v>
      </c>
      <c r="D23" s="1">
        <v>1</v>
      </c>
      <c r="F23" s="32">
        <f>C40-C2</f>
        <v>3553</v>
      </c>
      <c r="G23" s="32"/>
      <c r="H23" s="4">
        <v>5</v>
      </c>
      <c r="I23" s="8">
        <f t="shared" si="4"/>
        <v>1966.833333333333</v>
      </c>
      <c r="J23" s="4">
        <f t="shared" si="3"/>
        <v>1966.83</v>
      </c>
      <c r="K23" t="s">
        <v>10</v>
      </c>
      <c r="L23" s="4">
        <v>2559</v>
      </c>
      <c r="M23" t="str">
        <f t="shared" si="2"/>
        <v>1966,83|--2559</v>
      </c>
    </row>
    <row r="24" spans="1:13" x14ac:dyDescent="0.25">
      <c r="A24" t="s">
        <v>35</v>
      </c>
      <c r="B24">
        <v>83316</v>
      </c>
      <c r="C24" s="1">
        <v>36</v>
      </c>
      <c r="D24" s="1">
        <v>1</v>
      </c>
      <c r="F24" s="28" t="s">
        <v>14</v>
      </c>
      <c r="G24" s="28"/>
      <c r="H24" s="4">
        <v>6</v>
      </c>
      <c r="I24" s="8">
        <f t="shared" si="4"/>
        <v>2558.9999999999995</v>
      </c>
      <c r="J24" s="4">
        <f t="shared" si="3"/>
        <v>2559</v>
      </c>
      <c r="K24" t="s">
        <v>10</v>
      </c>
      <c r="L24" s="8"/>
    </row>
    <row r="25" spans="1:13" x14ac:dyDescent="0.25">
      <c r="A25" t="s">
        <v>18</v>
      </c>
      <c r="B25">
        <v>68608</v>
      </c>
      <c r="C25" s="1">
        <v>48</v>
      </c>
      <c r="D25" s="1">
        <v>1</v>
      </c>
      <c r="F25" s="29">
        <f>F23/F18</f>
        <v>592.16666666666663</v>
      </c>
      <c r="G25" s="29"/>
      <c r="H25" s="4"/>
      <c r="I25" s="7"/>
      <c r="J25" s="4"/>
      <c r="L25" s="4"/>
    </row>
    <row r="26" spans="1:13" x14ac:dyDescent="0.25">
      <c r="A26" t="s">
        <v>22</v>
      </c>
      <c r="B26">
        <v>100175</v>
      </c>
      <c r="C26" s="1">
        <v>70</v>
      </c>
      <c r="D26" s="1">
        <v>1</v>
      </c>
      <c r="H26" s="4"/>
      <c r="I26" s="7"/>
      <c r="J26" s="4"/>
      <c r="L26" s="4"/>
    </row>
    <row r="27" spans="1:13" x14ac:dyDescent="0.25">
      <c r="A27" t="s">
        <v>37</v>
      </c>
      <c r="B27">
        <v>324742</v>
      </c>
      <c r="C27" s="1">
        <v>83</v>
      </c>
      <c r="D27" s="1">
        <v>1</v>
      </c>
    </row>
    <row r="28" spans="1:13" x14ac:dyDescent="0.25">
      <c r="A28" t="s">
        <v>28</v>
      </c>
      <c r="B28">
        <v>196789</v>
      </c>
      <c r="C28" s="1">
        <v>87</v>
      </c>
      <c r="D28" s="1">
        <v>1</v>
      </c>
    </row>
    <row r="29" spans="1:13" x14ac:dyDescent="0.25">
      <c r="A29" t="s">
        <v>47</v>
      </c>
      <c r="B29">
        <v>104492</v>
      </c>
      <c r="C29" s="1">
        <v>90</v>
      </c>
      <c r="D29" s="1">
        <v>1</v>
      </c>
    </row>
    <row r="30" spans="1:13" x14ac:dyDescent="0.25">
      <c r="A30" t="s">
        <v>42</v>
      </c>
      <c r="B30">
        <v>36028</v>
      </c>
      <c r="C30" s="1">
        <v>94</v>
      </c>
      <c r="D30" s="1">
        <v>1</v>
      </c>
    </row>
    <row r="31" spans="1:13" x14ac:dyDescent="0.25">
      <c r="A31" t="s">
        <v>43</v>
      </c>
      <c r="B31">
        <v>53011</v>
      </c>
      <c r="C31" s="1">
        <v>190</v>
      </c>
      <c r="D31" s="1">
        <v>1</v>
      </c>
    </row>
    <row r="32" spans="1:13" x14ac:dyDescent="0.25">
      <c r="A32" t="s">
        <v>34</v>
      </c>
      <c r="B32">
        <v>68815</v>
      </c>
      <c r="C32" s="1">
        <v>201</v>
      </c>
      <c r="D32" s="1">
        <v>1</v>
      </c>
    </row>
    <row r="33" spans="1:4" x14ac:dyDescent="0.25">
      <c r="A33" t="s">
        <v>23</v>
      </c>
      <c r="B33">
        <v>101960</v>
      </c>
      <c r="C33" s="1">
        <v>287</v>
      </c>
      <c r="D33" s="1">
        <v>1</v>
      </c>
    </row>
    <row r="34" spans="1:4" x14ac:dyDescent="0.25">
      <c r="A34" t="s">
        <v>52</v>
      </c>
      <c r="B34">
        <v>631531</v>
      </c>
      <c r="C34" s="1">
        <v>345</v>
      </c>
      <c r="D34" s="1">
        <v>1</v>
      </c>
    </row>
    <row r="35" spans="1:4" x14ac:dyDescent="0.25">
      <c r="A35" t="s">
        <v>36</v>
      </c>
      <c r="B35">
        <v>98351</v>
      </c>
      <c r="C35" s="1">
        <v>353</v>
      </c>
      <c r="D35" s="1">
        <v>1</v>
      </c>
    </row>
    <row r="36" spans="1:4" x14ac:dyDescent="0.25">
      <c r="A36" t="s">
        <v>41</v>
      </c>
      <c r="B36">
        <v>474925</v>
      </c>
      <c r="C36" s="1">
        <v>391</v>
      </c>
      <c r="D36" s="1">
        <v>1</v>
      </c>
    </row>
    <row r="37" spans="1:4" x14ac:dyDescent="0.25">
      <c r="A37" t="s">
        <v>54</v>
      </c>
      <c r="B37">
        <v>170267</v>
      </c>
      <c r="C37" s="1">
        <v>540</v>
      </c>
      <c r="D37" s="1">
        <v>1</v>
      </c>
    </row>
    <row r="38" spans="1:4" x14ac:dyDescent="0.25">
      <c r="A38" t="s">
        <v>45</v>
      </c>
      <c r="B38">
        <v>107321</v>
      </c>
      <c r="C38" s="1">
        <v>792</v>
      </c>
      <c r="D38" s="1">
        <v>1</v>
      </c>
    </row>
    <row r="39" spans="1:4" x14ac:dyDescent="0.25">
      <c r="A39" t="s">
        <v>51</v>
      </c>
      <c r="B39">
        <v>415601</v>
      </c>
      <c r="C39" s="1">
        <v>1294</v>
      </c>
      <c r="D39" s="1">
        <v>1</v>
      </c>
    </row>
    <row r="40" spans="1:4" x14ac:dyDescent="0.25">
      <c r="A40" t="s">
        <v>29</v>
      </c>
      <c r="B40">
        <v>3477344</v>
      </c>
      <c r="C40" s="1">
        <v>2559</v>
      </c>
      <c r="D40" s="1">
        <v>1</v>
      </c>
    </row>
  </sheetData>
  <sortState ref="A2:C43">
    <sortCondition ref="C1"/>
  </sortState>
  <mergeCells count="11">
    <mergeCell ref="F20:G20"/>
    <mergeCell ref="F14:G14"/>
    <mergeCell ref="F15:G15"/>
    <mergeCell ref="F16:G16"/>
    <mergeCell ref="F17:G17"/>
    <mergeCell ref="F18:G18"/>
    <mergeCell ref="F21:G21"/>
    <mergeCell ref="F22:G22"/>
    <mergeCell ref="F23:G23"/>
    <mergeCell ref="F24:G24"/>
    <mergeCell ref="F25:G2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D2" sqref="D2"/>
    </sheetView>
  </sheetViews>
  <sheetFormatPr defaultRowHeight="15" x14ac:dyDescent="0.25"/>
  <cols>
    <col min="1" max="1" width="17.28515625" style="1" bestFit="1" customWidth="1"/>
    <col min="2" max="2" width="9.7109375" style="1" bestFit="1" customWidth="1"/>
    <col min="3" max="3" width="8" style="1" bestFit="1" customWidth="1"/>
    <col min="4" max="4" width="16.140625" style="18" bestFit="1" customWidth="1"/>
    <col min="7" max="7" width="17.85546875" bestFit="1" customWidth="1"/>
    <col min="8" max="8" width="21.5703125" customWidth="1"/>
    <col min="9" max="9" width="13.28515625" bestFit="1" customWidth="1"/>
    <col min="10" max="10" width="21.5703125" customWidth="1"/>
    <col min="11" max="11" width="20" customWidth="1"/>
  </cols>
  <sheetData>
    <row r="1" spans="1:11" ht="30" x14ac:dyDescent="0.25">
      <c r="A1" s="1" t="s">
        <v>15</v>
      </c>
      <c r="B1" s="1" t="s">
        <v>71</v>
      </c>
      <c r="C1" s="1" t="s">
        <v>95</v>
      </c>
      <c r="D1" s="18" t="s">
        <v>96</v>
      </c>
      <c r="F1" s="1" t="s">
        <v>1</v>
      </c>
      <c r="G1" s="2" t="s">
        <v>95</v>
      </c>
      <c r="H1" s="2" t="s">
        <v>3</v>
      </c>
      <c r="I1" s="2" t="s">
        <v>4</v>
      </c>
      <c r="J1" s="3" t="s">
        <v>5</v>
      </c>
      <c r="K1" s="3" t="s">
        <v>6</v>
      </c>
    </row>
    <row r="2" spans="1:11" x14ac:dyDescent="0.25">
      <c r="A2" s="1" t="s">
        <v>49</v>
      </c>
      <c r="B2" s="1">
        <v>815425</v>
      </c>
      <c r="C2" s="1">
        <v>311990</v>
      </c>
      <c r="D2" s="18">
        <f t="shared" ref="D2:D40" si="0">B2/C2</f>
        <v>2.6136254367127152</v>
      </c>
      <c r="E2">
        <v>1</v>
      </c>
      <c r="F2" s="4">
        <v>1</v>
      </c>
      <c r="G2" s="4" t="s">
        <v>97</v>
      </c>
      <c r="H2" s="4">
        <v>23</v>
      </c>
      <c r="I2" s="5">
        <f>H2/39</f>
        <v>0.58974358974358976</v>
      </c>
      <c r="J2" s="4">
        <v>23</v>
      </c>
      <c r="K2" s="5">
        <v>0.58974358974358976</v>
      </c>
    </row>
    <row r="3" spans="1:11" x14ac:dyDescent="0.25">
      <c r="A3" s="1" t="s">
        <v>20</v>
      </c>
      <c r="B3" s="1">
        <v>297029</v>
      </c>
      <c r="C3" s="1">
        <v>112875</v>
      </c>
      <c r="D3" s="18">
        <f t="shared" si="0"/>
        <v>2.6314861572535992</v>
      </c>
      <c r="E3">
        <v>1</v>
      </c>
      <c r="F3" s="4">
        <v>2</v>
      </c>
      <c r="G3" s="4" t="s">
        <v>98</v>
      </c>
      <c r="H3" s="4">
        <v>8</v>
      </c>
      <c r="I3" s="5">
        <f t="shared" ref="I3:I7" si="1">H3/39</f>
        <v>0.20512820512820512</v>
      </c>
      <c r="J3" s="4">
        <f>J2+H3</f>
        <v>31</v>
      </c>
      <c r="K3" s="9">
        <f>K2+I3</f>
        <v>0.79487179487179493</v>
      </c>
    </row>
    <row r="4" spans="1:11" x14ac:dyDescent="0.25">
      <c r="A4" s="1" t="s">
        <v>29</v>
      </c>
      <c r="B4" s="1">
        <v>3477344</v>
      </c>
      <c r="C4" s="1">
        <v>1174101</v>
      </c>
      <c r="D4" s="18">
        <f t="shared" si="0"/>
        <v>2.9617077236115121</v>
      </c>
      <c r="E4">
        <v>1</v>
      </c>
      <c r="F4" s="4">
        <v>3</v>
      </c>
      <c r="G4" s="4" t="s">
        <v>99</v>
      </c>
      <c r="H4" s="4">
        <v>0</v>
      </c>
      <c r="I4" s="5">
        <f t="shared" si="1"/>
        <v>0</v>
      </c>
      <c r="J4" s="4">
        <f t="shared" ref="J4:K7" si="2">J3+H4</f>
        <v>31</v>
      </c>
      <c r="K4" s="9">
        <f t="shared" si="2"/>
        <v>0.79487179487179493</v>
      </c>
    </row>
    <row r="5" spans="1:11" x14ac:dyDescent="0.25">
      <c r="A5" s="1" t="s">
        <v>52</v>
      </c>
      <c r="B5" s="1">
        <v>631531</v>
      </c>
      <c r="C5" s="1">
        <v>212739</v>
      </c>
      <c r="D5" s="18">
        <f t="shared" si="0"/>
        <v>2.9685718180493468</v>
      </c>
      <c r="E5">
        <v>1</v>
      </c>
      <c r="F5" s="4">
        <v>4</v>
      </c>
      <c r="G5" s="4" t="s">
        <v>100</v>
      </c>
      <c r="H5" s="4">
        <v>3</v>
      </c>
      <c r="I5" s="5">
        <f t="shared" si="1"/>
        <v>7.6923076923076927E-2</v>
      </c>
      <c r="J5" s="4">
        <f>J4+H5</f>
        <v>34</v>
      </c>
      <c r="K5" s="9">
        <f t="shared" si="2"/>
        <v>0.87179487179487181</v>
      </c>
    </row>
    <row r="6" spans="1:11" x14ac:dyDescent="0.25">
      <c r="A6" s="1" t="s">
        <v>53</v>
      </c>
      <c r="B6" s="1">
        <v>480512</v>
      </c>
      <c r="C6" s="1">
        <v>161529</v>
      </c>
      <c r="D6" s="18">
        <f t="shared" si="0"/>
        <v>2.9747723319032495</v>
      </c>
      <c r="E6">
        <v>1</v>
      </c>
      <c r="F6" s="4">
        <v>5</v>
      </c>
      <c r="G6" s="4" t="s">
        <v>101</v>
      </c>
      <c r="H6" s="4">
        <v>3</v>
      </c>
      <c r="I6" s="5">
        <f t="shared" si="1"/>
        <v>7.6923076923076927E-2</v>
      </c>
      <c r="J6" s="4">
        <f t="shared" si="2"/>
        <v>37</v>
      </c>
      <c r="K6" s="9">
        <f t="shared" si="2"/>
        <v>0.94871794871794868</v>
      </c>
    </row>
    <row r="7" spans="1:11" x14ac:dyDescent="0.25">
      <c r="A7" s="1" t="s">
        <v>40</v>
      </c>
      <c r="B7" s="1">
        <v>127472</v>
      </c>
      <c r="C7" s="1">
        <v>42086</v>
      </c>
      <c r="D7" s="18">
        <f t="shared" si="0"/>
        <v>3.0288456969063344</v>
      </c>
      <c r="E7">
        <v>1</v>
      </c>
      <c r="F7" s="4">
        <v>6</v>
      </c>
      <c r="G7" s="4" t="s">
        <v>102</v>
      </c>
      <c r="H7" s="4">
        <v>2</v>
      </c>
      <c r="I7" s="5">
        <f t="shared" si="1"/>
        <v>5.128205128205128E-2</v>
      </c>
      <c r="J7" s="4">
        <f t="shared" si="2"/>
        <v>39</v>
      </c>
      <c r="K7" s="9">
        <f t="shared" si="2"/>
        <v>1</v>
      </c>
    </row>
    <row r="8" spans="1:11" x14ac:dyDescent="0.25">
      <c r="A8" s="1" t="s">
        <v>41</v>
      </c>
      <c r="B8" s="1">
        <v>474925</v>
      </c>
      <c r="C8" s="1">
        <v>145884</v>
      </c>
      <c r="D8" s="18">
        <f t="shared" si="0"/>
        <v>3.2554975185764032</v>
      </c>
      <c r="E8">
        <v>1</v>
      </c>
      <c r="F8" s="4"/>
      <c r="H8" s="17">
        <f>SUM(H2:H7)</f>
        <v>39</v>
      </c>
      <c r="I8" s="5">
        <f>SUM(I2:I7)</f>
        <v>1</v>
      </c>
      <c r="J8" s="4"/>
      <c r="K8" s="9"/>
    </row>
    <row r="9" spans="1:11" x14ac:dyDescent="0.25">
      <c r="A9" s="1" t="s">
        <v>48</v>
      </c>
      <c r="B9" s="1">
        <v>424700</v>
      </c>
      <c r="C9" s="1">
        <v>119761</v>
      </c>
      <c r="D9" s="18">
        <f t="shared" si="0"/>
        <v>3.5462295739013534</v>
      </c>
      <c r="E9">
        <v>1</v>
      </c>
      <c r="F9" s="4"/>
      <c r="H9" s="4"/>
      <c r="I9" s="5"/>
      <c r="J9" s="4"/>
      <c r="K9" s="4"/>
    </row>
    <row r="10" spans="1:11" x14ac:dyDescent="0.25">
      <c r="A10" s="1" t="s">
        <v>30</v>
      </c>
      <c r="B10" s="1">
        <v>173119</v>
      </c>
      <c r="C10" s="1">
        <v>44631</v>
      </c>
      <c r="D10" s="18">
        <f t="shared" si="0"/>
        <v>3.8788958347337053</v>
      </c>
      <c r="E10">
        <v>1</v>
      </c>
      <c r="F10" s="4"/>
      <c r="H10" s="4"/>
      <c r="I10" s="5"/>
      <c r="J10" s="4"/>
      <c r="K10" s="4"/>
    </row>
    <row r="11" spans="1:11" x14ac:dyDescent="0.25">
      <c r="A11" s="1" t="s">
        <v>32</v>
      </c>
      <c r="B11" s="1">
        <v>160642</v>
      </c>
      <c r="C11" s="1">
        <v>39435</v>
      </c>
      <c r="D11" s="18">
        <f t="shared" si="0"/>
        <v>4.0735894509953088</v>
      </c>
      <c r="E11">
        <v>1</v>
      </c>
      <c r="F11" s="4"/>
      <c r="G11" s="4"/>
      <c r="H11" s="4"/>
      <c r="I11" s="6"/>
      <c r="J11" s="4"/>
      <c r="K11" s="4"/>
    </row>
    <row r="12" spans="1:11" x14ac:dyDescent="0.25">
      <c r="A12" s="1" t="s">
        <v>37</v>
      </c>
      <c r="B12" s="1">
        <v>324742</v>
      </c>
      <c r="C12" s="1">
        <v>79625</v>
      </c>
      <c r="D12" s="18">
        <f t="shared" si="0"/>
        <v>4.0783924646781786</v>
      </c>
      <c r="E12">
        <v>1</v>
      </c>
      <c r="F12" s="4"/>
      <c r="G12" s="4"/>
      <c r="H12" s="4"/>
      <c r="I12" s="4"/>
      <c r="J12" s="4"/>
      <c r="K12" s="4"/>
    </row>
    <row r="13" spans="1:11" x14ac:dyDescent="0.25">
      <c r="A13" s="1" t="s">
        <v>50</v>
      </c>
      <c r="B13" s="1">
        <v>107762</v>
      </c>
      <c r="C13" s="1">
        <v>26118</v>
      </c>
      <c r="D13" s="18">
        <f t="shared" si="0"/>
        <v>4.1259667662148711</v>
      </c>
      <c r="E13">
        <v>1</v>
      </c>
      <c r="F13" s="4"/>
      <c r="G13" s="4"/>
      <c r="H13" s="4"/>
      <c r="I13" s="4"/>
      <c r="J13" s="4"/>
      <c r="K13" s="4"/>
    </row>
    <row r="14" spans="1:11" x14ac:dyDescent="0.25">
      <c r="A14" s="1" t="s">
        <v>54</v>
      </c>
      <c r="B14" s="1">
        <v>170267</v>
      </c>
      <c r="C14" s="1">
        <v>41185</v>
      </c>
      <c r="D14" s="18">
        <f t="shared" si="0"/>
        <v>4.1341993444215124</v>
      </c>
      <c r="E14">
        <v>1</v>
      </c>
      <c r="F14" s="27" t="s">
        <v>7</v>
      </c>
      <c r="G14" s="27"/>
      <c r="H14" s="4"/>
      <c r="I14" s="4"/>
      <c r="J14" s="4"/>
      <c r="K14" s="4"/>
    </row>
    <row r="15" spans="1:11" x14ac:dyDescent="0.25">
      <c r="A15" s="1" t="s">
        <v>33</v>
      </c>
      <c r="B15" s="1">
        <v>276371</v>
      </c>
      <c r="C15" s="1">
        <v>62432</v>
      </c>
      <c r="D15" s="18">
        <f t="shared" si="0"/>
        <v>4.4267523065094823</v>
      </c>
      <c r="E15">
        <v>1</v>
      </c>
      <c r="F15" s="27" t="s">
        <v>8</v>
      </c>
      <c r="G15" s="27"/>
      <c r="H15" s="4"/>
      <c r="I15" s="4"/>
      <c r="J15" s="4"/>
      <c r="K15" s="4"/>
    </row>
    <row r="16" spans="1:11" x14ac:dyDescent="0.25">
      <c r="A16" s="1" t="s">
        <v>47</v>
      </c>
      <c r="B16" s="1">
        <v>104492</v>
      </c>
      <c r="C16" s="1">
        <v>23359</v>
      </c>
      <c r="D16" s="18">
        <f t="shared" si="0"/>
        <v>4.4733079327025989</v>
      </c>
      <c r="E16">
        <v>1</v>
      </c>
      <c r="F16" s="30">
        <f>1+3.3*LOG(39)</f>
        <v>6.2505132031874471</v>
      </c>
      <c r="G16" s="30"/>
      <c r="H16" s="4"/>
      <c r="I16" s="4"/>
      <c r="J16" s="4"/>
      <c r="K16" s="4"/>
    </row>
    <row r="17" spans="1:13" x14ac:dyDescent="0.25">
      <c r="A17" s="1" t="s">
        <v>23</v>
      </c>
      <c r="B17" s="1">
        <v>101960</v>
      </c>
      <c r="C17" s="1">
        <v>22712</v>
      </c>
      <c r="D17" s="18">
        <f t="shared" si="0"/>
        <v>4.4892567805565342</v>
      </c>
      <c r="E17">
        <v>1</v>
      </c>
      <c r="F17" s="31" t="s">
        <v>9</v>
      </c>
      <c r="G17" s="31"/>
      <c r="H17" s="4"/>
      <c r="I17" s="4"/>
      <c r="J17" s="4"/>
      <c r="K17" s="4"/>
    </row>
    <row r="18" spans="1:13" x14ac:dyDescent="0.25">
      <c r="A18" s="1" t="s">
        <v>46</v>
      </c>
      <c r="B18" s="1">
        <v>221542</v>
      </c>
      <c r="C18" s="1">
        <v>49203</v>
      </c>
      <c r="D18" s="18">
        <f t="shared" si="0"/>
        <v>4.5026116293721925</v>
      </c>
      <c r="E18">
        <v>1</v>
      </c>
      <c r="F18" s="30">
        <v>6</v>
      </c>
      <c r="G18" s="30"/>
      <c r="I18" s="10">
        <f>D2</f>
        <v>2.6136254367127152</v>
      </c>
      <c r="J18" s="8">
        <f>ROUNDDOWN(I18,2)</f>
        <v>2.61</v>
      </c>
      <c r="K18" t="s">
        <v>10</v>
      </c>
      <c r="L18" s="4">
        <v>4.9400000000000004</v>
      </c>
      <c r="M18" t="str">
        <f>CONCATENATE(J18,K18,L18)</f>
        <v>2,61|--4,94</v>
      </c>
    </row>
    <row r="19" spans="1:13" x14ac:dyDescent="0.25">
      <c r="A19" s="1" t="s">
        <v>35</v>
      </c>
      <c r="B19" s="1">
        <v>83316</v>
      </c>
      <c r="C19" s="1">
        <v>18200</v>
      </c>
      <c r="D19" s="18">
        <f t="shared" si="0"/>
        <v>4.5778021978021979</v>
      </c>
      <c r="E19">
        <v>1</v>
      </c>
      <c r="F19" s="1"/>
      <c r="H19" s="4">
        <v>1</v>
      </c>
      <c r="I19" s="8">
        <f>I18+F$25</f>
        <v>4.9453200009582581</v>
      </c>
      <c r="J19" s="8">
        <f>ROUNDDOWN(I19,2)</f>
        <v>4.9400000000000004</v>
      </c>
      <c r="K19" t="s">
        <v>10</v>
      </c>
      <c r="L19" s="4">
        <v>7.27</v>
      </c>
      <c r="M19" t="str">
        <f t="shared" ref="M19:M23" si="3">CONCATENATE(J19,K19,L19)</f>
        <v>4,94|--7,27</v>
      </c>
    </row>
    <row r="20" spans="1:13" x14ac:dyDescent="0.25">
      <c r="A20" s="1" t="s">
        <v>44</v>
      </c>
      <c r="B20" s="1">
        <v>173355</v>
      </c>
      <c r="C20" s="1">
        <v>37593</v>
      </c>
      <c r="D20" s="18">
        <f t="shared" si="0"/>
        <v>4.6113638177320242</v>
      </c>
      <c r="E20">
        <v>1</v>
      </c>
      <c r="F20" s="27" t="s">
        <v>11</v>
      </c>
      <c r="G20" s="27"/>
      <c r="H20" s="4">
        <v>2</v>
      </c>
      <c r="I20" s="8">
        <f>I19+F$25</f>
        <v>7.2770145652038005</v>
      </c>
      <c r="J20" s="4">
        <f t="shared" ref="J20:J24" si="4">ROUNDDOWN(I20,2)</f>
        <v>7.27</v>
      </c>
      <c r="K20" t="s">
        <v>10</v>
      </c>
      <c r="L20" s="4">
        <v>9.6</v>
      </c>
      <c r="M20" t="str">
        <f t="shared" si="3"/>
        <v>7,27|--9,6</v>
      </c>
    </row>
    <row r="21" spans="1:13" x14ac:dyDescent="0.25">
      <c r="A21" s="1" t="s">
        <v>27</v>
      </c>
      <c r="B21" s="1">
        <v>287446</v>
      </c>
      <c r="C21" s="1">
        <v>62295</v>
      </c>
      <c r="D21" s="18">
        <f t="shared" si="0"/>
        <v>4.6142708082510637</v>
      </c>
      <c r="E21">
        <v>1</v>
      </c>
      <c r="F21" s="27" t="s">
        <v>12</v>
      </c>
      <c r="G21" s="27"/>
      <c r="H21" s="4">
        <v>3</v>
      </c>
      <c r="I21" s="8">
        <f t="shared" ref="I21:I24" si="5">I20+F$25</f>
        <v>9.608709129449343</v>
      </c>
      <c r="J21" s="4">
        <f t="shared" si="4"/>
        <v>9.6</v>
      </c>
      <c r="K21" t="s">
        <v>10</v>
      </c>
      <c r="L21" s="4">
        <v>11.94</v>
      </c>
      <c r="M21" t="str">
        <f t="shared" si="3"/>
        <v>9,6|--11,94</v>
      </c>
    </row>
    <row r="22" spans="1:13" x14ac:dyDescent="0.25">
      <c r="A22" s="1" t="s">
        <v>43</v>
      </c>
      <c r="B22" s="1">
        <v>53011</v>
      </c>
      <c r="C22" s="1">
        <v>11449</v>
      </c>
      <c r="D22" s="18">
        <f t="shared" si="0"/>
        <v>4.6301860424491226</v>
      </c>
      <c r="E22">
        <v>1</v>
      </c>
      <c r="F22" s="28" t="s">
        <v>13</v>
      </c>
      <c r="G22" s="28"/>
      <c r="H22" s="4">
        <v>4</v>
      </c>
      <c r="I22" s="8">
        <f t="shared" si="5"/>
        <v>11.940403693694886</v>
      </c>
      <c r="J22" s="4">
        <f t="shared" si="4"/>
        <v>11.94</v>
      </c>
      <c r="K22" t="s">
        <v>10</v>
      </c>
      <c r="L22" s="4">
        <v>14.27</v>
      </c>
      <c r="M22" t="str">
        <f t="shared" si="3"/>
        <v>11,94|--14,27</v>
      </c>
    </row>
    <row r="23" spans="1:13" x14ac:dyDescent="0.25">
      <c r="A23" s="1" t="s">
        <v>28</v>
      </c>
      <c r="B23" s="1">
        <v>196789</v>
      </c>
      <c r="C23" s="1">
        <v>41693</v>
      </c>
      <c r="D23" s="18">
        <f t="shared" si="0"/>
        <v>4.719952989710503</v>
      </c>
      <c r="E23">
        <v>1</v>
      </c>
      <c r="F23" s="32">
        <f>D40-D2</f>
        <v>13.990167385473255</v>
      </c>
      <c r="G23" s="32"/>
      <c r="H23" s="4">
        <v>5</v>
      </c>
      <c r="I23" s="8">
        <f t="shared" si="5"/>
        <v>14.272098257940428</v>
      </c>
      <c r="J23" s="4">
        <f t="shared" si="4"/>
        <v>14.27</v>
      </c>
      <c r="K23" t="s">
        <v>10</v>
      </c>
      <c r="L23" s="4">
        <v>16.600000000000001</v>
      </c>
      <c r="M23" t="str">
        <f t="shared" si="3"/>
        <v>14,27|--16,6</v>
      </c>
    </row>
    <row r="24" spans="1:13" x14ac:dyDescent="0.25">
      <c r="A24" s="1" t="s">
        <v>38</v>
      </c>
      <c r="B24" s="1">
        <v>96967</v>
      </c>
      <c r="C24" s="1">
        <v>19636</v>
      </c>
      <c r="D24" s="18">
        <f t="shared" si="0"/>
        <v>4.938225707883479</v>
      </c>
      <c r="E24">
        <v>1</v>
      </c>
      <c r="F24" s="28" t="s">
        <v>14</v>
      </c>
      <c r="G24" s="28"/>
      <c r="H24" s="4">
        <v>6</v>
      </c>
      <c r="I24" s="8">
        <f t="shared" si="5"/>
        <v>16.603792822185969</v>
      </c>
      <c r="J24" s="4">
        <f t="shared" si="4"/>
        <v>16.600000000000001</v>
      </c>
      <c r="K24" t="s">
        <v>10</v>
      </c>
      <c r="L24" s="8"/>
    </row>
    <row r="25" spans="1:13" x14ac:dyDescent="0.25">
      <c r="A25" s="1" t="s">
        <v>51</v>
      </c>
      <c r="B25" s="1">
        <v>415601</v>
      </c>
      <c r="C25" s="1">
        <v>82510</v>
      </c>
      <c r="D25" s="18">
        <f t="shared" si="0"/>
        <v>5.0369773360804748</v>
      </c>
      <c r="E25">
        <v>1</v>
      </c>
      <c r="F25" s="29">
        <f>F23/F18</f>
        <v>2.3316945642455424</v>
      </c>
      <c r="G25" s="29"/>
      <c r="H25" s="4"/>
      <c r="I25" s="7"/>
      <c r="J25" s="4"/>
      <c r="L25" s="4"/>
    </row>
    <row r="26" spans="1:13" x14ac:dyDescent="0.25">
      <c r="A26" s="1" t="s">
        <v>26</v>
      </c>
      <c r="B26" s="1">
        <v>397970</v>
      </c>
      <c r="C26" s="1">
        <v>73582</v>
      </c>
      <c r="D26" s="18">
        <f t="shared" si="0"/>
        <v>5.4085238237612456</v>
      </c>
      <c r="E26">
        <v>1</v>
      </c>
      <c r="H26" s="4"/>
      <c r="I26" s="7"/>
      <c r="J26" s="4"/>
      <c r="L26" s="4"/>
    </row>
    <row r="27" spans="1:13" x14ac:dyDescent="0.25">
      <c r="A27" s="1" t="s">
        <v>31</v>
      </c>
      <c r="B27" s="1">
        <v>259793</v>
      </c>
      <c r="C27" s="1">
        <v>47902</v>
      </c>
      <c r="D27" s="18">
        <f t="shared" si="0"/>
        <v>5.4234269967851025</v>
      </c>
      <c r="E27">
        <v>1</v>
      </c>
    </row>
    <row r="28" spans="1:13" x14ac:dyDescent="0.25">
      <c r="A28" s="1" t="s">
        <v>21</v>
      </c>
      <c r="B28" s="1">
        <v>70435</v>
      </c>
      <c r="C28" s="1">
        <v>12572</v>
      </c>
      <c r="D28" s="18">
        <f t="shared" si="0"/>
        <v>5.6025294304804323</v>
      </c>
      <c r="E28">
        <v>1</v>
      </c>
    </row>
    <row r="29" spans="1:13" x14ac:dyDescent="0.25">
      <c r="A29" s="1" t="s">
        <v>16</v>
      </c>
      <c r="B29" s="1">
        <v>29278</v>
      </c>
      <c r="C29" s="1">
        <v>5000</v>
      </c>
      <c r="D29" s="18">
        <f t="shared" si="0"/>
        <v>5.8555999999999999</v>
      </c>
      <c r="E29">
        <v>1</v>
      </c>
    </row>
    <row r="30" spans="1:13" x14ac:dyDescent="0.25">
      <c r="A30" s="1" t="s">
        <v>42</v>
      </c>
      <c r="B30" s="1">
        <v>36028</v>
      </c>
      <c r="C30" s="1">
        <v>5506</v>
      </c>
      <c r="D30" s="18">
        <f t="shared" si="0"/>
        <v>6.5434071921540138</v>
      </c>
      <c r="E30">
        <v>1</v>
      </c>
    </row>
    <row r="31" spans="1:13" x14ac:dyDescent="0.25">
      <c r="A31" s="1" t="s">
        <v>36</v>
      </c>
      <c r="B31" s="1">
        <v>98351</v>
      </c>
      <c r="C31" s="1">
        <v>13805</v>
      </c>
      <c r="D31" s="18">
        <f t="shared" si="0"/>
        <v>7.1243027888446218</v>
      </c>
      <c r="E31">
        <v>1</v>
      </c>
    </row>
    <row r="32" spans="1:13" x14ac:dyDescent="0.25">
      <c r="A32" s="1" t="s">
        <v>39</v>
      </c>
      <c r="B32" s="1">
        <v>140608</v>
      </c>
      <c r="C32" s="1">
        <v>19360</v>
      </c>
      <c r="D32" s="18">
        <f t="shared" si="0"/>
        <v>7.262809917355372</v>
      </c>
      <c r="E32">
        <v>1</v>
      </c>
    </row>
    <row r="33" spans="1:5" x14ac:dyDescent="0.25">
      <c r="A33" s="1" t="s">
        <v>45</v>
      </c>
      <c r="B33" s="1">
        <v>107321</v>
      </c>
      <c r="C33" s="1">
        <v>10761</v>
      </c>
      <c r="D33" s="18">
        <f t="shared" si="0"/>
        <v>9.9731437598736186</v>
      </c>
      <c r="E33">
        <v>1</v>
      </c>
    </row>
    <row r="34" spans="1:5" x14ac:dyDescent="0.25">
      <c r="A34" s="1" t="s">
        <v>18</v>
      </c>
      <c r="B34" s="1">
        <v>68608</v>
      </c>
      <c r="C34" s="1">
        <v>6877</v>
      </c>
      <c r="D34" s="18">
        <f t="shared" si="0"/>
        <v>9.976443216518831</v>
      </c>
      <c r="E34">
        <v>1</v>
      </c>
    </row>
    <row r="35" spans="1:5" x14ac:dyDescent="0.25">
      <c r="A35" s="1" t="s">
        <v>34</v>
      </c>
      <c r="B35" s="1">
        <v>68815</v>
      </c>
      <c r="C35" s="1">
        <v>6884</v>
      </c>
      <c r="D35" s="18">
        <f t="shared" si="0"/>
        <v>9.9963683904706571</v>
      </c>
      <c r="E35">
        <v>1</v>
      </c>
    </row>
    <row r="36" spans="1:5" x14ac:dyDescent="0.25">
      <c r="A36" s="1" t="s">
        <v>22</v>
      </c>
      <c r="B36" s="1">
        <v>100175</v>
      </c>
      <c r="C36" s="1">
        <v>8334</v>
      </c>
      <c r="D36" s="18">
        <f t="shared" si="0"/>
        <v>12.020038396928246</v>
      </c>
      <c r="E36">
        <v>1</v>
      </c>
    </row>
    <row r="37" spans="1:5" x14ac:dyDescent="0.25">
      <c r="A37" s="1" t="s">
        <v>24</v>
      </c>
      <c r="B37" s="1">
        <v>123616</v>
      </c>
      <c r="C37" s="1">
        <v>9849</v>
      </c>
      <c r="D37" s="18">
        <f t="shared" si="0"/>
        <v>12.55112194131384</v>
      </c>
      <c r="E37">
        <v>1</v>
      </c>
    </row>
    <row r="38" spans="1:5" x14ac:dyDescent="0.25">
      <c r="A38" s="1" t="s">
        <v>19</v>
      </c>
      <c r="B38" s="1">
        <v>129407</v>
      </c>
      <c r="C38" s="1">
        <v>9199</v>
      </c>
      <c r="D38" s="18">
        <f t="shared" si="0"/>
        <v>14.067507337754103</v>
      </c>
      <c r="E38">
        <v>1</v>
      </c>
    </row>
    <row r="39" spans="1:5" x14ac:dyDescent="0.25">
      <c r="A39" s="1" t="s">
        <v>25</v>
      </c>
      <c r="B39" s="1">
        <v>45807</v>
      </c>
      <c r="C39" s="1">
        <v>2787</v>
      </c>
      <c r="D39" s="18">
        <f t="shared" si="0"/>
        <v>16.435952637244348</v>
      </c>
      <c r="E39">
        <v>1</v>
      </c>
    </row>
    <row r="40" spans="1:5" x14ac:dyDescent="0.25">
      <c r="A40" s="1" t="s">
        <v>17</v>
      </c>
      <c r="B40" s="1">
        <v>81425</v>
      </c>
      <c r="C40" s="1">
        <v>4904</v>
      </c>
      <c r="D40" s="18">
        <f t="shared" si="0"/>
        <v>16.603792822185969</v>
      </c>
      <c r="E40">
        <v>1</v>
      </c>
    </row>
  </sheetData>
  <sortState ref="A2:D40">
    <sortCondition ref="D1"/>
  </sortState>
  <mergeCells count="11">
    <mergeCell ref="F20:G20"/>
    <mergeCell ref="F14:G14"/>
    <mergeCell ref="F15:G15"/>
    <mergeCell ref="F16:G16"/>
    <mergeCell ref="F17:G17"/>
    <mergeCell ref="F18:G18"/>
    <mergeCell ref="F21:G21"/>
    <mergeCell ref="F22:G22"/>
    <mergeCell ref="F23:G23"/>
    <mergeCell ref="F24:G24"/>
    <mergeCell ref="F25:G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FREQUENCIA SIMPLES</vt:lpstr>
      <vt:lpstr>SETORES</vt:lpstr>
      <vt:lpstr>PIB</vt:lpstr>
      <vt:lpstr>AGENCIAS BANCÁRIAS</vt:lpstr>
      <vt:lpstr>DENSIDADE DEMOGRÁFICA</vt:lpstr>
      <vt:lpstr>ICMS</vt:lpstr>
      <vt:lpstr>CONSUMO DE ENERGIA</vt:lpstr>
      <vt:lpstr>SALDO EMPREGO NA INDUSTRIA</vt:lpstr>
      <vt:lpstr>ESGOTO</vt:lpstr>
      <vt:lpstr>VIOLÊNCIA</vt:lpstr>
      <vt:lpstr>TRABA. COM ENSINO MÉDIO</vt:lpstr>
      <vt:lpstr>TRABA. COM ENSINO SUPERIOR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2021-10-11T20:48:00Z</dcterms:created>
  <dcterms:modified xsi:type="dcterms:W3CDTF">2021-10-12T18:56:12Z</dcterms:modified>
</cp:coreProperties>
</file>