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764C4E3A-0AB4-468A-90C3-9E98A33B7B3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paso" sheetId="2" r:id="rId1"/>
    <sheet name="Ejercicios" sheetId="1" r:id="rId2"/>
    <sheet name="Consultas" sheetId="4" r:id="rId3"/>
    <sheet name="Bases de Datos" sheetId="3" r:id="rId4"/>
  </sheets>
  <definedNames>
    <definedName name="_xlnm._FilterDatabase" localSheetId="1" hidden="1">Ejercicios!$B$11:$O$61</definedName>
    <definedName name="BD_ALUMNOS">'Bases de Datos'!$F$5:$J$55</definedName>
    <definedName name="BD_Escuela">'Bases de Datos'!$B$5:$C$15</definedName>
    <definedName name="BD_Evaluacion">'Bases de Datos'!$L$5:$M$9</definedName>
    <definedName name="Tabla_Notas">Ejercicios!$B$11:$O$61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8" i="4"/>
  <c r="G7" i="4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12" i="1"/>
  <c r="G3" i="1"/>
  <c r="G4" i="1"/>
  <c r="G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G12" i="1"/>
  <c r="E12" i="1"/>
  <c r="D12" i="1"/>
  <c r="C12" i="1"/>
  <c r="J9" i="2"/>
  <c r="J11" i="2"/>
  <c r="J12" i="2"/>
  <c r="J10" i="2"/>
  <c r="F7" i="2"/>
  <c r="F6" i="2"/>
  <c r="G14" i="4" l="1"/>
  <c r="G15" i="4" s="1"/>
  <c r="G5" i="1"/>
  <c r="O13" i="1" l="1"/>
  <c r="O14" i="1"/>
  <c r="O18" i="1"/>
  <c r="O22" i="1"/>
  <c r="O26" i="1"/>
  <c r="O30" i="1"/>
  <c r="O34" i="1"/>
  <c r="O38" i="1"/>
  <c r="O42" i="1"/>
  <c r="O46" i="1"/>
  <c r="O50" i="1"/>
  <c r="O54" i="1"/>
  <c r="O58" i="1"/>
  <c r="O20" i="1"/>
  <c r="O32" i="1"/>
  <c r="O40" i="1"/>
  <c r="O48" i="1"/>
  <c r="O56" i="1"/>
  <c r="O17" i="1"/>
  <c r="O33" i="1"/>
  <c r="O41" i="1"/>
  <c r="O49" i="1"/>
  <c r="O57" i="1"/>
  <c r="O15" i="1"/>
  <c r="O19" i="1"/>
  <c r="O23" i="1"/>
  <c r="O27" i="1"/>
  <c r="O31" i="1"/>
  <c r="O35" i="1"/>
  <c r="O39" i="1"/>
  <c r="O43" i="1"/>
  <c r="O47" i="1"/>
  <c r="O51" i="1"/>
  <c r="O55" i="1"/>
  <c r="O59" i="1"/>
  <c r="O16" i="1"/>
  <c r="O24" i="1"/>
  <c r="O28" i="1"/>
  <c r="O36" i="1"/>
  <c r="O44" i="1"/>
  <c r="O52" i="1"/>
  <c r="O60" i="1"/>
  <c r="O21" i="1"/>
  <c r="O25" i="1"/>
  <c r="O29" i="1"/>
  <c r="O37" i="1"/>
  <c r="O45" i="1"/>
  <c r="O53" i="1"/>
  <c r="O61" i="1"/>
  <c r="O12" i="1"/>
</calcChain>
</file>

<file path=xl/sharedStrings.xml><?xml version="1.0" encoding="utf-8"?>
<sst xmlns="http://schemas.openxmlformats.org/spreadsheetml/2006/main" count="196" uniqueCount="163">
  <si>
    <t>Num de Alumno</t>
  </si>
  <si>
    <t>Nombre</t>
  </si>
  <si>
    <t>Fecha Ingreso</t>
  </si>
  <si>
    <t>Nombre Escuela</t>
  </si>
  <si>
    <t>Buscarv</t>
  </si>
  <si>
    <t>Sigla</t>
  </si>
  <si>
    <t>I1</t>
  </si>
  <si>
    <t>I2</t>
  </si>
  <si>
    <t>I3</t>
  </si>
  <si>
    <t>T1</t>
  </si>
  <si>
    <t>T2</t>
  </si>
  <si>
    <t>EX</t>
  </si>
  <si>
    <t>Resultado 1</t>
  </si>
  <si>
    <t>Resultado 2</t>
  </si>
  <si>
    <t>Evaluaciones</t>
  </si>
  <si>
    <t>FRAC.AÑO</t>
  </si>
  <si>
    <t>Código Escuela</t>
  </si>
  <si>
    <t>COL</t>
  </si>
  <si>
    <t>College</t>
  </si>
  <si>
    <t>ING</t>
  </si>
  <si>
    <t>Ingeniería Civil</t>
  </si>
  <si>
    <t>QUI</t>
  </si>
  <si>
    <t>Química</t>
  </si>
  <si>
    <t>DER</t>
  </si>
  <si>
    <t>Derecho</t>
  </si>
  <si>
    <t>FIS</t>
  </si>
  <si>
    <t>Física</t>
  </si>
  <si>
    <t>GEO</t>
  </si>
  <si>
    <t>Geografía</t>
  </si>
  <si>
    <t>MED</t>
  </si>
  <si>
    <t>Medicina</t>
  </si>
  <si>
    <t>SOC</t>
  </si>
  <si>
    <t>Sociologia</t>
  </si>
  <si>
    <t>ICO</t>
  </si>
  <si>
    <t>Ing. Comercial</t>
  </si>
  <si>
    <t>PER</t>
  </si>
  <si>
    <t>Periodismo</t>
  </si>
  <si>
    <t>BD ESCUELA</t>
  </si>
  <si>
    <t>Antigüedad</t>
  </si>
  <si>
    <t>Sexo</t>
  </si>
  <si>
    <t>Ana</t>
  </si>
  <si>
    <t>Eve</t>
  </si>
  <si>
    <t>Raimundo</t>
  </si>
  <si>
    <t>Sergio</t>
  </si>
  <si>
    <t>Ignacia</t>
  </si>
  <si>
    <t>Igor</t>
  </si>
  <si>
    <t>Hugo</t>
  </si>
  <si>
    <t>Elena</t>
  </si>
  <si>
    <t>Erica</t>
  </si>
  <si>
    <t>Roberto</t>
  </si>
  <si>
    <t>Luis</t>
  </si>
  <si>
    <t>Ignacio</t>
  </si>
  <si>
    <t>Luisa</t>
  </si>
  <si>
    <t>Fernanda</t>
  </si>
  <si>
    <t>Maximiliano</t>
  </si>
  <si>
    <t>Jessica</t>
  </si>
  <si>
    <t>Antonia</t>
  </si>
  <si>
    <t>Mario</t>
  </si>
  <si>
    <t>Camilo</t>
  </si>
  <si>
    <t>Patricio</t>
  </si>
  <si>
    <t>Lorena</t>
  </si>
  <si>
    <t>Francisco</t>
  </si>
  <si>
    <t>Montserrat</t>
  </si>
  <si>
    <t>Amanda</t>
  </si>
  <si>
    <t>Paul</t>
  </si>
  <si>
    <t>Franco</t>
  </si>
  <si>
    <t>Francisca</t>
  </si>
  <si>
    <t>Matias</t>
  </si>
  <si>
    <t>Maria</t>
  </si>
  <si>
    <t>Amapola</t>
  </si>
  <si>
    <t>Nuria</t>
  </si>
  <si>
    <t>Catalina</t>
  </si>
  <si>
    <t>Santiago</t>
  </si>
  <si>
    <t>Damian</t>
  </si>
  <si>
    <t>Peter</t>
  </si>
  <si>
    <t>Noah</t>
  </si>
  <si>
    <t>Amelia</t>
  </si>
  <si>
    <t>Gonzalo</t>
  </si>
  <si>
    <t>Kurt</t>
  </si>
  <si>
    <t>Fernando</t>
  </si>
  <si>
    <t>Martin</t>
  </si>
  <si>
    <t>Juan</t>
  </si>
  <si>
    <t>GEO2013</t>
  </si>
  <si>
    <t>QUI2016</t>
  </si>
  <si>
    <t>DER2014</t>
  </si>
  <si>
    <t>ING2013</t>
  </si>
  <si>
    <t>GEO2012</t>
  </si>
  <si>
    <t>MED2012</t>
  </si>
  <si>
    <t>DER2013</t>
  </si>
  <si>
    <t>ING2012</t>
  </si>
  <si>
    <t>QUI2017</t>
  </si>
  <si>
    <t>PER2010</t>
  </si>
  <si>
    <t>DER2012</t>
  </si>
  <si>
    <t>MED2011</t>
  </si>
  <si>
    <t>GEO2017</t>
  </si>
  <si>
    <t>PER2013</t>
  </si>
  <si>
    <t>SOC2012</t>
  </si>
  <si>
    <t>MED2017</t>
  </si>
  <si>
    <t>DER2011</t>
  </si>
  <si>
    <t>DER2015</t>
  </si>
  <si>
    <t>ICO2011</t>
  </si>
  <si>
    <t>ICO2013</t>
  </si>
  <si>
    <t>GEO2014</t>
  </si>
  <si>
    <t>FIS2013</t>
  </si>
  <si>
    <t>ING2017</t>
  </si>
  <si>
    <t>GEO2010</t>
  </si>
  <si>
    <t>ICO2012</t>
  </si>
  <si>
    <t>FIS2011</t>
  </si>
  <si>
    <t>DER2017</t>
  </si>
  <si>
    <t>COL2013</t>
  </si>
  <si>
    <t>COL2017</t>
  </si>
  <si>
    <t>QUI2011</t>
  </si>
  <si>
    <t>COL2012</t>
  </si>
  <si>
    <t>FIS2016</t>
  </si>
  <si>
    <t>DER2016</t>
  </si>
  <si>
    <t>FIS2014</t>
  </si>
  <si>
    <t>QUI2015</t>
  </si>
  <si>
    <t>BD ALUMNOS</t>
  </si>
  <si>
    <t>COINCIDIR + BUSCARV</t>
  </si>
  <si>
    <t>Columna</t>
  </si>
  <si>
    <t>Numero Columna</t>
  </si>
  <si>
    <t>Americo</t>
  </si>
  <si>
    <t>Antonio</t>
  </si>
  <si>
    <t xml:space="preserve">Promedio T2 de alumnos de la generacion 2013 que no sean de Sociologia </t>
  </si>
  <si>
    <t>Información del Alumno</t>
  </si>
  <si>
    <t>Num de alumno</t>
  </si>
  <si>
    <t>BD EVALUACION</t>
  </si>
  <si>
    <t>Nota obtenida</t>
  </si>
  <si>
    <t>Reprobado</t>
  </si>
  <si>
    <t>Medio</t>
  </si>
  <si>
    <t>Distinguido</t>
  </si>
  <si>
    <t>Sobresaliente</t>
  </si>
  <si>
    <t>Evaluacion</t>
  </si>
  <si>
    <t>Nombre Alumno</t>
  </si>
  <si>
    <t>Promedio Ies</t>
  </si>
  <si>
    <t>Promedio Tareas</t>
  </si>
  <si>
    <t>Examen</t>
  </si>
  <si>
    <t>Nota Final</t>
  </si>
  <si>
    <t>Evaluación</t>
  </si>
  <si>
    <t>Resultados</t>
  </si>
  <si>
    <t>FUNCIONES BÁSICAS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</si>
  <si>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</si>
  <si>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</si>
  <si>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</si>
  <si>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</si>
  <si>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</si>
  <si>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</si>
  <si>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</si>
  <si>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</si>
  <si>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</si>
  <si>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</si>
  <si>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</si>
  <si>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</si>
  <si>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Anual</t>
  </si>
  <si>
    <t>Promedio Mensual</t>
  </si>
  <si>
    <t xml:space="preserve">Promedio I1 de alumnos de Derecho </t>
  </si>
  <si>
    <t>Promedio I2 Alumnos de College ingresados antes del 2014</t>
  </si>
  <si>
    <t>Promedio EX de alumnos de Ing. Civil con codigo sexo 2 y antigüedad mayor a 3 años</t>
  </si>
  <si>
    <t>VALORES FIJOS</t>
  </si>
  <si>
    <t xml:space="preserve"> VALOR FIJO 1</t>
  </si>
  <si>
    <t xml:space="preserve"> VALOR FIJO 2</t>
  </si>
  <si>
    <t xml:space="preserve"> VALOR FIJO 3</t>
  </si>
  <si>
    <t xml:space="preserve"> VALOR FIJO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</si>
</sst>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&quot;$&quot;\-#,##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5" borderId="2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7" xfId="0" applyFill="1" applyBorder="1"/>
    <xf numFmtId="0" fontId="0" fillId="7" borderId="18" xfId="0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1" xfId="0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14" fontId="0" fillId="4" borderId="10" xfId="0" applyNumberFormat="1" applyFill="1" applyBorder="1"/>
    <xf numFmtId="14" fontId="0" fillId="0" borderId="0" xfId="0" applyNumberFormat="1"/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" fontId="0" fillId="4" borderId="12" xfId="0" applyNumberFormat="1" applyFill="1" applyBorder="1"/>
    <xf numFmtId="0" fontId="0" fillId="0" borderId="21" xfId="0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6" fillId="0" borderId="0" xfId="0" applyFont="1"/>
    <xf numFmtId="0" fontId="7" fillId="7" borderId="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2" fontId="7" fillId="7" borderId="12" xfId="0" applyNumberFormat="1" applyFont="1" applyFill="1" applyBorder="1"/>
    <xf numFmtId="2" fontId="7" fillId="7" borderId="33" xfId="0" applyNumberFormat="1" applyFont="1" applyFill="1" applyBorder="1"/>
    <xf numFmtId="2" fontId="7" fillId="7" borderId="34" xfId="0" applyNumberFormat="1" applyFont="1" applyFill="1" applyBorder="1"/>
    <xf numFmtId="0" fontId="7" fillId="0" borderId="1" xfId="0" applyFont="1" applyBorder="1"/>
    <xf numFmtId="0" fontId="7" fillId="0" borderId="21" xfId="0" applyFont="1" applyBorder="1"/>
    <xf numFmtId="0" fontId="1" fillId="2" borderId="44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0" fillId="3" borderId="44" xfId="0" applyFill="1" applyBorder="1"/>
    <xf numFmtId="0" fontId="0" fillId="4" borderId="44" xfId="0" applyFill="1" applyBorder="1"/>
    <xf numFmtId="14" fontId="0" fillId="4" borderId="44" xfId="0" applyNumberFormat="1" applyFill="1" applyBorder="1"/>
    <xf numFmtId="165" fontId="3" fillId="3" borderId="44" xfId="0" applyNumberFormat="1" applyFont="1" applyFill="1" applyBorder="1" applyAlignment="1">
      <alignment horizontal="center"/>
    </xf>
    <xf numFmtId="165" fontId="3" fillId="3" borderId="47" xfId="0" applyNumberFormat="1" applyFont="1" applyFill="1" applyBorder="1" applyAlignment="1">
      <alignment horizontal="center"/>
    </xf>
    <xf numFmtId="0" fontId="0" fillId="4" borderId="46" xfId="0" applyFill="1" applyBorder="1"/>
    <xf numFmtId="0" fontId="0" fillId="3" borderId="48" xfId="0" applyFill="1" applyBorder="1"/>
    <xf numFmtId="165" fontId="3" fillId="3" borderId="48" xfId="0" applyNumberFormat="1" applyFont="1" applyFill="1" applyBorder="1" applyAlignment="1">
      <alignment horizontal="center"/>
    </xf>
    <xf numFmtId="165" fontId="3" fillId="3" borderId="49" xfId="0" applyNumberFormat="1" applyFont="1" applyFill="1" applyBorder="1" applyAlignment="1">
      <alignment horizontal="center"/>
    </xf>
    <xf numFmtId="165" fontId="3" fillId="3" borderId="16" xfId="0" applyNumberFormat="1" applyFont="1" applyFill="1" applyBorder="1" applyAlignment="1">
      <alignment horizontal="center"/>
    </xf>
    <xf numFmtId="165" fontId="3" fillId="3" borderId="27" xfId="0" applyNumberFormat="1" applyFont="1" applyFill="1" applyBorder="1" applyAlignment="1">
      <alignment horizontal="center"/>
    </xf>
    <xf numFmtId="0" fontId="1" fillId="11" borderId="44" xfId="0" applyFont="1" applyFill="1" applyBorder="1"/>
    <xf numFmtId="0" fontId="1" fillId="11" borderId="45" xfId="0" applyFont="1" applyFill="1" applyBorder="1"/>
    <xf numFmtId="0" fontId="0" fillId="12" borderId="44" xfId="0" applyFill="1" applyBorder="1"/>
    <xf numFmtId="0" fontId="0" fillId="12" borderId="45" xfId="0" applyFill="1" applyBorder="1"/>
    <xf numFmtId="0" fontId="0" fillId="0" borderId="52" xfId="0" applyBorder="1"/>
    <xf numFmtId="0" fontId="0" fillId="0" borderId="53" xfId="0" applyBorder="1"/>
    <xf numFmtId="0" fontId="0" fillId="12" borderId="52" xfId="0" applyFill="1" applyBorder="1"/>
    <xf numFmtId="0" fontId="0" fillId="12" borderId="53" xfId="0" applyFill="1" applyBorder="1"/>
    <xf numFmtId="0" fontId="0" fillId="0" borderId="50" xfId="0" applyBorder="1"/>
    <xf numFmtId="0" fontId="0" fillId="0" borderId="51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23" xfId="0" applyFont="1" applyFill="1" applyBorder="1"/>
    <xf numFmtId="164" fontId="9" fillId="0" borderId="25" xfId="0" applyNumberFormat="1" applyFont="1" applyBorder="1"/>
    <xf numFmtId="0" fontId="1" fillId="2" borderId="54" xfId="0" applyFont="1" applyFill="1" applyBorder="1"/>
    <xf numFmtId="164" fontId="9" fillId="0" borderId="55" xfId="0" applyNumberFormat="1" applyFont="1" applyBorder="1"/>
    <xf numFmtId="165" fontId="0" fillId="4" borderId="44" xfId="0" applyNumberFormat="1" applyFill="1" applyBorder="1"/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wrapText="1"/>
    </xf>
    <xf numFmtId="0" fontId="0" fillId="7" borderId="32" xfId="0" applyFill="1" applyBorder="1" applyAlignment="1">
      <alignment horizontal="center" wrapText="1"/>
    </xf>
    <xf numFmtId="0" fontId="0" fillId="7" borderId="33" xfId="0" applyFill="1" applyBorder="1" applyAlignment="1">
      <alignment horizontal="center" wrapText="1"/>
    </xf>
    <xf numFmtId="0" fontId="0" fillId="7" borderId="30" xfId="0" applyFill="1" applyBorder="1" applyAlignment="1">
      <alignment horizontal="center" wrapText="1"/>
    </xf>
    <xf numFmtId="0" fontId="0" fillId="7" borderId="37" xfId="0" applyFill="1" applyBorder="1" applyAlignment="1">
      <alignment horizontal="center" wrapText="1"/>
    </xf>
    <xf numFmtId="0" fontId="0" fillId="7" borderId="34" xfId="0" applyFill="1" applyBorder="1" applyAlignment="1">
      <alignment horizontal="center" wrapText="1"/>
    </xf>
    <xf numFmtId="0" fontId="0" fillId="7" borderId="29" xfId="0" applyFill="1" applyBorder="1" applyAlignment="1">
      <alignment horizontal="center" wrapText="1"/>
    </xf>
    <xf numFmtId="0" fontId="0" fillId="7" borderId="35" xfId="0" applyFill="1" applyBorder="1" applyAlignment="1">
      <alignment horizontal="center" wrapText="1"/>
    </xf>
    <xf numFmtId="0" fontId="0" fillId="7" borderId="36" xfId="0" applyFill="1" applyBorder="1" applyAlignment="1">
      <alignment horizontal="center" wrapText="1"/>
    </xf>
    <xf numFmtId="0" fontId="0" fillId="4" borderId="3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11" borderId="42" xfId="0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164" fontId="5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28575</xdr:rowOff>
    </xdr:from>
    <xdr:to>
      <xdr:col>12</xdr:col>
      <xdr:colOff>523875</xdr:colOff>
      <xdr:row>12</xdr:row>
      <xdr:rowOff>180975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4DDACA3C-2945-45ED-9A6B-9FACC79B6335}"/>
            </a:ext>
          </a:extLst>
        </xdr:cNvPr>
        <xdr:cNvSpPr/>
      </xdr:nvSpPr>
      <xdr:spPr>
        <a:xfrm>
          <a:off x="6515100" y="2276475"/>
          <a:ext cx="3438525" cy="352425"/>
        </a:xfrm>
        <a:prstGeom prst="wedgeRectCallout">
          <a:avLst>
            <a:gd name="adj1" fmla="val -49522"/>
            <a:gd name="adj2" fmla="val 105743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NF</a:t>
          </a:r>
          <a:r>
            <a:rPr lang="es-CL" sz="1100" baseline="0"/>
            <a:t> = 30%*Prom Ies +50%*Examen+ 20%*Prom Tareas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workbookViewId="0">
      <selection activeCell="J10" sqref="J10"/>
    </sheetView>
  </sheetViews>
  <sheetFormatPr defaultColWidth="11.42578125" defaultRowHeight="15" x14ac:dyDescent="0.25"/>
  <cols>
    <col min="2" max="2" width="14.5703125" bestFit="1" customWidth="1"/>
    <col min="3" max="3" width="14.140625" bestFit="1" customWidth="1"/>
    <col min="5" max="5" width="19.5703125" bestFit="1" customWidth="1"/>
    <col min="6" max="6" width="12.42578125" bestFit="1" customWidth="1"/>
    <col min="8" max="8" width="23.85546875" bestFit="1" customWidth="1"/>
    <col min="9" max="10" width="18.28515625" bestFit="1" customWidth="1"/>
  </cols>
  <sheetData>
    <row r="2" spans="2:12" ht="15.75" thickBot="1" x14ac:dyDescent="0.3"/>
    <row r="3" spans="2:12" ht="19.5" thickBot="1" x14ac:dyDescent="0.35">
      <c r="B3" s="74" t="s">
        <v>140</v>
      </c>
      <c r="C3" s="75"/>
      <c r="D3" s="75"/>
      <c r="E3" s="75"/>
      <c r="F3" s="76"/>
      <c r="H3" s="74" t="s">
        <v>118</v>
      </c>
      <c r="I3" s="75"/>
      <c r="J3" s="75"/>
      <c r="K3" s="75"/>
      <c r="L3" s="76"/>
    </row>
    <row r="4" spans="2:12" ht="15.75" thickBot="1" x14ac:dyDescent="0.3">
      <c r="H4" s="4"/>
      <c r="I4" s="4"/>
      <c r="J4" s="4"/>
      <c r="K4" s="4"/>
    </row>
    <row r="5" spans="2:12" ht="19.5" thickBot="1" x14ac:dyDescent="0.35">
      <c r="B5" s="69" t="s">
        <v>141</v>
      </c>
      <c r="C5" s="70">
        <v>1090000</v>
      </c>
      <c r="I5" s="27" t="s">
        <v>119</v>
      </c>
      <c r="J5" s="28" t="s">
        <v>120</v>
      </c>
      <c r="K5" s="65"/>
      <c r="L5" s="66"/>
    </row>
    <row r="6" spans="2:12" ht="19.5" thickBot="1" x14ac:dyDescent="0.35">
      <c r="B6" s="69" t="s">
        <v>142</v>
      </c>
      <c r="C6" s="70">
        <v>778925</v>
      </c>
      <c r="E6" s="27" t="s">
        <v>153</v>
      </c>
      <c r="F6" s="109">
        <f>SUM(C5:C16)</f>
        <v>12467700</v>
      </c>
      <c r="K6" s="65"/>
      <c r="L6" s="65"/>
    </row>
    <row r="7" spans="2:12" ht="19.5" thickBot="1" x14ac:dyDescent="0.35">
      <c r="B7" s="71" t="s">
        <v>143</v>
      </c>
      <c r="C7" s="72">
        <v>940000</v>
      </c>
      <c r="E7" s="27" t="s">
        <v>154</v>
      </c>
      <c r="F7" s="109">
        <f>AVERAGE(C5:C16)</f>
        <v>1038975</v>
      </c>
      <c r="I7" s="29" t="s">
        <v>0</v>
      </c>
      <c r="J7" s="20">
        <v>1674</v>
      </c>
      <c r="K7" s="67"/>
      <c r="L7" s="65"/>
    </row>
    <row r="8" spans="2:12" ht="19.5" thickBot="1" x14ac:dyDescent="0.35">
      <c r="B8" s="71" t="s">
        <v>144</v>
      </c>
      <c r="C8" s="72">
        <v>1964850</v>
      </c>
      <c r="K8" s="67"/>
      <c r="L8" s="65"/>
    </row>
    <row r="9" spans="2:12" ht="19.5" thickBot="1" x14ac:dyDescent="0.35">
      <c r="B9" s="71" t="s">
        <v>145</v>
      </c>
      <c r="C9" s="72">
        <v>1400000</v>
      </c>
      <c r="I9" s="30" t="s">
        <v>1</v>
      </c>
      <c r="J9" s="13" t="str">
        <f>VLOOKUP(J$7,BD_ALUMNOS,MATCH(I9,'Bases de Datos'!$F$5:$J$5,0),FALSE)</f>
        <v>Raimundo</v>
      </c>
      <c r="K9" s="65"/>
      <c r="L9" s="65"/>
    </row>
    <row r="10" spans="2:12" ht="19.5" thickBot="1" x14ac:dyDescent="0.35">
      <c r="B10" s="71" t="s">
        <v>146</v>
      </c>
      <c r="C10" s="72">
        <v>953950</v>
      </c>
      <c r="I10" s="30" t="s">
        <v>39</v>
      </c>
      <c r="J10" s="13">
        <f>VLOOKUP(J$7,BD_ALUMNOS,MATCH(I10,'Bases de Datos'!$F$5:$J$5,0),FALSE)</f>
        <v>1</v>
      </c>
    </row>
    <row r="11" spans="2:12" ht="19.5" thickBot="1" x14ac:dyDescent="0.35">
      <c r="B11" s="71" t="s">
        <v>147</v>
      </c>
      <c r="C11" s="72">
        <v>1820000</v>
      </c>
      <c r="I11" s="30" t="s">
        <v>2</v>
      </c>
      <c r="J11" s="68">
        <f>VLOOKUP(J$7,BD_ALUMNOS,MATCH(I11,'Bases de Datos'!$F$5:$J$5,0),FALSE)</f>
        <v>40969</v>
      </c>
    </row>
    <row r="12" spans="2:12" ht="19.5" thickBot="1" x14ac:dyDescent="0.35">
      <c r="B12" s="71" t="s">
        <v>148</v>
      </c>
      <c r="C12" s="72">
        <v>363975</v>
      </c>
      <c r="I12" s="30" t="s">
        <v>5</v>
      </c>
      <c r="J12" s="13" t="str">
        <f>VLOOKUP(J$7,BD_ALUMNOS,MATCH(I12,'Bases de Datos'!$F$5:$J$5,0),FALSE)</f>
        <v>SOC2012</v>
      </c>
    </row>
    <row r="13" spans="2:12" ht="19.5" thickBot="1" x14ac:dyDescent="0.35">
      <c r="B13" s="71" t="s">
        <v>149</v>
      </c>
      <c r="C13" s="72">
        <v>1010000</v>
      </c>
    </row>
    <row r="14" spans="2:12" ht="19.5" thickBot="1" x14ac:dyDescent="0.35">
      <c r="B14" s="69" t="s">
        <v>150</v>
      </c>
      <c r="C14" s="70">
        <v>900350</v>
      </c>
      <c r="L14" s="31"/>
    </row>
    <row r="15" spans="2:12" ht="19.5" thickBot="1" x14ac:dyDescent="0.35">
      <c r="B15" s="71" t="s">
        <v>151</v>
      </c>
      <c r="C15" s="72">
        <v>350000</v>
      </c>
    </row>
    <row r="16" spans="2:12" ht="19.5" thickBot="1" x14ac:dyDescent="0.35">
      <c r="B16" s="69" t="s">
        <v>152</v>
      </c>
      <c r="C16" s="70">
        <v>895650</v>
      </c>
    </row>
  </sheetData>
  <mergeCells count="2">
    <mergeCell ref="H3:L3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49"/>
  <sheetViews>
    <sheetView topLeftCell="A10" zoomScale="85" zoomScaleNormal="85" workbookViewId="0">
      <selection activeCell="N30" sqref="H30:N30"/>
    </sheetView>
  </sheetViews>
  <sheetFormatPr defaultColWidth="11.42578125" defaultRowHeight="15" x14ac:dyDescent="0.25"/>
  <cols>
    <col min="2" max="2" width="20.85546875" customWidth="1"/>
    <col min="3" max="3" width="17" bestFit="1" customWidth="1"/>
    <col min="4" max="4" width="21.7109375" bestFit="1" customWidth="1"/>
    <col min="5" max="5" width="18.28515625" customWidth="1"/>
    <col min="6" max="6" width="32.140625" customWidth="1"/>
    <col min="7" max="7" width="11.85546875" bestFit="1" customWidth="1"/>
    <col min="8" max="10" width="5.42578125" customWidth="1"/>
    <col min="11" max="11" width="11.85546875" bestFit="1" customWidth="1"/>
    <col min="12" max="12" width="10.5703125" bestFit="1" customWidth="1"/>
    <col min="13" max="13" width="5.85546875" customWidth="1"/>
    <col min="14" max="15" width="16.140625" customWidth="1"/>
  </cols>
  <sheetData>
    <row r="1" spans="2:15" ht="19.5" thickBot="1" x14ac:dyDescent="0.3">
      <c r="C1" s="77" t="s">
        <v>158</v>
      </c>
      <c r="D1" s="79"/>
      <c r="E1" s="79"/>
      <c r="F1" s="79"/>
      <c r="G1" s="78"/>
    </row>
    <row r="2" spans="2:15" ht="15.75" customHeight="1" thickBot="1" x14ac:dyDescent="0.3">
      <c r="C2" s="32" t="s">
        <v>159</v>
      </c>
      <c r="D2" s="80" t="s">
        <v>155</v>
      </c>
      <c r="E2" s="81"/>
      <c r="F2" s="82"/>
      <c r="G2" s="37">
        <f>AVERAGEIFS(H12:H61,G12:G61,"DER*")</f>
        <v>4.6900000000000004</v>
      </c>
    </row>
    <row r="3" spans="2:15" ht="15.75" thickBot="1" x14ac:dyDescent="0.3">
      <c r="C3" s="32" t="s">
        <v>160</v>
      </c>
      <c r="D3" s="86" t="s">
        <v>156</v>
      </c>
      <c r="E3" s="87"/>
      <c r="F3" s="88"/>
      <c r="G3" s="38">
        <f>AVERAGEIFS(I12:I61,G12:G61,"COL*",E12:E61,"&lt;1/1/2014")</f>
        <v>3.95</v>
      </c>
      <c r="K3" s="17"/>
      <c r="L3" s="17"/>
    </row>
    <row r="4" spans="2:15" ht="15.75" thickBot="1" x14ac:dyDescent="0.3">
      <c r="C4" s="32" t="s">
        <v>161</v>
      </c>
      <c r="D4" s="80" t="s">
        <v>123</v>
      </c>
      <c r="E4" s="81"/>
      <c r="F4" s="82"/>
      <c r="G4" s="38">
        <f>AVERAGEIFS(L12:L61,G12:G61,"*2013",G12:G61,"&lt;&gt;SOC*")</f>
        <v>4.6769230769230763</v>
      </c>
    </row>
    <row r="5" spans="2:15" ht="30.75" customHeight="1" thickBot="1" x14ac:dyDescent="0.3">
      <c r="C5" s="32" t="s">
        <v>162</v>
      </c>
      <c r="D5" s="83" t="s">
        <v>157</v>
      </c>
      <c r="E5" s="84"/>
      <c r="F5" s="85"/>
      <c r="G5" s="39">
        <f ca="1">AVERAGEIFS(M12:M61,D12:D61,2,G12:G61,"ING*",F12:F61,"&gt;3")</f>
        <v>4.1500000000000004</v>
      </c>
    </row>
    <row r="9" spans="2:15" ht="15.75" thickBot="1" x14ac:dyDescent="0.3">
      <c r="B9" s="40">
        <v>1</v>
      </c>
      <c r="C9" s="41">
        <v>2</v>
      </c>
      <c r="D9" s="41">
        <v>3</v>
      </c>
      <c r="E9" s="41">
        <v>4</v>
      </c>
      <c r="F9" s="41">
        <v>5</v>
      </c>
      <c r="G9" s="41">
        <v>6</v>
      </c>
      <c r="H9" s="41">
        <v>7</v>
      </c>
      <c r="I9" s="41">
        <v>8</v>
      </c>
      <c r="J9" s="41">
        <v>9</v>
      </c>
      <c r="K9" s="41">
        <v>10</v>
      </c>
      <c r="L9" s="41">
        <v>11</v>
      </c>
      <c r="M9" s="41">
        <v>12</v>
      </c>
      <c r="N9" s="41">
        <v>13</v>
      </c>
      <c r="O9" s="41">
        <v>14</v>
      </c>
    </row>
    <row r="10" spans="2:15" ht="19.5" thickBot="1" x14ac:dyDescent="0.3">
      <c r="C10" s="77" t="s">
        <v>4</v>
      </c>
      <c r="D10" s="79"/>
      <c r="E10" s="79"/>
      <c r="F10" s="1" t="s">
        <v>15</v>
      </c>
      <c r="G10" s="1" t="s">
        <v>4</v>
      </c>
      <c r="H10" s="77" t="s">
        <v>14</v>
      </c>
      <c r="I10" s="79"/>
      <c r="J10" s="79"/>
      <c r="K10" s="79"/>
      <c r="L10" s="79"/>
      <c r="M10" s="78"/>
      <c r="N10" s="77" t="s">
        <v>139</v>
      </c>
      <c r="O10" s="78"/>
    </row>
    <row r="11" spans="2:15" ht="19.5" thickBot="1" x14ac:dyDescent="0.3">
      <c r="B11" s="42" t="s">
        <v>0</v>
      </c>
      <c r="C11" s="42" t="s">
        <v>1</v>
      </c>
      <c r="D11" s="42" t="s">
        <v>39</v>
      </c>
      <c r="E11" s="42" t="s">
        <v>2</v>
      </c>
      <c r="F11" s="42" t="s">
        <v>38</v>
      </c>
      <c r="G11" s="42" t="s">
        <v>5</v>
      </c>
      <c r="H11" s="42" t="s">
        <v>6</v>
      </c>
      <c r="I11" s="42" t="s">
        <v>7</v>
      </c>
      <c r="J11" s="42" t="s">
        <v>8</v>
      </c>
      <c r="K11" s="42" t="s">
        <v>9</v>
      </c>
      <c r="L11" s="42" t="s">
        <v>10</v>
      </c>
      <c r="M11" s="42" t="s">
        <v>11</v>
      </c>
      <c r="N11" s="42" t="s">
        <v>12</v>
      </c>
      <c r="O11" s="43" t="s">
        <v>13</v>
      </c>
    </row>
    <row r="12" spans="2:15" ht="15.75" thickBot="1" x14ac:dyDescent="0.3">
      <c r="B12" s="44">
        <v>1660</v>
      </c>
      <c r="C12" s="45" t="str">
        <f>VLOOKUP($B12,BD_ALUMNOS,MATCH(C$11,'Bases de Datos'!$F$5:$J$5,0),FALSE)</f>
        <v>Ana</v>
      </c>
      <c r="D12" s="45">
        <f>VLOOKUP($B12,BD_ALUMNOS,MATCH(D$11,'Bases de Datos'!$F$5:$J$5,0),FALSE)</f>
        <v>2</v>
      </c>
      <c r="E12" s="46">
        <f>VLOOKUP($B12,BD_ALUMNOS,MATCH(E$11,'Bases de Datos'!$F$5:$J$5,0),FALSE)</f>
        <v>41282</v>
      </c>
      <c r="F12" s="73">
        <f ca="1">YEARFRAC(TODAY(),E12)</f>
        <v>7.2305555555555552</v>
      </c>
      <c r="G12" s="45" t="str">
        <f>VLOOKUP($B12,BD_ALUMNOS,MATCH(G$11,'Bases de Datos'!$F$5:$J$5,0),FALSE)</f>
        <v>GEO2013</v>
      </c>
      <c r="H12" s="47">
        <v>6.3</v>
      </c>
      <c r="I12" s="48">
        <v>6.3</v>
      </c>
      <c r="J12" s="48">
        <v>4.8</v>
      </c>
      <c r="K12" s="48">
        <v>1</v>
      </c>
      <c r="L12" s="48">
        <v>4.5</v>
      </c>
      <c r="M12" s="48">
        <v>7</v>
      </c>
      <c r="N12" s="73">
        <f>AVERAGE(AVERAGE(H12:J12),AVERAGE($G$2:$G$3),MAX(K12:L12))</f>
        <v>4.873333333333334</v>
      </c>
      <c r="O12" s="49">
        <f ca="1">0.4*M12+0.15*$G$4+0.25*AVERAGE($G$2:$G$5)</f>
        <v>4.5932211538461543</v>
      </c>
    </row>
    <row r="13" spans="2:15" ht="15.75" thickBot="1" x14ac:dyDescent="0.3">
      <c r="B13" s="50">
        <v>1661</v>
      </c>
      <c r="C13" s="45" t="str">
        <f>VLOOKUP($B13,BD_ALUMNOS,MATCH(C$11,'Bases de Datos'!$F$5:$J$5,0),FALSE)</f>
        <v>Eve</v>
      </c>
      <c r="D13" s="45">
        <f>VLOOKUP($B13,BD_ALUMNOS,MATCH(D$11,'Bases de Datos'!$F$5:$J$5,0),FALSE)</f>
        <v>5</v>
      </c>
      <c r="E13" s="46">
        <f>VLOOKUP($B13,BD_ALUMNOS,MATCH(E$11,'Bases de Datos'!$F$5:$J$5,0),FALSE)</f>
        <v>42622</v>
      </c>
      <c r="F13" s="73">
        <f t="shared" ref="F13:F61" ca="1" si="0">YEARFRAC(TODAY(),E13)</f>
        <v>3.5611111111111109</v>
      </c>
      <c r="G13" s="45" t="str">
        <f>VLOOKUP($B13,BD_ALUMNOS,MATCH(G$11,'Bases de Datos'!$F$5:$J$5,0),FALSE)</f>
        <v>QUI2016</v>
      </c>
      <c r="H13" s="51">
        <v>7</v>
      </c>
      <c r="I13" s="52">
        <v>7</v>
      </c>
      <c r="J13" s="52">
        <v>7</v>
      </c>
      <c r="K13" s="52">
        <v>1</v>
      </c>
      <c r="L13" s="52">
        <v>6</v>
      </c>
      <c r="M13" s="52">
        <v>6.4</v>
      </c>
      <c r="N13" s="73">
        <f t="shared" ref="N13:N61" si="1">AVERAGE(AVERAGE(H13:J13),AVERAGE($G$2:$G$3),MAX(K13:L13))</f>
        <v>5.7733333333333334</v>
      </c>
      <c r="O13" s="49">
        <f t="shared" ref="O13:O61" ca="1" si="2">0.4*M13+0.15*$G$4+0.25*AVERAGE($G$2:$G$5)</f>
        <v>4.353221153846154</v>
      </c>
    </row>
    <row r="14" spans="2:15" ht="15.75" thickBot="1" x14ac:dyDescent="0.3">
      <c r="B14" s="50">
        <v>1662</v>
      </c>
      <c r="C14" s="45" t="str">
        <f>VLOOKUP($B14,BD_ALUMNOS,MATCH(C$11,'Bases de Datos'!$F$5:$J$5,0),FALSE)</f>
        <v>Antonio</v>
      </c>
      <c r="D14" s="45">
        <f>VLOOKUP($B14,BD_ALUMNOS,MATCH(D$11,'Bases de Datos'!$F$5:$J$5,0),FALSE)</f>
        <v>2</v>
      </c>
      <c r="E14" s="46">
        <f>VLOOKUP($B14,BD_ALUMNOS,MATCH(E$11,'Bases de Datos'!$F$5:$J$5,0),FALSE)</f>
        <v>41682</v>
      </c>
      <c r="F14" s="73">
        <f t="shared" ca="1" si="0"/>
        <v>6.1361111111111111</v>
      </c>
      <c r="G14" s="45" t="str">
        <f>VLOOKUP($B14,BD_ALUMNOS,MATCH(G$11,'Bases de Datos'!$F$5:$J$5,0),FALSE)</f>
        <v>DER2014</v>
      </c>
      <c r="H14" s="51">
        <v>6.4</v>
      </c>
      <c r="I14" s="52">
        <v>6.4</v>
      </c>
      <c r="J14" s="52">
        <v>6.4</v>
      </c>
      <c r="K14" s="52">
        <v>5</v>
      </c>
      <c r="L14" s="52">
        <v>6.4</v>
      </c>
      <c r="M14" s="52">
        <v>3.6</v>
      </c>
      <c r="N14" s="73">
        <f t="shared" si="1"/>
        <v>5.7066666666666679</v>
      </c>
      <c r="O14" s="49">
        <f t="shared" ca="1" si="2"/>
        <v>3.2332211538461539</v>
      </c>
    </row>
    <row r="15" spans="2:15" ht="15.75" thickBot="1" x14ac:dyDescent="0.3">
      <c r="B15" s="50">
        <v>1663</v>
      </c>
      <c r="C15" s="45" t="str">
        <f>VLOOKUP($B15,BD_ALUMNOS,MATCH(C$11,'Bases de Datos'!$F$5:$J$5,0),FALSE)</f>
        <v>Raimundo</v>
      </c>
      <c r="D15" s="45">
        <f>VLOOKUP($B15,BD_ALUMNOS,MATCH(D$11,'Bases de Datos'!$F$5:$J$5,0),FALSE)</f>
        <v>1</v>
      </c>
      <c r="E15" s="46">
        <f>VLOOKUP($B15,BD_ALUMNOS,MATCH(E$11,'Bases de Datos'!$F$5:$J$5,0),FALSE)</f>
        <v>41282</v>
      </c>
      <c r="F15" s="73">
        <f t="shared" ca="1" si="0"/>
        <v>7.2305555555555552</v>
      </c>
      <c r="G15" s="45" t="str">
        <f>VLOOKUP($B15,BD_ALUMNOS,MATCH(G$11,'Bases de Datos'!$F$5:$J$5,0),FALSE)</f>
        <v>ING2013</v>
      </c>
      <c r="H15" s="51">
        <v>3.6</v>
      </c>
      <c r="I15" s="52">
        <v>3.6</v>
      </c>
      <c r="J15" s="52">
        <v>2.4</v>
      </c>
      <c r="K15" s="52">
        <v>6.4</v>
      </c>
      <c r="L15" s="52">
        <v>1.1000000000000001</v>
      </c>
      <c r="M15" s="52">
        <v>3.9</v>
      </c>
      <c r="N15" s="73">
        <f t="shared" si="1"/>
        <v>4.6399999999999997</v>
      </c>
      <c r="O15" s="49">
        <f t="shared" ca="1" si="2"/>
        <v>3.353221153846154</v>
      </c>
    </row>
    <row r="16" spans="2:15" ht="15.75" thickBot="1" x14ac:dyDescent="0.3">
      <c r="B16" s="50">
        <v>1664</v>
      </c>
      <c r="C16" s="45" t="str">
        <f>VLOOKUP($B16,BD_ALUMNOS,MATCH(C$11,'Bases de Datos'!$F$5:$J$5,0),FALSE)</f>
        <v>Sergio</v>
      </c>
      <c r="D16" s="45">
        <f>VLOOKUP($B16,BD_ALUMNOS,MATCH(D$11,'Bases de Datos'!$F$5:$J$5,0),FALSE)</f>
        <v>1</v>
      </c>
      <c r="E16" s="46">
        <f>VLOOKUP($B16,BD_ALUMNOS,MATCH(E$11,'Bases de Datos'!$F$5:$J$5,0),FALSE)</f>
        <v>41129</v>
      </c>
      <c r="F16" s="73">
        <f t="shared" ca="1" si="0"/>
        <v>7.6472222222222221</v>
      </c>
      <c r="G16" s="45" t="str">
        <f>VLOOKUP($B16,BD_ALUMNOS,MATCH(G$11,'Bases de Datos'!$F$5:$J$5,0),FALSE)</f>
        <v>GEO2012</v>
      </c>
      <c r="H16" s="51">
        <v>5.4</v>
      </c>
      <c r="I16" s="52">
        <v>3.9</v>
      </c>
      <c r="J16" s="52">
        <v>4.7</v>
      </c>
      <c r="K16" s="52">
        <v>4</v>
      </c>
      <c r="L16" s="52">
        <v>3.9</v>
      </c>
      <c r="M16" s="52">
        <v>4</v>
      </c>
      <c r="N16" s="73">
        <f t="shared" si="1"/>
        <v>4.3288888888888897</v>
      </c>
      <c r="O16" s="49">
        <f t="shared" ca="1" si="2"/>
        <v>3.3932211538461541</v>
      </c>
    </row>
    <row r="17" spans="2:15" ht="15.75" thickBot="1" x14ac:dyDescent="0.3">
      <c r="B17" s="50">
        <v>1665</v>
      </c>
      <c r="C17" s="45" t="str">
        <f>VLOOKUP($B17,BD_ALUMNOS,MATCH(C$11,'Bases de Datos'!$F$5:$J$5,0),FALSE)</f>
        <v>Ignacia</v>
      </c>
      <c r="D17" s="45">
        <f>VLOOKUP($B17,BD_ALUMNOS,MATCH(D$11,'Bases de Datos'!$F$5:$J$5,0),FALSE)</f>
        <v>1</v>
      </c>
      <c r="E17" s="46">
        <f>VLOOKUP($B17,BD_ALUMNOS,MATCH(E$11,'Bases de Datos'!$F$5:$J$5,0),FALSE)</f>
        <v>40909</v>
      </c>
      <c r="F17" s="73">
        <f t="shared" ca="1" si="0"/>
        <v>8.25</v>
      </c>
      <c r="G17" s="45" t="str">
        <f>VLOOKUP($B17,BD_ALUMNOS,MATCH(G$11,'Bases de Datos'!$F$5:$J$5,0),FALSE)</f>
        <v>MED2012</v>
      </c>
      <c r="H17" s="51">
        <v>3.9</v>
      </c>
      <c r="I17" s="52">
        <v>4</v>
      </c>
      <c r="J17" s="52">
        <v>6.2</v>
      </c>
      <c r="K17" s="52">
        <v>6</v>
      </c>
      <c r="L17" s="52">
        <v>4.8</v>
      </c>
      <c r="M17" s="52">
        <v>3.5</v>
      </c>
      <c r="N17" s="73">
        <f t="shared" si="1"/>
        <v>5.0066666666666668</v>
      </c>
      <c r="O17" s="49">
        <f t="shared" ca="1" si="2"/>
        <v>3.1932211538461539</v>
      </c>
    </row>
    <row r="18" spans="2:15" ht="15.75" thickBot="1" x14ac:dyDescent="0.3">
      <c r="B18" s="50">
        <v>1666</v>
      </c>
      <c r="C18" s="45" t="str">
        <f>VLOOKUP($B18,BD_ALUMNOS,MATCH(C$11,'Bases de Datos'!$F$5:$J$5,0),FALSE)</f>
        <v>Igor</v>
      </c>
      <c r="D18" s="45">
        <f>VLOOKUP($B18,BD_ALUMNOS,MATCH(D$11,'Bases de Datos'!$F$5:$J$5,0),FALSE)</f>
        <v>1</v>
      </c>
      <c r="E18" s="46">
        <f>VLOOKUP($B18,BD_ALUMNOS,MATCH(E$11,'Bases de Datos'!$F$5:$J$5,0),FALSE)</f>
        <v>41275</v>
      </c>
      <c r="F18" s="73">
        <f t="shared" ca="1" si="0"/>
        <v>7.25</v>
      </c>
      <c r="G18" s="45" t="str">
        <f>VLOOKUP($B18,BD_ALUMNOS,MATCH(G$11,'Bases de Datos'!$F$5:$J$5,0),FALSE)</f>
        <v>DER2013</v>
      </c>
      <c r="H18" s="51">
        <v>4.8</v>
      </c>
      <c r="I18" s="52">
        <v>3.5</v>
      </c>
      <c r="J18" s="52">
        <v>3.5</v>
      </c>
      <c r="K18" s="52">
        <v>6.4</v>
      </c>
      <c r="L18" s="52">
        <v>4.8</v>
      </c>
      <c r="M18" s="52">
        <v>3.5</v>
      </c>
      <c r="N18" s="73">
        <f t="shared" si="1"/>
        <v>4.884444444444445</v>
      </c>
      <c r="O18" s="49">
        <f t="shared" ca="1" si="2"/>
        <v>3.1932211538461539</v>
      </c>
    </row>
    <row r="19" spans="2:15" ht="15.75" thickBot="1" x14ac:dyDescent="0.3">
      <c r="B19" s="50">
        <v>1667</v>
      </c>
      <c r="C19" s="45" t="str">
        <f>VLOOKUP($B19,BD_ALUMNOS,MATCH(C$11,'Bases de Datos'!$F$5:$J$5,0),FALSE)</f>
        <v>Hugo</v>
      </c>
      <c r="D19" s="45">
        <f>VLOOKUP($B19,BD_ALUMNOS,MATCH(D$11,'Bases de Datos'!$F$5:$J$5,0),FALSE)</f>
        <v>1</v>
      </c>
      <c r="E19" s="46">
        <f>VLOOKUP($B19,BD_ALUMNOS,MATCH(E$11,'Bases de Datos'!$F$5:$J$5,0),FALSE)</f>
        <v>40969</v>
      </c>
      <c r="F19" s="73">
        <f t="shared" ca="1" si="0"/>
        <v>8.0833333333333339</v>
      </c>
      <c r="G19" s="45" t="str">
        <f>VLOOKUP($B19,BD_ALUMNOS,MATCH(G$11,'Bases de Datos'!$F$5:$J$5,0),FALSE)</f>
        <v>ING2012</v>
      </c>
      <c r="H19" s="51">
        <v>4.8</v>
      </c>
      <c r="I19" s="52">
        <v>3.5</v>
      </c>
      <c r="J19" s="52">
        <v>2.7</v>
      </c>
      <c r="K19" s="52">
        <v>3.3</v>
      </c>
      <c r="L19" s="52">
        <v>4.2</v>
      </c>
      <c r="M19" s="52">
        <v>3.5</v>
      </c>
      <c r="N19" s="73">
        <f t="shared" si="1"/>
        <v>4.0622222222222222</v>
      </c>
      <c r="O19" s="49">
        <f t="shared" ca="1" si="2"/>
        <v>3.1932211538461539</v>
      </c>
    </row>
    <row r="20" spans="2:15" ht="15.75" thickBot="1" x14ac:dyDescent="0.3">
      <c r="B20" s="50">
        <v>1668</v>
      </c>
      <c r="C20" s="45" t="str">
        <f>VLOOKUP($B20,BD_ALUMNOS,MATCH(C$11,'Bases de Datos'!$F$5:$J$5,0),FALSE)</f>
        <v>Elena</v>
      </c>
      <c r="D20" s="45">
        <f>VLOOKUP($B20,BD_ALUMNOS,MATCH(D$11,'Bases de Datos'!$F$5:$J$5,0),FALSE)</f>
        <v>1</v>
      </c>
      <c r="E20" s="46">
        <f>VLOOKUP($B20,BD_ALUMNOS,MATCH(E$11,'Bases de Datos'!$F$5:$J$5,0),FALSE)</f>
        <v>43082</v>
      </c>
      <c r="F20" s="73">
        <f t="shared" ca="1" si="0"/>
        <v>2.2999999999999998</v>
      </c>
      <c r="G20" s="45" t="str">
        <f>VLOOKUP($B20,BD_ALUMNOS,MATCH(G$11,'Bases de Datos'!$F$5:$J$5,0),FALSE)</f>
        <v>QUI2017</v>
      </c>
      <c r="H20" s="51">
        <v>4.2</v>
      </c>
      <c r="I20" s="52">
        <v>3.5</v>
      </c>
      <c r="J20" s="52">
        <v>3.5</v>
      </c>
      <c r="K20" s="52">
        <v>5</v>
      </c>
      <c r="L20" s="52">
        <v>4.8</v>
      </c>
      <c r="M20" s="52">
        <v>3.9</v>
      </c>
      <c r="N20" s="73">
        <f t="shared" si="1"/>
        <v>4.3511111111111109</v>
      </c>
      <c r="O20" s="49">
        <f t="shared" ca="1" si="2"/>
        <v>3.353221153846154</v>
      </c>
    </row>
    <row r="21" spans="2:15" ht="15.75" thickBot="1" x14ac:dyDescent="0.3">
      <c r="B21" s="50">
        <v>1669</v>
      </c>
      <c r="C21" s="45" t="str">
        <f>VLOOKUP($B21,BD_ALUMNOS,MATCH(C$11,'Bases de Datos'!$F$5:$J$5,0),FALSE)</f>
        <v>Erica</v>
      </c>
      <c r="D21" s="45">
        <f>VLOOKUP($B21,BD_ALUMNOS,MATCH(D$11,'Bases de Datos'!$F$5:$J$5,0),FALSE)</f>
        <v>1</v>
      </c>
      <c r="E21" s="46">
        <f>VLOOKUP($B21,BD_ALUMNOS,MATCH(E$11,'Bases de Datos'!$F$5:$J$5,0),FALSE)</f>
        <v>40238</v>
      </c>
      <c r="F21" s="73">
        <f t="shared" ca="1" si="0"/>
        <v>10.083333333333334</v>
      </c>
      <c r="G21" s="45" t="str">
        <f>VLOOKUP($B21,BD_ALUMNOS,MATCH(G$11,'Bases de Datos'!$F$5:$J$5,0),FALSE)</f>
        <v>PER2010</v>
      </c>
      <c r="H21" s="51">
        <v>4.8</v>
      </c>
      <c r="I21" s="52">
        <v>3.9</v>
      </c>
      <c r="J21" s="52">
        <v>4.7</v>
      </c>
      <c r="K21" s="52">
        <v>6.1</v>
      </c>
      <c r="L21" s="52">
        <v>6</v>
      </c>
      <c r="M21" s="52">
        <v>3.2</v>
      </c>
      <c r="N21" s="73">
        <f t="shared" si="1"/>
        <v>4.9622222222222216</v>
      </c>
      <c r="O21" s="49">
        <f t="shared" ca="1" si="2"/>
        <v>3.0732211538461538</v>
      </c>
    </row>
    <row r="22" spans="2:15" ht="15.75" thickBot="1" x14ac:dyDescent="0.3">
      <c r="B22" s="50">
        <v>1670</v>
      </c>
      <c r="C22" s="45" t="str">
        <f>VLOOKUP($B22,BD_ALUMNOS,MATCH(C$11,'Bases de Datos'!$F$5:$J$5,0),FALSE)</f>
        <v>Roberto</v>
      </c>
      <c r="D22" s="45">
        <f>VLOOKUP($B22,BD_ALUMNOS,MATCH(D$11,'Bases de Datos'!$F$5:$J$5,0),FALSE)</f>
        <v>1</v>
      </c>
      <c r="E22" s="46">
        <f>VLOOKUP($B22,BD_ALUMNOS,MATCH(E$11,'Bases de Datos'!$F$5:$J$5,0),FALSE)</f>
        <v>41129</v>
      </c>
      <c r="F22" s="73">
        <f t="shared" ca="1" si="0"/>
        <v>7.6472222222222221</v>
      </c>
      <c r="G22" s="45" t="str">
        <f>VLOOKUP($B22,BD_ALUMNOS,MATCH(G$11,'Bases de Datos'!$F$5:$J$5,0),FALSE)</f>
        <v>DER2012</v>
      </c>
      <c r="H22" s="51">
        <v>6</v>
      </c>
      <c r="I22" s="52">
        <v>3.2</v>
      </c>
      <c r="J22" s="52">
        <v>5</v>
      </c>
      <c r="K22" s="52">
        <v>4.8</v>
      </c>
      <c r="L22" s="52">
        <v>4.8</v>
      </c>
      <c r="M22" s="52">
        <v>1</v>
      </c>
      <c r="N22" s="73">
        <f t="shared" si="1"/>
        <v>4.6177777777777784</v>
      </c>
      <c r="O22" s="49">
        <f t="shared" ca="1" si="2"/>
        <v>2.1932211538461539</v>
      </c>
    </row>
    <row r="23" spans="2:15" ht="15.75" thickBot="1" x14ac:dyDescent="0.3">
      <c r="B23" s="50">
        <v>1671</v>
      </c>
      <c r="C23" s="45" t="str">
        <f>VLOOKUP($B23,BD_ALUMNOS,MATCH(C$11,'Bases de Datos'!$F$5:$J$5,0),FALSE)</f>
        <v>Luis</v>
      </c>
      <c r="D23" s="45">
        <f>VLOOKUP($B23,BD_ALUMNOS,MATCH(D$11,'Bases de Datos'!$F$5:$J$5,0),FALSE)</f>
        <v>1</v>
      </c>
      <c r="E23" s="46">
        <f>VLOOKUP($B23,BD_ALUMNOS,MATCH(E$11,'Bases de Datos'!$F$5:$J$5,0),FALSE)</f>
        <v>40544</v>
      </c>
      <c r="F23" s="73">
        <f t="shared" ca="1" si="0"/>
        <v>9.25</v>
      </c>
      <c r="G23" s="45" t="str">
        <f>VLOOKUP($B23,BD_ALUMNOS,MATCH(G$11,'Bases de Datos'!$F$5:$J$5,0),FALSE)</f>
        <v>MED2011</v>
      </c>
      <c r="H23" s="51">
        <v>4.8</v>
      </c>
      <c r="I23" s="52">
        <v>1</v>
      </c>
      <c r="J23" s="52">
        <v>1</v>
      </c>
      <c r="K23" s="52">
        <v>5.5</v>
      </c>
      <c r="L23" s="52">
        <v>3</v>
      </c>
      <c r="M23" s="52">
        <v>3.5</v>
      </c>
      <c r="N23" s="73">
        <f t="shared" si="1"/>
        <v>4.028888888888889</v>
      </c>
      <c r="O23" s="49">
        <f t="shared" ca="1" si="2"/>
        <v>3.1932211538461539</v>
      </c>
    </row>
    <row r="24" spans="2:15" ht="15.75" thickBot="1" x14ac:dyDescent="0.3">
      <c r="B24" s="50">
        <v>1672</v>
      </c>
      <c r="C24" s="45" t="str">
        <f>VLOOKUP($B24,BD_ALUMNOS,MATCH(C$11,'Bases de Datos'!$F$5:$J$5,0),FALSE)</f>
        <v>Ignacio</v>
      </c>
      <c r="D24" s="45">
        <f>VLOOKUP($B24,BD_ALUMNOS,MATCH(D$11,'Bases de Datos'!$F$5:$J$5,0),FALSE)</f>
        <v>2</v>
      </c>
      <c r="E24" s="46">
        <f>VLOOKUP($B24,BD_ALUMNOS,MATCH(E$11,'Bases de Datos'!$F$5:$J$5,0),FALSE)</f>
        <v>42795</v>
      </c>
      <c r="F24" s="73">
        <f t="shared" ca="1" si="0"/>
        <v>3.0833333333333335</v>
      </c>
      <c r="G24" s="45" t="str">
        <f>VLOOKUP($B24,BD_ALUMNOS,MATCH(G$11,'Bases de Datos'!$F$5:$J$5,0),FALSE)</f>
        <v>GEO2017</v>
      </c>
      <c r="H24" s="51">
        <v>3</v>
      </c>
      <c r="I24" s="52">
        <v>5.2</v>
      </c>
      <c r="J24" s="52">
        <v>1</v>
      </c>
      <c r="K24" s="52">
        <v>4.8</v>
      </c>
      <c r="L24" s="52">
        <v>5.4</v>
      </c>
      <c r="M24" s="52">
        <v>1.1000000000000001</v>
      </c>
      <c r="N24" s="73">
        <f t="shared" si="1"/>
        <v>4.2622222222222224</v>
      </c>
      <c r="O24" s="49">
        <f t="shared" ca="1" si="2"/>
        <v>2.2332211538461539</v>
      </c>
    </row>
    <row r="25" spans="2:15" ht="15.75" thickBot="1" x14ac:dyDescent="0.3">
      <c r="B25" s="50">
        <v>1673</v>
      </c>
      <c r="C25" s="45" t="str">
        <f>VLOOKUP($B25,BD_ALUMNOS,MATCH(C$11,'Bases de Datos'!$F$5:$J$5,0),FALSE)</f>
        <v>Fernanda</v>
      </c>
      <c r="D25" s="45">
        <f>VLOOKUP($B25,BD_ALUMNOS,MATCH(D$11,'Bases de Datos'!$F$5:$J$5,0),FALSE)</f>
        <v>5</v>
      </c>
      <c r="E25" s="46">
        <f>VLOOKUP($B25,BD_ALUMNOS,MATCH(E$11,'Bases de Datos'!$F$5:$J$5,0),FALSE)</f>
        <v>41334</v>
      </c>
      <c r="F25" s="73">
        <f t="shared" ca="1" si="0"/>
        <v>7.083333333333333</v>
      </c>
      <c r="G25" s="45" t="str">
        <f>VLOOKUP($B25,BD_ALUMNOS,MATCH(G$11,'Bases de Datos'!$F$5:$J$5,0),FALSE)</f>
        <v>PER2013</v>
      </c>
      <c r="H25" s="51">
        <v>1</v>
      </c>
      <c r="I25" s="52">
        <v>6.4</v>
      </c>
      <c r="J25" s="52">
        <v>1</v>
      </c>
      <c r="K25" s="52">
        <v>5.8</v>
      </c>
      <c r="L25" s="52">
        <v>5.4</v>
      </c>
      <c r="M25" s="52">
        <v>3.9</v>
      </c>
      <c r="N25" s="73">
        <f t="shared" si="1"/>
        <v>4.3066666666666675</v>
      </c>
      <c r="O25" s="49">
        <f t="shared" ca="1" si="2"/>
        <v>3.353221153846154</v>
      </c>
    </row>
    <row r="26" spans="2:15" ht="15.75" thickBot="1" x14ac:dyDescent="0.3">
      <c r="B26" s="50">
        <v>1674</v>
      </c>
      <c r="C26" s="45" t="str">
        <f>VLOOKUP($B26,BD_ALUMNOS,MATCH(C$11,'Bases de Datos'!$F$5:$J$5,0),FALSE)</f>
        <v>Raimundo</v>
      </c>
      <c r="D26" s="45">
        <f>VLOOKUP($B26,BD_ALUMNOS,MATCH(D$11,'Bases de Datos'!$F$5:$J$5,0),FALSE)</f>
        <v>1</v>
      </c>
      <c r="E26" s="46">
        <f>VLOOKUP($B26,BD_ALUMNOS,MATCH(E$11,'Bases de Datos'!$F$5:$J$5,0),FALSE)</f>
        <v>40969</v>
      </c>
      <c r="F26" s="73">
        <f t="shared" ca="1" si="0"/>
        <v>8.0833333333333339</v>
      </c>
      <c r="G26" s="45" t="str">
        <f>VLOOKUP($B26,BD_ALUMNOS,MATCH(G$11,'Bases de Datos'!$F$5:$J$5,0),FALSE)</f>
        <v>SOC2012</v>
      </c>
      <c r="H26" s="51">
        <v>2.8</v>
      </c>
      <c r="I26" s="52">
        <v>6.4</v>
      </c>
      <c r="J26" s="52">
        <v>5</v>
      </c>
      <c r="K26" s="52">
        <v>6</v>
      </c>
      <c r="L26" s="52">
        <v>1</v>
      </c>
      <c r="M26" s="52">
        <v>4.8</v>
      </c>
      <c r="N26" s="73">
        <f t="shared" si="1"/>
        <v>5.0177777777777779</v>
      </c>
      <c r="O26" s="49">
        <f t="shared" ca="1" si="2"/>
        <v>3.7132211538461535</v>
      </c>
    </row>
    <row r="27" spans="2:15" ht="15.75" thickBot="1" x14ac:dyDescent="0.3">
      <c r="B27" s="50">
        <v>1675</v>
      </c>
      <c r="C27" s="45" t="str">
        <f>VLOOKUP($B27,BD_ALUMNOS,MATCH(C$11,'Bases de Datos'!$F$5:$J$5,0),FALSE)</f>
        <v>Maximiliano</v>
      </c>
      <c r="D27" s="45">
        <f>VLOOKUP($B27,BD_ALUMNOS,MATCH(D$11,'Bases de Datos'!$F$5:$J$5,0),FALSE)</f>
        <v>2</v>
      </c>
      <c r="E27" s="46">
        <f>VLOOKUP($B27,BD_ALUMNOS,MATCH(E$11,'Bases de Datos'!$F$5:$J$5,0),FALSE)</f>
        <v>42795</v>
      </c>
      <c r="F27" s="73">
        <f t="shared" ca="1" si="0"/>
        <v>3.0833333333333335</v>
      </c>
      <c r="G27" s="45" t="str">
        <f>VLOOKUP($B27,BD_ALUMNOS,MATCH(G$11,'Bases de Datos'!$F$5:$J$5,0),FALSE)</f>
        <v>MED2017</v>
      </c>
      <c r="H27" s="51">
        <v>6.4</v>
      </c>
      <c r="I27" s="52">
        <v>6</v>
      </c>
      <c r="J27" s="52">
        <v>6.4</v>
      </c>
      <c r="K27" s="52">
        <v>4</v>
      </c>
      <c r="L27" s="52">
        <v>5.4</v>
      </c>
      <c r="M27" s="52">
        <v>4.8</v>
      </c>
      <c r="N27" s="73">
        <f t="shared" si="1"/>
        <v>5.3288888888888888</v>
      </c>
      <c r="O27" s="49">
        <f t="shared" ca="1" si="2"/>
        <v>3.7132211538461535</v>
      </c>
    </row>
    <row r="28" spans="2:15" ht="15.75" thickBot="1" x14ac:dyDescent="0.3">
      <c r="B28" s="50">
        <v>1676</v>
      </c>
      <c r="C28" s="45" t="str">
        <f>VLOOKUP($B28,BD_ALUMNOS,MATCH(C$11,'Bases de Datos'!$F$5:$J$5,0),FALSE)</f>
        <v>Americo</v>
      </c>
      <c r="D28" s="45">
        <f>VLOOKUP($B28,BD_ALUMNOS,MATCH(D$11,'Bases de Datos'!$F$5:$J$5,0),FALSE)</f>
        <v>1</v>
      </c>
      <c r="E28" s="46">
        <f>VLOOKUP($B28,BD_ALUMNOS,MATCH(E$11,'Bases de Datos'!$F$5:$J$5,0),FALSE)</f>
        <v>40544</v>
      </c>
      <c r="F28" s="73">
        <f t="shared" ca="1" si="0"/>
        <v>9.25</v>
      </c>
      <c r="G28" s="45" t="str">
        <f>VLOOKUP($B28,BD_ALUMNOS,MATCH(G$11,'Bases de Datos'!$F$5:$J$5,0),FALSE)</f>
        <v>DER2011</v>
      </c>
      <c r="H28" s="51">
        <v>4.5</v>
      </c>
      <c r="I28" s="52">
        <v>6</v>
      </c>
      <c r="J28" s="52">
        <v>4</v>
      </c>
      <c r="K28" s="52">
        <v>5.4</v>
      </c>
      <c r="L28" s="52">
        <v>5.2</v>
      </c>
      <c r="M28" s="52">
        <v>4.2</v>
      </c>
      <c r="N28" s="73">
        <f t="shared" si="1"/>
        <v>4.8511111111111109</v>
      </c>
      <c r="O28" s="49">
        <f t="shared" ca="1" si="2"/>
        <v>3.4732211538461542</v>
      </c>
    </row>
    <row r="29" spans="2:15" ht="15.75" thickBot="1" x14ac:dyDescent="0.3">
      <c r="B29" s="50">
        <v>1677</v>
      </c>
      <c r="C29" s="45" t="str">
        <f>VLOOKUP($B29,BD_ALUMNOS,MATCH(C$11,'Bases de Datos'!$F$5:$J$5,0),FALSE)</f>
        <v>Antonia</v>
      </c>
      <c r="D29" s="45">
        <f>VLOOKUP($B29,BD_ALUMNOS,MATCH(D$11,'Bases de Datos'!$F$5:$J$5,0),FALSE)</f>
        <v>2</v>
      </c>
      <c r="E29" s="46">
        <f>VLOOKUP($B29,BD_ALUMNOS,MATCH(E$11,'Bases de Datos'!$F$5:$J$5,0),FALSE)</f>
        <v>41282</v>
      </c>
      <c r="F29" s="73">
        <f t="shared" ca="1" si="0"/>
        <v>7.2305555555555552</v>
      </c>
      <c r="G29" s="45" t="str">
        <f>VLOOKUP($B29,BD_ALUMNOS,MATCH(G$11,'Bases de Datos'!$F$5:$J$5,0),FALSE)</f>
        <v>ING2013</v>
      </c>
      <c r="H29" s="51">
        <v>6</v>
      </c>
      <c r="I29" s="52">
        <v>1</v>
      </c>
      <c r="J29" s="52">
        <v>6</v>
      </c>
      <c r="K29" s="52">
        <v>3.5</v>
      </c>
      <c r="L29" s="52">
        <v>6.4</v>
      </c>
      <c r="M29" s="52">
        <v>4.8</v>
      </c>
      <c r="N29" s="73">
        <f t="shared" si="1"/>
        <v>5.0177777777777779</v>
      </c>
      <c r="O29" s="49">
        <f t="shared" ca="1" si="2"/>
        <v>3.7132211538461535</v>
      </c>
    </row>
    <row r="30" spans="2:15" ht="15.75" thickBot="1" x14ac:dyDescent="0.3">
      <c r="B30" s="50">
        <v>1678</v>
      </c>
      <c r="C30" s="45" t="str">
        <f>VLOOKUP($B30,BD_ALUMNOS,MATCH(C$11,'Bases de Datos'!$F$5:$J$5,0),FALSE)</f>
        <v>Mario</v>
      </c>
      <c r="D30" s="45">
        <f>VLOOKUP($B30,BD_ALUMNOS,MATCH(D$11,'Bases de Datos'!$F$5:$J$5,0),FALSE)</f>
        <v>5</v>
      </c>
      <c r="E30" s="46">
        <f>VLOOKUP($B30,BD_ALUMNOS,MATCH(E$11,'Bases de Datos'!$F$5:$J$5,0),FALSE)</f>
        <v>40858</v>
      </c>
      <c r="F30" s="73">
        <f t="shared" ca="1" si="0"/>
        <v>8.3888888888888893</v>
      </c>
      <c r="G30" s="45" t="str">
        <f>VLOOKUP($B30,BD_ALUMNOS,MATCH(G$11,'Bases de Datos'!$F$5:$J$5,0),FALSE)</f>
        <v>ICO2011</v>
      </c>
      <c r="H30" s="51">
        <v>6.4</v>
      </c>
      <c r="I30" s="52">
        <v>5.2</v>
      </c>
      <c r="J30" s="52">
        <v>6.4</v>
      </c>
      <c r="K30" s="52">
        <v>1</v>
      </c>
      <c r="L30" s="52">
        <v>6.4</v>
      </c>
      <c r="M30" s="52">
        <v>6</v>
      </c>
      <c r="N30" s="73">
        <f t="shared" si="1"/>
        <v>5.5733333333333333</v>
      </c>
      <c r="O30" s="49">
        <f t="shared" ca="1" si="2"/>
        <v>4.1932211538461539</v>
      </c>
    </row>
    <row r="31" spans="2:15" ht="15.75" thickBot="1" x14ac:dyDescent="0.3">
      <c r="B31" s="50">
        <v>1679</v>
      </c>
      <c r="C31" s="45" t="str">
        <f>VLOOKUP($B31,BD_ALUMNOS,MATCH(C$11,'Bases de Datos'!$F$5:$J$5,0),FALSE)</f>
        <v>Camilo</v>
      </c>
      <c r="D31" s="45">
        <f>VLOOKUP($B31,BD_ALUMNOS,MATCH(D$11,'Bases de Datos'!$F$5:$J$5,0),FALSE)</f>
        <v>2</v>
      </c>
      <c r="E31" s="46">
        <f>VLOOKUP($B31,BD_ALUMNOS,MATCH(E$11,'Bases de Datos'!$F$5:$J$5,0),FALSE)</f>
        <v>42246</v>
      </c>
      <c r="F31" s="73">
        <f t="shared" ca="1" si="0"/>
        <v>4.583333333333333</v>
      </c>
      <c r="G31" s="45" t="str">
        <f>VLOOKUP($B31,BD_ALUMNOS,MATCH(G$11,'Bases de Datos'!$F$5:$J$5,0),FALSE)</f>
        <v>DER2015</v>
      </c>
      <c r="H31" s="51">
        <v>1.1000000000000001</v>
      </c>
      <c r="I31" s="52">
        <v>3.9</v>
      </c>
      <c r="J31" s="52">
        <v>3.3</v>
      </c>
      <c r="K31" s="52">
        <v>3.5</v>
      </c>
      <c r="L31" s="52">
        <v>6</v>
      </c>
      <c r="M31" s="52">
        <v>6</v>
      </c>
      <c r="N31" s="73">
        <f t="shared" si="1"/>
        <v>4.3622222222222229</v>
      </c>
      <c r="O31" s="49">
        <f t="shared" ca="1" si="2"/>
        <v>4.1932211538461539</v>
      </c>
    </row>
    <row r="32" spans="2:15" ht="15.75" thickBot="1" x14ac:dyDescent="0.3">
      <c r="B32" s="50">
        <v>1680</v>
      </c>
      <c r="C32" s="45" t="str">
        <f>VLOOKUP($B32,BD_ALUMNOS,MATCH(C$11,'Bases de Datos'!$F$5:$J$5,0),FALSE)</f>
        <v>Jessica</v>
      </c>
      <c r="D32" s="45">
        <f>VLOOKUP($B32,BD_ALUMNOS,MATCH(D$11,'Bases de Datos'!$F$5:$J$5,0),FALSE)</f>
        <v>1</v>
      </c>
      <c r="E32" s="46">
        <f>VLOOKUP($B32,BD_ALUMNOS,MATCH(E$11,'Bases de Datos'!$F$5:$J$5,0),FALSE)</f>
        <v>41282</v>
      </c>
      <c r="F32" s="73">
        <f t="shared" ca="1" si="0"/>
        <v>7.2305555555555552</v>
      </c>
      <c r="G32" s="45" t="str">
        <f>VLOOKUP($B32,BD_ALUMNOS,MATCH(G$11,'Bases de Datos'!$F$5:$J$5,0),FALSE)</f>
        <v>ICO2013</v>
      </c>
      <c r="H32" s="51">
        <v>3.9</v>
      </c>
      <c r="I32" s="52">
        <v>6</v>
      </c>
      <c r="J32" s="52">
        <v>5</v>
      </c>
      <c r="K32" s="52">
        <v>2</v>
      </c>
      <c r="L32" s="52">
        <v>6</v>
      </c>
      <c r="M32" s="52">
        <v>6</v>
      </c>
      <c r="N32" s="73">
        <f t="shared" si="1"/>
        <v>5.0955555555555554</v>
      </c>
      <c r="O32" s="49">
        <f t="shared" ca="1" si="2"/>
        <v>4.1932211538461539</v>
      </c>
    </row>
    <row r="33" spans="2:15" ht="15.75" thickBot="1" x14ac:dyDescent="0.3">
      <c r="B33" s="50">
        <v>1681</v>
      </c>
      <c r="C33" s="45" t="str">
        <f>VLOOKUP($B33,BD_ALUMNOS,MATCH(C$11,'Bases de Datos'!$F$5:$J$5,0),FALSE)</f>
        <v>Patricio</v>
      </c>
      <c r="D33" s="45">
        <f>VLOOKUP($B33,BD_ALUMNOS,MATCH(D$11,'Bases de Datos'!$F$5:$J$5,0),FALSE)</f>
        <v>1</v>
      </c>
      <c r="E33" s="46">
        <f>VLOOKUP($B33,BD_ALUMNOS,MATCH(E$11,'Bases de Datos'!$F$5:$J$5,0),FALSE)</f>
        <v>41129</v>
      </c>
      <c r="F33" s="73">
        <f t="shared" ca="1" si="0"/>
        <v>7.6472222222222221</v>
      </c>
      <c r="G33" s="45" t="str">
        <f>VLOOKUP($B33,BD_ALUMNOS,MATCH(G$11,'Bases de Datos'!$F$5:$J$5,0),FALSE)</f>
        <v>SOC2012</v>
      </c>
      <c r="H33" s="51">
        <v>4.8</v>
      </c>
      <c r="I33" s="52">
        <v>6.3</v>
      </c>
      <c r="J33" s="52">
        <v>6.1</v>
      </c>
      <c r="K33" s="52">
        <v>4</v>
      </c>
      <c r="L33" s="52">
        <v>1</v>
      </c>
      <c r="M33" s="52">
        <v>1</v>
      </c>
      <c r="N33" s="73">
        <f t="shared" si="1"/>
        <v>4.6844444444444449</v>
      </c>
      <c r="O33" s="49">
        <f t="shared" ca="1" si="2"/>
        <v>2.1932211538461539</v>
      </c>
    </row>
    <row r="34" spans="2:15" ht="15.75" thickBot="1" x14ac:dyDescent="0.3">
      <c r="B34" s="50">
        <v>1682</v>
      </c>
      <c r="C34" s="45" t="str">
        <f>VLOOKUP($B34,BD_ALUMNOS,MATCH(C$11,'Bases de Datos'!$F$5:$J$5,0),FALSE)</f>
        <v>Lorena</v>
      </c>
      <c r="D34" s="45">
        <f>VLOOKUP($B34,BD_ALUMNOS,MATCH(D$11,'Bases de Datos'!$F$5:$J$5,0),FALSE)</f>
        <v>2</v>
      </c>
      <c r="E34" s="46">
        <f>VLOOKUP($B34,BD_ALUMNOS,MATCH(E$11,'Bases de Datos'!$F$5:$J$5,0),FALSE)</f>
        <v>41820</v>
      </c>
      <c r="F34" s="73">
        <f t="shared" ca="1" si="0"/>
        <v>5.75</v>
      </c>
      <c r="G34" s="45" t="str">
        <f>VLOOKUP($B34,BD_ALUMNOS,MATCH(G$11,'Bases de Datos'!$F$5:$J$5,0),FALSE)</f>
        <v>GEO2014</v>
      </c>
      <c r="H34" s="51">
        <v>4.8</v>
      </c>
      <c r="I34" s="52">
        <v>3.5</v>
      </c>
      <c r="J34" s="52">
        <v>4.8</v>
      </c>
      <c r="K34" s="52">
        <v>4.8</v>
      </c>
      <c r="L34" s="52">
        <v>5.2</v>
      </c>
      <c r="M34" s="52">
        <v>5.2</v>
      </c>
      <c r="N34" s="73">
        <f t="shared" si="1"/>
        <v>4.6288888888888886</v>
      </c>
      <c r="O34" s="49">
        <f t="shared" ca="1" si="2"/>
        <v>3.8732211538461536</v>
      </c>
    </row>
    <row r="35" spans="2:15" ht="15.75" thickBot="1" x14ac:dyDescent="0.3">
      <c r="B35" s="50">
        <v>1683</v>
      </c>
      <c r="C35" s="45" t="str">
        <f>VLOOKUP($B35,BD_ALUMNOS,MATCH(C$11,'Bases de Datos'!$F$5:$J$5,0),FALSE)</f>
        <v>Francisco</v>
      </c>
      <c r="D35" s="45">
        <f>VLOOKUP($B35,BD_ALUMNOS,MATCH(D$11,'Bases de Datos'!$F$5:$J$5,0),FALSE)</f>
        <v>1</v>
      </c>
      <c r="E35" s="46">
        <f>VLOOKUP($B35,BD_ALUMNOS,MATCH(E$11,'Bases de Datos'!$F$5:$J$5,0),FALSE)</f>
        <v>41418</v>
      </c>
      <c r="F35" s="73">
        <f t="shared" ca="1" si="0"/>
        <v>6.8527777777777779</v>
      </c>
      <c r="G35" s="45" t="str">
        <f>VLOOKUP($B35,BD_ALUMNOS,MATCH(G$11,'Bases de Datos'!$F$5:$J$5,0),FALSE)</f>
        <v>FIS2013</v>
      </c>
      <c r="H35" s="51">
        <v>4.2</v>
      </c>
      <c r="I35" s="52">
        <v>5.4</v>
      </c>
      <c r="J35" s="52">
        <v>5.5</v>
      </c>
      <c r="K35" s="52">
        <v>7</v>
      </c>
      <c r="L35" s="52">
        <v>3.9</v>
      </c>
      <c r="M35" s="52">
        <v>3.9</v>
      </c>
      <c r="N35" s="73">
        <f t="shared" si="1"/>
        <v>5.4511111111111115</v>
      </c>
      <c r="O35" s="49">
        <f t="shared" ca="1" si="2"/>
        <v>3.353221153846154</v>
      </c>
    </row>
    <row r="36" spans="2:15" ht="15.75" thickBot="1" x14ac:dyDescent="0.3">
      <c r="B36" s="50">
        <v>1684</v>
      </c>
      <c r="C36" s="45" t="str">
        <f>VLOOKUP($B36,BD_ALUMNOS,MATCH(C$11,'Bases de Datos'!$F$5:$J$5,0),FALSE)</f>
        <v>Montserrat</v>
      </c>
      <c r="D36" s="45">
        <f>VLOOKUP($B36,BD_ALUMNOS,MATCH(D$11,'Bases de Datos'!$F$5:$J$5,0),FALSE)</f>
        <v>2</v>
      </c>
      <c r="E36" s="46">
        <f>VLOOKUP($B36,BD_ALUMNOS,MATCH(E$11,'Bases de Datos'!$F$5:$J$5,0),FALSE)</f>
        <v>40969</v>
      </c>
      <c r="F36" s="73">
        <f t="shared" ca="1" si="0"/>
        <v>8.0833333333333339</v>
      </c>
      <c r="G36" s="45" t="str">
        <f>VLOOKUP($B36,BD_ALUMNOS,MATCH(G$11,'Bases de Datos'!$F$5:$J$5,0),FALSE)</f>
        <v>ING2012</v>
      </c>
      <c r="H36" s="51">
        <v>4.8</v>
      </c>
      <c r="I36" s="52">
        <v>6.3</v>
      </c>
      <c r="J36" s="52">
        <v>4.8</v>
      </c>
      <c r="K36" s="52">
        <v>6.4</v>
      </c>
      <c r="L36" s="52">
        <v>6</v>
      </c>
      <c r="M36" s="52">
        <v>3.5</v>
      </c>
      <c r="N36" s="73">
        <f t="shared" si="1"/>
        <v>5.3400000000000007</v>
      </c>
      <c r="O36" s="49">
        <f t="shared" ca="1" si="2"/>
        <v>3.1932211538461539</v>
      </c>
    </row>
    <row r="37" spans="2:15" ht="15.75" thickBot="1" x14ac:dyDescent="0.3">
      <c r="B37" s="50">
        <v>1685</v>
      </c>
      <c r="C37" s="45" t="str">
        <f>VLOOKUP($B37,BD_ALUMNOS,MATCH(C$11,'Bases de Datos'!$F$5:$J$5,0),FALSE)</f>
        <v>Ana</v>
      </c>
      <c r="D37" s="45">
        <f>VLOOKUP($B37,BD_ALUMNOS,MATCH(D$11,'Bases de Datos'!$F$5:$J$5,0),FALSE)</f>
        <v>1</v>
      </c>
      <c r="E37" s="46">
        <f>VLOOKUP($B37,BD_ALUMNOS,MATCH(E$11,'Bases de Datos'!$F$5:$J$5,0),FALSE)</f>
        <v>42959</v>
      </c>
      <c r="F37" s="73">
        <f t="shared" ca="1" si="0"/>
        <v>2.6361111111111111</v>
      </c>
      <c r="G37" s="45" t="str">
        <f>VLOOKUP($B37,BD_ALUMNOS,MATCH(G$11,'Bases de Datos'!$F$5:$J$5,0),FALSE)</f>
        <v>ING2017</v>
      </c>
      <c r="H37" s="51">
        <v>6</v>
      </c>
      <c r="I37" s="52">
        <v>6.3</v>
      </c>
      <c r="J37" s="52">
        <v>5.8</v>
      </c>
      <c r="K37" s="52">
        <v>2.4</v>
      </c>
      <c r="L37" s="52">
        <v>6.3</v>
      </c>
      <c r="M37" s="52">
        <v>4.7</v>
      </c>
      <c r="N37" s="73">
        <f t="shared" si="1"/>
        <v>5.551111111111112</v>
      </c>
      <c r="O37" s="49">
        <f t="shared" ca="1" si="2"/>
        <v>3.6732211538461543</v>
      </c>
    </row>
    <row r="38" spans="2:15" ht="15.75" thickBot="1" x14ac:dyDescent="0.3">
      <c r="B38" s="50">
        <v>1686</v>
      </c>
      <c r="C38" s="45" t="str">
        <f>VLOOKUP($B38,BD_ALUMNOS,MATCH(C$11,'Bases de Datos'!$F$5:$J$5,0),FALSE)</f>
        <v>Sergio</v>
      </c>
      <c r="D38" s="45">
        <f>VLOOKUP($B38,BD_ALUMNOS,MATCH(D$11,'Bases de Datos'!$F$5:$J$5,0),FALSE)</f>
        <v>1</v>
      </c>
      <c r="E38" s="46">
        <f>VLOOKUP($B38,BD_ALUMNOS,MATCH(E$11,'Bases de Datos'!$F$5:$J$5,0),FALSE)</f>
        <v>40238</v>
      </c>
      <c r="F38" s="73">
        <f t="shared" ca="1" si="0"/>
        <v>10.083333333333334</v>
      </c>
      <c r="G38" s="45" t="str">
        <f>VLOOKUP($B38,BD_ALUMNOS,MATCH(G$11,'Bases de Datos'!$F$5:$J$5,0),FALSE)</f>
        <v>GEO2010</v>
      </c>
      <c r="H38" s="51">
        <v>4.8</v>
      </c>
      <c r="I38" s="52">
        <v>4.8</v>
      </c>
      <c r="J38" s="52">
        <v>6</v>
      </c>
      <c r="K38" s="52">
        <v>4.7</v>
      </c>
      <c r="L38" s="52">
        <v>3.5</v>
      </c>
      <c r="M38" s="52">
        <v>5</v>
      </c>
      <c r="N38" s="73">
        <f t="shared" si="1"/>
        <v>4.7399999999999993</v>
      </c>
      <c r="O38" s="49">
        <f t="shared" ca="1" si="2"/>
        <v>3.7932211538461535</v>
      </c>
    </row>
    <row r="39" spans="2:15" ht="15.75" thickBot="1" x14ac:dyDescent="0.3">
      <c r="B39" s="50">
        <v>1687</v>
      </c>
      <c r="C39" s="45" t="str">
        <f>VLOOKUP($B39,BD_ALUMNOS,MATCH(C$11,'Bases de Datos'!$F$5:$J$5,0),FALSE)</f>
        <v>Amanda</v>
      </c>
      <c r="D39" s="45">
        <f>VLOOKUP($B39,BD_ALUMNOS,MATCH(D$11,'Bases de Datos'!$F$5:$J$5,0),FALSE)</f>
        <v>2</v>
      </c>
      <c r="E39" s="46">
        <f>VLOOKUP($B39,BD_ALUMNOS,MATCH(E$11,'Bases de Datos'!$F$5:$J$5,0),FALSE)</f>
        <v>41129</v>
      </c>
      <c r="F39" s="73">
        <f t="shared" ca="1" si="0"/>
        <v>7.6472222222222221</v>
      </c>
      <c r="G39" s="45" t="str">
        <f>VLOOKUP($B39,BD_ALUMNOS,MATCH(G$11,'Bases de Datos'!$F$5:$J$5,0),FALSE)</f>
        <v>ICO2012</v>
      </c>
      <c r="H39" s="51">
        <v>3</v>
      </c>
      <c r="I39" s="52">
        <v>3</v>
      </c>
      <c r="J39" s="52">
        <v>4</v>
      </c>
      <c r="K39" s="52">
        <v>6.2</v>
      </c>
      <c r="L39" s="52">
        <v>5.4</v>
      </c>
      <c r="M39" s="52">
        <v>1</v>
      </c>
      <c r="N39" s="73">
        <f t="shared" si="1"/>
        <v>4.6177777777777784</v>
      </c>
      <c r="O39" s="49">
        <f t="shared" ca="1" si="2"/>
        <v>2.1932211538461539</v>
      </c>
    </row>
    <row r="40" spans="2:15" ht="15.75" thickBot="1" x14ac:dyDescent="0.3">
      <c r="B40" s="50">
        <v>1688</v>
      </c>
      <c r="C40" s="45" t="str">
        <f>VLOOKUP($B40,BD_ALUMNOS,MATCH(C$11,'Bases de Datos'!$F$5:$J$5,0),FALSE)</f>
        <v>Paul</v>
      </c>
      <c r="D40" s="45">
        <f>VLOOKUP($B40,BD_ALUMNOS,MATCH(D$11,'Bases de Datos'!$F$5:$J$5,0),FALSE)</f>
        <v>1</v>
      </c>
      <c r="E40" s="46">
        <f>VLOOKUP($B40,BD_ALUMNOS,MATCH(E$11,'Bases de Datos'!$F$5:$J$5,0),FALSE)</f>
        <v>40544</v>
      </c>
      <c r="F40" s="73">
        <f t="shared" ca="1" si="0"/>
        <v>9.25</v>
      </c>
      <c r="G40" s="45" t="str">
        <f>VLOOKUP($B40,BD_ALUMNOS,MATCH(G$11,'Bases de Datos'!$F$5:$J$5,0),FALSE)</f>
        <v>FIS2011</v>
      </c>
      <c r="H40" s="51">
        <v>5.4</v>
      </c>
      <c r="I40" s="52">
        <v>5</v>
      </c>
      <c r="J40" s="52">
        <v>5.4</v>
      </c>
      <c r="K40" s="52">
        <v>2.4</v>
      </c>
      <c r="L40" s="52">
        <v>6.3</v>
      </c>
      <c r="M40" s="52">
        <v>1</v>
      </c>
      <c r="N40" s="73">
        <f t="shared" si="1"/>
        <v>5.2955555555555556</v>
      </c>
      <c r="O40" s="49">
        <f t="shared" ca="1" si="2"/>
        <v>2.1932211538461539</v>
      </c>
    </row>
    <row r="41" spans="2:15" ht="15.75" thickBot="1" x14ac:dyDescent="0.3">
      <c r="B41" s="50">
        <v>1689</v>
      </c>
      <c r="C41" s="45" t="str">
        <f>VLOOKUP($B41,BD_ALUMNOS,MATCH(C$11,'Bases de Datos'!$F$5:$J$5,0),FALSE)</f>
        <v>Franco</v>
      </c>
      <c r="D41" s="45">
        <f>VLOOKUP($B41,BD_ALUMNOS,MATCH(D$11,'Bases de Datos'!$F$5:$J$5,0),FALSE)</f>
        <v>2</v>
      </c>
      <c r="E41" s="46">
        <f>VLOOKUP($B41,BD_ALUMNOS,MATCH(E$11,'Bases de Datos'!$F$5:$J$5,0),FALSE)</f>
        <v>42795</v>
      </c>
      <c r="F41" s="73">
        <f t="shared" ca="1" si="0"/>
        <v>3.0833333333333335</v>
      </c>
      <c r="G41" s="45" t="str">
        <f>VLOOKUP($B41,BD_ALUMNOS,MATCH(G$11,'Bases de Datos'!$F$5:$J$5,0),FALSE)</f>
        <v>DER2017</v>
      </c>
      <c r="H41" s="51">
        <v>5.4</v>
      </c>
      <c r="I41" s="52">
        <v>6.1</v>
      </c>
      <c r="J41" s="52">
        <v>3.5</v>
      </c>
      <c r="K41" s="52">
        <v>4.7</v>
      </c>
      <c r="L41" s="52">
        <v>6.3</v>
      </c>
      <c r="M41" s="52">
        <v>1</v>
      </c>
      <c r="N41" s="73">
        <f t="shared" si="1"/>
        <v>5.206666666666667</v>
      </c>
      <c r="O41" s="49">
        <f t="shared" ca="1" si="2"/>
        <v>2.1932211538461539</v>
      </c>
    </row>
    <row r="42" spans="2:15" ht="15.75" thickBot="1" x14ac:dyDescent="0.3">
      <c r="B42" s="50">
        <v>1690</v>
      </c>
      <c r="C42" s="45" t="str">
        <f>VLOOKUP($B42,BD_ALUMNOS,MATCH(C$11,'Bases de Datos'!$F$5:$J$5,0),FALSE)</f>
        <v>Francisca</v>
      </c>
      <c r="D42" s="45">
        <f>VLOOKUP($B42,BD_ALUMNOS,MATCH(D$11,'Bases de Datos'!$F$5:$J$5,0),FALSE)</f>
        <v>5</v>
      </c>
      <c r="E42" s="46">
        <f>VLOOKUP($B42,BD_ALUMNOS,MATCH(E$11,'Bases de Datos'!$F$5:$J$5,0),FALSE)</f>
        <v>41334</v>
      </c>
      <c r="F42" s="73">
        <f t="shared" ca="1" si="0"/>
        <v>7.083333333333333</v>
      </c>
      <c r="G42" s="45" t="str">
        <f>VLOOKUP($B42,BD_ALUMNOS,MATCH(G$11,'Bases de Datos'!$F$5:$J$5,0),FALSE)</f>
        <v>COL2013</v>
      </c>
      <c r="H42" s="51">
        <v>1</v>
      </c>
      <c r="I42" s="52">
        <v>4.8</v>
      </c>
      <c r="J42" s="52">
        <v>1</v>
      </c>
      <c r="K42" s="52">
        <v>6.2</v>
      </c>
      <c r="L42" s="52">
        <v>6.3</v>
      </c>
      <c r="M42" s="52">
        <v>5</v>
      </c>
      <c r="N42" s="73">
        <f t="shared" si="1"/>
        <v>4.2955555555555556</v>
      </c>
      <c r="O42" s="49">
        <f t="shared" ca="1" si="2"/>
        <v>3.7932211538461535</v>
      </c>
    </row>
    <row r="43" spans="2:15" ht="15.75" thickBot="1" x14ac:dyDescent="0.3">
      <c r="B43" s="50">
        <v>1691</v>
      </c>
      <c r="C43" s="45" t="str">
        <f>VLOOKUP($B43,BD_ALUMNOS,MATCH(C$11,'Bases de Datos'!$F$5:$J$5,0),FALSE)</f>
        <v>Luisa</v>
      </c>
      <c r="D43" s="45">
        <f>VLOOKUP($B43,BD_ALUMNOS,MATCH(D$11,'Bases de Datos'!$F$5:$J$5,0),FALSE)</f>
        <v>1</v>
      </c>
      <c r="E43" s="46">
        <f>VLOOKUP($B43,BD_ALUMNOS,MATCH(E$11,'Bases de Datos'!$F$5:$J$5,0),FALSE)</f>
        <v>40969</v>
      </c>
      <c r="F43" s="73">
        <f t="shared" ca="1" si="0"/>
        <v>8.0833333333333339</v>
      </c>
      <c r="G43" s="45" t="str">
        <f>VLOOKUP($B43,BD_ALUMNOS,MATCH(G$11,'Bases de Datos'!$F$5:$J$5,0),FALSE)</f>
        <v>GEO2012</v>
      </c>
      <c r="H43" s="51">
        <v>5.4</v>
      </c>
      <c r="I43" s="52">
        <v>5.5</v>
      </c>
      <c r="J43" s="52">
        <v>3.5</v>
      </c>
      <c r="K43" s="52">
        <v>3.5</v>
      </c>
      <c r="L43" s="52">
        <v>7</v>
      </c>
      <c r="M43" s="52">
        <v>6.4</v>
      </c>
      <c r="N43" s="73">
        <f t="shared" si="1"/>
        <v>5.373333333333334</v>
      </c>
      <c r="O43" s="49">
        <f t="shared" ca="1" si="2"/>
        <v>4.353221153846154</v>
      </c>
    </row>
    <row r="44" spans="2:15" ht="15.75" thickBot="1" x14ac:dyDescent="0.3">
      <c r="B44" s="50">
        <v>1692</v>
      </c>
      <c r="C44" s="45" t="str">
        <f>VLOOKUP($B44,BD_ALUMNOS,MATCH(C$11,'Bases de Datos'!$F$5:$J$5,0),FALSE)</f>
        <v>Matias</v>
      </c>
      <c r="D44" s="45">
        <f>VLOOKUP($B44,BD_ALUMNOS,MATCH(D$11,'Bases de Datos'!$F$5:$J$5,0),FALSE)</f>
        <v>2</v>
      </c>
      <c r="E44" s="46">
        <f>VLOOKUP($B44,BD_ALUMNOS,MATCH(E$11,'Bases de Datos'!$F$5:$J$5,0),FALSE)</f>
        <v>42795</v>
      </c>
      <c r="F44" s="73">
        <f t="shared" ca="1" si="0"/>
        <v>3.0833333333333335</v>
      </c>
      <c r="G44" s="45" t="str">
        <f>VLOOKUP($B44,BD_ALUMNOS,MATCH(G$11,'Bases de Datos'!$F$5:$J$5,0),FALSE)</f>
        <v>COL2017</v>
      </c>
      <c r="H44" s="51">
        <v>5.2</v>
      </c>
      <c r="I44" s="52">
        <v>4.8</v>
      </c>
      <c r="J44" s="52">
        <v>2</v>
      </c>
      <c r="K44" s="52">
        <v>2.7</v>
      </c>
      <c r="L44" s="52">
        <v>6.4</v>
      </c>
      <c r="M44" s="52">
        <v>4</v>
      </c>
      <c r="N44" s="73">
        <f t="shared" si="1"/>
        <v>4.9066666666666672</v>
      </c>
      <c r="O44" s="49">
        <f t="shared" ca="1" si="2"/>
        <v>3.3932211538461541</v>
      </c>
    </row>
    <row r="45" spans="2:15" ht="15.75" thickBot="1" x14ac:dyDescent="0.3">
      <c r="B45" s="50">
        <v>1693</v>
      </c>
      <c r="C45" s="45" t="str">
        <f>VLOOKUP($B45,BD_ALUMNOS,MATCH(C$11,'Bases de Datos'!$F$5:$J$5,0),FALSE)</f>
        <v>Maria</v>
      </c>
      <c r="D45" s="45">
        <f>VLOOKUP($B45,BD_ALUMNOS,MATCH(D$11,'Bases de Datos'!$F$5:$J$5,0),FALSE)</f>
        <v>1</v>
      </c>
      <c r="E45" s="46">
        <f>VLOOKUP($B45,BD_ALUMNOS,MATCH(E$11,'Bases de Datos'!$F$5:$J$5,0),FALSE)</f>
        <v>40544</v>
      </c>
      <c r="F45" s="73">
        <f t="shared" ca="1" si="0"/>
        <v>9.25</v>
      </c>
      <c r="G45" s="45" t="str">
        <f>VLOOKUP($B45,BD_ALUMNOS,MATCH(G$11,'Bases de Datos'!$F$5:$J$5,0),FALSE)</f>
        <v>QUI2011</v>
      </c>
      <c r="H45" s="51">
        <v>6.4</v>
      </c>
      <c r="I45" s="52">
        <v>5.8</v>
      </c>
      <c r="J45" s="52">
        <v>4</v>
      </c>
      <c r="K45" s="52">
        <v>3.5</v>
      </c>
      <c r="L45" s="52">
        <v>3.6</v>
      </c>
      <c r="M45" s="52">
        <v>6</v>
      </c>
      <c r="N45" s="73">
        <f t="shared" si="1"/>
        <v>4.4399999999999995</v>
      </c>
      <c r="O45" s="49">
        <f t="shared" ca="1" si="2"/>
        <v>4.1932211538461539</v>
      </c>
    </row>
    <row r="46" spans="2:15" ht="15.75" thickBot="1" x14ac:dyDescent="0.3">
      <c r="B46" s="50">
        <v>1694</v>
      </c>
      <c r="C46" s="45" t="str">
        <f>VLOOKUP($B46,BD_ALUMNOS,MATCH(C$11,'Bases de Datos'!$F$5:$J$5,0),FALSE)</f>
        <v>Amapola</v>
      </c>
      <c r="D46" s="45">
        <f>VLOOKUP($B46,BD_ALUMNOS,MATCH(D$11,'Bases de Datos'!$F$5:$J$5,0),FALSE)</f>
        <v>2</v>
      </c>
      <c r="E46" s="46">
        <f>VLOOKUP($B46,BD_ALUMNOS,MATCH(E$11,'Bases de Datos'!$F$5:$J$5,0),FALSE)</f>
        <v>41282</v>
      </c>
      <c r="F46" s="73">
        <f t="shared" ca="1" si="0"/>
        <v>7.2305555555555552</v>
      </c>
      <c r="G46" s="45" t="str">
        <f>VLOOKUP($B46,BD_ALUMNOS,MATCH(G$11,'Bases de Datos'!$F$5:$J$5,0),FALSE)</f>
        <v>DER2013</v>
      </c>
      <c r="H46" s="51">
        <v>6.4</v>
      </c>
      <c r="I46" s="52">
        <v>6</v>
      </c>
      <c r="J46" s="52">
        <v>4</v>
      </c>
      <c r="K46" s="52">
        <v>4.7</v>
      </c>
      <c r="L46" s="52">
        <v>3.9</v>
      </c>
      <c r="M46" s="52">
        <v>6.4</v>
      </c>
      <c r="N46" s="73">
        <f t="shared" si="1"/>
        <v>4.8288888888888879</v>
      </c>
      <c r="O46" s="49">
        <f t="shared" ca="1" si="2"/>
        <v>4.353221153846154</v>
      </c>
    </row>
    <row r="47" spans="2:15" ht="15.75" thickBot="1" x14ac:dyDescent="0.3">
      <c r="B47" s="50">
        <v>1695</v>
      </c>
      <c r="C47" s="45" t="str">
        <f>VLOOKUP($B47,BD_ALUMNOS,MATCH(C$11,'Bases de Datos'!$F$5:$J$5,0),FALSE)</f>
        <v>Nuria</v>
      </c>
      <c r="D47" s="45">
        <f>VLOOKUP($B47,BD_ALUMNOS,MATCH(D$11,'Bases de Datos'!$F$5:$J$5,0),FALSE)</f>
        <v>2</v>
      </c>
      <c r="E47" s="46">
        <f>VLOOKUP($B47,BD_ALUMNOS,MATCH(E$11,'Bases de Datos'!$F$5:$J$5,0),FALSE)</f>
        <v>40982</v>
      </c>
      <c r="F47" s="73">
        <f t="shared" ca="1" si="0"/>
        <v>8.0472222222222225</v>
      </c>
      <c r="G47" s="45" t="str">
        <f>VLOOKUP($B47,BD_ALUMNOS,MATCH(G$11,'Bases de Datos'!$F$5:$J$5,0),FALSE)</f>
        <v>COL2012</v>
      </c>
      <c r="H47" s="51">
        <v>6</v>
      </c>
      <c r="I47" s="52">
        <v>4</v>
      </c>
      <c r="J47" s="52">
        <v>6</v>
      </c>
      <c r="K47" s="52">
        <v>5</v>
      </c>
      <c r="L47" s="52">
        <v>4</v>
      </c>
      <c r="M47" s="52">
        <v>3.3</v>
      </c>
      <c r="N47" s="73">
        <f t="shared" si="1"/>
        <v>4.8844444444444441</v>
      </c>
      <c r="O47" s="49">
        <f t="shared" ca="1" si="2"/>
        <v>3.1132211538461538</v>
      </c>
    </row>
    <row r="48" spans="2:15" ht="15.75" thickBot="1" x14ac:dyDescent="0.3">
      <c r="B48" s="50">
        <v>1696</v>
      </c>
      <c r="C48" s="45" t="str">
        <f>VLOOKUP($B48,BD_ALUMNOS,MATCH(C$11,'Bases de Datos'!$F$5:$J$5,0),FALSE)</f>
        <v>Catalina</v>
      </c>
      <c r="D48" s="45">
        <f>VLOOKUP($B48,BD_ALUMNOS,MATCH(D$11,'Bases de Datos'!$F$5:$J$5,0),FALSE)</f>
        <v>1</v>
      </c>
      <c r="E48" s="46">
        <f>VLOOKUP($B48,BD_ALUMNOS,MATCH(E$11,'Bases de Datos'!$F$5:$J$5,0),FALSE)</f>
        <v>42558</v>
      </c>
      <c r="F48" s="73">
        <f t="shared" ca="1" si="0"/>
        <v>3.7333333333333334</v>
      </c>
      <c r="G48" s="45" t="str">
        <f>VLOOKUP($B48,BD_ALUMNOS,MATCH(G$11,'Bases de Datos'!$F$5:$J$5,0),FALSE)</f>
        <v>FIS2016</v>
      </c>
      <c r="H48" s="51">
        <v>6</v>
      </c>
      <c r="I48" s="52">
        <v>5.4</v>
      </c>
      <c r="J48" s="52">
        <v>6</v>
      </c>
      <c r="K48" s="52">
        <v>1</v>
      </c>
      <c r="L48" s="52">
        <v>3.5</v>
      </c>
      <c r="M48" s="52">
        <v>5.2</v>
      </c>
      <c r="N48" s="73">
        <f t="shared" si="1"/>
        <v>4.54</v>
      </c>
      <c r="O48" s="49">
        <f t="shared" ca="1" si="2"/>
        <v>3.8732211538461536</v>
      </c>
    </row>
    <row r="49" spans="2:15" ht="15.75" thickBot="1" x14ac:dyDescent="0.3">
      <c r="B49" s="50">
        <v>1697</v>
      </c>
      <c r="C49" s="45" t="str">
        <f>VLOOKUP($B49,BD_ALUMNOS,MATCH(C$11,'Bases de Datos'!$F$5:$J$5,0),FALSE)</f>
        <v>Santiago</v>
      </c>
      <c r="D49" s="45">
        <f>VLOOKUP($B49,BD_ALUMNOS,MATCH(D$11,'Bases de Datos'!$F$5:$J$5,0),FALSE)</f>
        <v>2</v>
      </c>
      <c r="E49" s="46">
        <f>VLOOKUP($B49,BD_ALUMNOS,MATCH(E$11,'Bases de Datos'!$F$5:$J$5,0),FALSE)</f>
        <v>41282</v>
      </c>
      <c r="F49" s="73">
        <f t="shared" ca="1" si="0"/>
        <v>7.2305555555555552</v>
      </c>
      <c r="G49" s="45" t="str">
        <f>VLOOKUP($B49,BD_ALUMNOS,MATCH(G$11,'Bases de Datos'!$F$5:$J$5,0),FALSE)</f>
        <v>COL2013</v>
      </c>
      <c r="H49" s="51">
        <v>1</v>
      </c>
      <c r="I49" s="52">
        <v>1</v>
      </c>
      <c r="J49" s="52">
        <v>1</v>
      </c>
      <c r="K49" s="52">
        <v>1</v>
      </c>
      <c r="L49" s="52">
        <v>3.5</v>
      </c>
      <c r="M49" s="52">
        <v>6.4</v>
      </c>
      <c r="N49" s="73">
        <f t="shared" si="1"/>
        <v>2.94</v>
      </c>
      <c r="O49" s="49">
        <f t="shared" ca="1" si="2"/>
        <v>4.353221153846154</v>
      </c>
    </row>
    <row r="50" spans="2:15" ht="15.75" thickBot="1" x14ac:dyDescent="0.3">
      <c r="B50" s="50">
        <v>1698</v>
      </c>
      <c r="C50" s="45" t="str">
        <f>VLOOKUP($B50,BD_ALUMNOS,MATCH(C$11,'Bases de Datos'!$F$5:$J$5,0),FALSE)</f>
        <v>Damian</v>
      </c>
      <c r="D50" s="45">
        <f>VLOOKUP($B50,BD_ALUMNOS,MATCH(D$11,'Bases de Datos'!$F$5:$J$5,0),FALSE)</f>
        <v>1</v>
      </c>
      <c r="E50" s="46">
        <f>VLOOKUP($B50,BD_ALUMNOS,MATCH(E$11,'Bases de Datos'!$F$5:$J$5,0),FALSE)</f>
        <v>41129</v>
      </c>
      <c r="F50" s="73">
        <f t="shared" ca="1" si="0"/>
        <v>7.6472222222222221</v>
      </c>
      <c r="G50" s="45" t="str">
        <f>VLOOKUP($B50,BD_ALUMNOS,MATCH(G$11,'Bases de Datos'!$F$5:$J$5,0),FALSE)</f>
        <v>DER2012</v>
      </c>
      <c r="H50" s="51">
        <v>5.2</v>
      </c>
      <c r="I50" s="52">
        <v>5.2</v>
      </c>
      <c r="J50" s="52">
        <v>4.8</v>
      </c>
      <c r="K50" s="52">
        <v>1</v>
      </c>
      <c r="L50" s="52">
        <v>1.1000000000000001</v>
      </c>
      <c r="M50" s="52">
        <v>6.4</v>
      </c>
      <c r="N50" s="73">
        <f t="shared" si="1"/>
        <v>3.4955555555555553</v>
      </c>
      <c r="O50" s="49">
        <f t="shared" ca="1" si="2"/>
        <v>4.353221153846154</v>
      </c>
    </row>
    <row r="51" spans="2:15" ht="15.75" thickBot="1" x14ac:dyDescent="0.3">
      <c r="B51" s="50">
        <v>1699</v>
      </c>
      <c r="C51" s="45" t="str">
        <f>VLOOKUP($B51,BD_ALUMNOS,MATCH(C$11,'Bases de Datos'!$F$5:$J$5,0),FALSE)</f>
        <v>Peter</v>
      </c>
      <c r="D51" s="45">
        <f>VLOOKUP($B51,BD_ALUMNOS,MATCH(D$11,'Bases de Datos'!$F$5:$J$5,0),FALSE)</f>
        <v>-1</v>
      </c>
      <c r="E51" s="46">
        <f>VLOOKUP($B51,BD_ALUMNOS,MATCH(E$11,'Bases de Datos'!$F$5:$J$5,0),FALSE)</f>
        <v>40909</v>
      </c>
      <c r="F51" s="73">
        <f t="shared" ca="1" si="0"/>
        <v>8.25</v>
      </c>
      <c r="G51" s="45" t="str">
        <f>VLOOKUP($B51,BD_ALUMNOS,MATCH(G$11,'Bases de Datos'!$F$5:$J$5,0),FALSE)</f>
        <v>ICO2012</v>
      </c>
      <c r="H51" s="51">
        <v>3.9</v>
      </c>
      <c r="I51" s="52">
        <v>3.9</v>
      </c>
      <c r="J51" s="52">
        <v>7</v>
      </c>
      <c r="K51" s="52">
        <v>5</v>
      </c>
      <c r="L51" s="52">
        <v>3.9</v>
      </c>
      <c r="M51" s="52">
        <v>6</v>
      </c>
      <c r="N51" s="73">
        <f t="shared" si="1"/>
        <v>4.7511111111111113</v>
      </c>
      <c r="O51" s="49">
        <f t="shared" ca="1" si="2"/>
        <v>4.1932211538461539</v>
      </c>
    </row>
    <row r="52" spans="2:15" ht="15.75" thickBot="1" x14ac:dyDescent="0.3">
      <c r="B52" s="50">
        <v>1700</v>
      </c>
      <c r="C52" s="45" t="str">
        <f>VLOOKUP($B52,BD_ALUMNOS,MATCH(C$11,'Bases de Datos'!$F$5:$J$5,0),FALSE)</f>
        <v>Noah</v>
      </c>
      <c r="D52" s="45">
        <f>VLOOKUP($B52,BD_ALUMNOS,MATCH(D$11,'Bases de Datos'!$F$5:$J$5,0),FALSE)</f>
        <v>1</v>
      </c>
      <c r="E52" s="46">
        <f>VLOOKUP($B52,BD_ALUMNOS,MATCH(E$11,'Bases de Datos'!$F$5:$J$5,0),FALSE)</f>
        <v>41275</v>
      </c>
      <c r="F52" s="73">
        <f t="shared" ca="1" si="0"/>
        <v>7.25</v>
      </c>
      <c r="G52" s="45" t="str">
        <f>VLOOKUP($B52,BD_ALUMNOS,MATCH(G$11,'Bases de Datos'!$F$5:$J$5,0),FALSE)</f>
        <v>COL2013</v>
      </c>
      <c r="H52" s="51">
        <v>6</v>
      </c>
      <c r="I52" s="52">
        <v>6</v>
      </c>
      <c r="J52" s="52">
        <v>6.4</v>
      </c>
      <c r="K52" s="52">
        <v>4.5</v>
      </c>
      <c r="L52" s="52">
        <v>4.8</v>
      </c>
      <c r="M52" s="52">
        <v>6</v>
      </c>
      <c r="N52" s="73">
        <f t="shared" si="1"/>
        <v>5.0844444444444443</v>
      </c>
      <c r="O52" s="49">
        <f t="shared" ca="1" si="2"/>
        <v>4.1932211538461539</v>
      </c>
    </row>
    <row r="53" spans="2:15" ht="15.75" thickBot="1" x14ac:dyDescent="0.3">
      <c r="B53" s="50">
        <v>1701</v>
      </c>
      <c r="C53" s="45" t="str">
        <f>VLOOKUP($B53,BD_ALUMNOS,MATCH(C$11,'Bases de Datos'!$F$5:$J$5,0),FALSE)</f>
        <v>Amelia</v>
      </c>
      <c r="D53" s="45">
        <f>VLOOKUP($B53,BD_ALUMNOS,MATCH(D$11,'Bases de Datos'!$F$5:$J$5,0),FALSE)</f>
        <v>7</v>
      </c>
      <c r="E53" s="46">
        <f>VLOOKUP($B53,BD_ALUMNOS,MATCH(E$11,'Bases de Datos'!$F$5:$J$5,0),FALSE)</f>
        <v>40969</v>
      </c>
      <c r="F53" s="73">
        <f t="shared" ca="1" si="0"/>
        <v>8.0833333333333339</v>
      </c>
      <c r="G53" s="45" t="str">
        <f>VLOOKUP($B53,BD_ALUMNOS,MATCH(G$11,'Bases de Datos'!$F$5:$J$5,0),FALSE)</f>
        <v>ING2012</v>
      </c>
      <c r="H53" s="51">
        <v>6.3</v>
      </c>
      <c r="I53" s="52">
        <v>6.3</v>
      </c>
      <c r="J53" s="52">
        <v>2.4</v>
      </c>
      <c r="K53" s="52">
        <v>6</v>
      </c>
      <c r="L53" s="52">
        <v>4.8</v>
      </c>
      <c r="M53" s="52">
        <v>1</v>
      </c>
      <c r="N53" s="73">
        <f t="shared" si="1"/>
        <v>5.1066666666666665</v>
      </c>
      <c r="O53" s="49">
        <f t="shared" ca="1" si="2"/>
        <v>2.1932211538461539</v>
      </c>
    </row>
    <row r="54" spans="2:15" ht="15.75" thickBot="1" x14ac:dyDescent="0.3">
      <c r="B54" s="50">
        <v>1702</v>
      </c>
      <c r="C54" s="45" t="str">
        <f>VLOOKUP($B54,BD_ALUMNOS,MATCH(C$11,'Bases de Datos'!$F$5:$J$5,0),FALSE)</f>
        <v>Gonzalo</v>
      </c>
      <c r="D54" s="45">
        <f>VLOOKUP($B54,BD_ALUMNOS,MATCH(D$11,'Bases de Datos'!$F$5:$J$5,0),FALSE)</f>
        <v>1</v>
      </c>
      <c r="E54" s="46">
        <f>VLOOKUP($B54,BD_ALUMNOS,MATCH(E$11,'Bases de Datos'!$F$5:$J$5,0),FALSE)</f>
        <v>42370</v>
      </c>
      <c r="F54" s="73">
        <f t="shared" ca="1" si="0"/>
        <v>4.25</v>
      </c>
      <c r="G54" s="45" t="str">
        <f>VLOOKUP($B54,BD_ALUMNOS,MATCH(G$11,'Bases de Datos'!$F$5:$J$5,0),FALSE)</f>
        <v>DER2016</v>
      </c>
      <c r="H54" s="51">
        <v>3.5</v>
      </c>
      <c r="I54" s="52">
        <v>3.5</v>
      </c>
      <c r="J54" s="52">
        <v>4.7</v>
      </c>
      <c r="K54" s="52">
        <v>6.4</v>
      </c>
      <c r="L54" s="52">
        <v>4.2</v>
      </c>
      <c r="M54" s="52">
        <v>2.8</v>
      </c>
      <c r="N54" s="73">
        <f t="shared" si="1"/>
        <v>4.873333333333334</v>
      </c>
      <c r="O54" s="49">
        <f t="shared" ca="1" si="2"/>
        <v>2.9132211538461537</v>
      </c>
    </row>
    <row r="55" spans="2:15" ht="15.75" thickBot="1" x14ac:dyDescent="0.3">
      <c r="B55" s="50">
        <v>1703</v>
      </c>
      <c r="C55" s="45" t="str">
        <f>VLOOKUP($B55,BD_ALUMNOS,MATCH(C$11,'Bases de Datos'!$F$5:$J$5,0),FALSE)</f>
        <v>Noah</v>
      </c>
      <c r="D55" s="45">
        <f>VLOOKUP($B55,BD_ALUMNOS,MATCH(D$11,'Bases de Datos'!$F$5:$J$5,0),FALSE)</f>
        <v>1</v>
      </c>
      <c r="E55" s="46">
        <f>VLOOKUP($B55,BD_ALUMNOS,MATCH(E$11,'Bases de Datos'!$F$5:$J$5,0),FALSE)</f>
        <v>41730</v>
      </c>
      <c r="F55" s="73">
        <f t="shared" ca="1" si="0"/>
        <v>6</v>
      </c>
      <c r="G55" s="45" t="str">
        <f>VLOOKUP($B55,BD_ALUMNOS,MATCH(G$11,'Bases de Datos'!$F$5:$J$5,0),FALSE)</f>
        <v>FIS2014</v>
      </c>
      <c r="H55" s="51">
        <v>5.4</v>
      </c>
      <c r="I55" s="52">
        <v>5.4</v>
      </c>
      <c r="J55" s="52">
        <v>6.2</v>
      </c>
      <c r="K55" s="52">
        <v>1.1000000000000001</v>
      </c>
      <c r="L55" s="52">
        <v>4.8</v>
      </c>
      <c r="M55" s="52">
        <v>6.4</v>
      </c>
      <c r="N55" s="73">
        <f t="shared" si="1"/>
        <v>4.9288888888888893</v>
      </c>
      <c r="O55" s="49">
        <f t="shared" ca="1" si="2"/>
        <v>4.353221153846154</v>
      </c>
    </row>
    <row r="56" spans="2:15" ht="15.75" thickBot="1" x14ac:dyDescent="0.3">
      <c r="B56" s="50">
        <v>1704</v>
      </c>
      <c r="C56" s="45" t="str">
        <f>VLOOKUP($B56,BD_ALUMNOS,MATCH(C$11,'Bases de Datos'!$F$5:$J$5,0),FALSE)</f>
        <v>Kurt</v>
      </c>
      <c r="D56" s="45">
        <f>VLOOKUP($B56,BD_ALUMNOS,MATCH(D$11,'Bases de Datos'!$F$5:$J$5,0),FALSE)</f>
        <v>0</v>
      </c>
      <c r="E56" s="46">
        <f>VLOOKUP($B56,BD_ALUMNOS,MATCH(E$11,'Bases de Datos'!$F$5:$J$5,0),FALSE)</f>
        <v>42224</v>
      </c>
      <c r="F56" s="73">
        <f t="shared" ca="1" si="0"/>
        <v>4.6472222222222221</v>
      </c>
      <c r="G56" s="45" t="str">
        <f>VLOOKUP($B56,BD_ALUMNOS,MATCH(G$11,'Bases de Datos'!$F$5:$J$5,0),FALSE)</f>
        <v>QUI2015</v>
      </c>
      <c r="H56" s="51">
        <v>6.3</v>
      </c>
      <c r="I56" s="52">
        <v>3.9</v>
      </c>
      <c r="J56" s="52">
        <v>3.5</v>
      </c>
      <c r="K56" s="52">
        <v>3.9</v>
      </c>
      <c r="L56" s="52">
        <v>6</v>
      </c>
      <c r="M56" s="52">
        <v>4.5</v>
      </c>
      <c r="N56" s="73">
        <f t="shared" si="1"/>
        <v>4.9622222222222225</v>
      </c>
      <c r="O56" s="49">
        <f t="shared" ca="1" si="2"/>
        <v>3.5932211538461543</v>
      </c>
    </row>
    <row r="57" spans="2:15" ht="15.75" thickBot="1" x14ac:dyDescent="0.3">
      <c r="B57" s="50">
        <v>1705</v>
      </c>
      <c r="C57" s="45" t="str">
        <f>VLOOKUP($B57,BD_ALUMNOS,MATCH(C$11,'Bases de Datos'!$F$5:$J$5,0),FALSE)</f>
        <v>Camilo</v>
      </c>
      <c r="D57" s="45">
        <f>VLOOKUP($B57,BD_ALUMNOS,MATCH(D$11,'Bases de Datos'!$F$5:$J$5,0),FALSE)</f>
        <v>-1</v>
      </c>
      <c r="E57" s="46">
        <f>VLOOKUP($B57,BD_ALUMNOS,MATCH(E$11,'Bases de Datos'!$F$5:$J$5,0),FALSE)</f>
        <v>41275</v>
      </c>
      <c r="F57" s="73">
        <f t="shared" ca="1" si="0"/>
        <v>7.25</v>
      </c>
      <c r="G57" s="45" t="str">
        <f>VLOOKUP($B57,BD_ALUMNOS,MATCH(G$11,'Bases de Datos'!$F$5:$J$5,0),FALSE)</f>
        <v>GEO2013</v>
      </c>
      <c r="H57" s="51">
        <v>6.3</v>
      </c>
      <c r="I57" s="52">
        <v>7</v>
      </c>
      <c r="J57" s="52">
        <v>2.7</v>
      </c>
      <c r="K57" s="52">
        <v>4.8</v>
      </c>
      <c r="L57" s="52">
        <v>4.8</v>
      </c>
      <c r="M57" s="52">
        <v>6</v>
      </c>
      <c r="N57" s="73">
        <f t="shared" si="1"/>
        <v>4.8177777777777777</v>
      </c>
      <c r="O57" s="49">
        <f t="shared" ca="1" si="2"/>
        <v>4.1932211538461539</v>
      </c>
    </row>
    <row r="58" spans="2:15" ht="15.75" thickBot="1" x14ac:dyDescent="0.3">
      <c r="B58" s="50">
        <v>1706</v>
      </c>
      <c r="C58" s="45" t="str">
        <f>VLOOKUP($B58,BD_ALUMNOS,MATCH(C$11,'Bases de Datos'!$F$5:$J$5,0),FALSE)</f>
        <v>Fernando</v>
      </c>
      <c r="D58" s="45">
        <f>VLOOKUP($B58,BD_ALUMNOS,MATCH(D$11,'Bases de Datos'!$F$5:$J$5,0),FALSE)</f>
        <v>2</v>
      </c>
      <c r="E58" s="46">
        <f>VLOOKUP($B58,BD_ALUMNOS,MATCH(E$11,'Bases de Datos'!$F$5:$J$5,0),FALSE)</f>
        <v>42805</v>
      </c>
      <c r="F58" s="73">
        <f t="shared" ca="1" si="0"/>
        <v>3.0555555555555554</v>
      </c>
      <c r="G58" s="45" t="str">
        <f>VLOOKUP($B58,BD_ALUMNOS,MATCH(G$11,'Bases de Datos'!$F$5:$J$5,0),FALSE)</f>
        <v>QUI2017</v>
      </c>
      <c r="H58" s="51">
        <v>6.3</v>
      </c>
      <c r="I58" s="52">
        <v>6.4</v>
      </c>
      <c r="J58" s="52">
        <v>3.5</v>
      </c>
      <c r="K58" s="52">
        <v>4.8</v>
      </c>
      <c r="L58" s="52">
        <v>3</v>
      </c>
      <c r="M58" s="52">
        <v>1</v>
      </c>
      <c r="N58" s="73">
        <f t="shared" si="1"/>
        <v>4.84</v>
      </c>
      <c r="O58" s="49">
        <f t="shared" ca="1" si="2"/>
        <v>2.1932211538461539</v>
      </c>
    </row>
    <row r="59" spans="2:15" ht="15.75" thickBot="1" x14ac:dyDescent="0.3">
      <c r="B59" s="50">
        <v>1707</v>
      </c>
      <c r="C59" s="45" t="str">
        <f>VLOOKUP($B59,BD_ALUMNOS,MATCH(C$11,'Bases de Datos'!$F$5:$J$5,0),FALSE)</f>
        <v>Martin</v>
      </c>
      <c r="D59" s="45">
        <f>VLOOKUP($B59,BD_ALUMNOS,MATCH(D$11,'Bases de Datos'!$F$5:$J$5,0),FALSE)</f>
        <v>1</v>
      </c>
      <c r="E59" s="46">
        <f>VLOOKUP($B59,BD_ALUMNOS,MATCH(E$11,'Bases de Datos'!$F$5:$J$5,0),FALSE)</f>
        <v>41365</v>
      </c>
      <c r="F59" s="73">
        <f t="shared" ca="1" si="0"/>
        <v>7</v>
      </c>
      <c r="G59" s="45" t="str">
        <f>VLOOKUP($B59,BD_ALUMNOS,MATCH(G$11,'Bases de Datos'!$F$5:$J$5,0),FALSE)</f>
        <v>GEO2013</v>
      </c>
      <c r="H59" s="51">
        <v>7</v>
      </c>
      <c r="I59" s="52">
        <v>3.6</v>
      </c>
      <c r="J59" s="52">
        <v>4.7</v>
      </c>
      <c r="K59" s="52">
        <v>4.2</v>
      </c>
      <c r="L59" s="52">
        <v>5.4</v>
      </c>
      <c r="M59" s="52">
        <v>1</v>
      </c>
      <c r="N59" s="73">
        <f t="shared" si="1"/>
        <v>4.9400000000000004</v>
      </c>
      <c r="O59" s="49">
        <f t="shared" ca="1" si="2"/>
        <v>2.1932211538461539</v>
      </c>
    </row>
    <row r="60" spans="2:15" ht="15.75" thickBot="1" x14ac:dyDescent="0.3">
      <c r="B60" s="50">
        <v>1708</v>
      </c>
      <c r="C60" s="45" t="str">
        <f>VLOOKUP($B60,BD_ALUMNOS,MATCH(C$11,'Bases de Datos'!$F$5:$J$5,0),FALSE)</f>
        <v>Ana</v>
      </c>
      <c r="D60" s="45">
        <f>VLOOKUP($B60,BD_ALUMNOS,MATCH(D$11,'Bases de Datos'!$F$5:$J$5,0),FALSE)</f>
        <v>2</v>
      </c>
      <c r="E60" s="46">
        <f>VLOOKUP($B60,BD_ALUMNOS,MATCH(E$11,'Bases de Datos'!$F$5:$J$5,0),FALSE)</f>
        <v>40989</v>
      </c>
      <c r="F60" s="73">
        <f t="shared" ca="1" si="0"/>
        <v>8.0277777777777786</v>
      </c>
      <c r="G60" s="45" t="str">
        <f>VLOOKUP($B60,BD_ALUMNOS,MATCH(G$11,'Bases de Datos'!$F$5:$J$5,0),FALSE)</f>
        <v>ICO2012</v>
      </c>
      <c r="H60" s="51">
        <v>6.4</v>
      </c>
      <c r="I60" s="52">
        <v>3.9</v>
      </c>
      <c r="J60" s="52">
        <v>5</v>
      </c>
      <c r="K60" s="52">
        <v>4.8</v>
      </c>
      <c r="L60" s="52">
        <v>5.4</v>
      </c>
      <c r="M60" s="52">
        <v>3</v>
      </c>
      <c r="N60" s="73">
        <f t="shared" si="1"/>
        <v>4.9400000000000004</v>
      </c>
      <c r="O60" s="49">
        <f t="shared" ca="1" si="2"/>
        <v>2.9932211538461537</v>
      </c>
    </row>
    <row r="61" spans="2:15" x14ac:dyDescent="0.25">
      <c r="B61" s="15">
        <v>1709</v>
      </c>
      <c r="C61" s="45" t="str">
        <f>VLOOKUP($B61,BD_ALUMNOS,MATCH(C$11,'Bases de Datos'!$F$5:$J$5,0),FALSE)</f>
        <v>Juan</v>
      </c>
      <c r="D61" s="45">
        <f>VLOOKUP($B61,BD_ALUMNOS,MATCH(D$11,'Bases de Datos'!$F$5:$J$5,0),FALSE)</f>
        <v>1</v>
      </c>
      <c r="E61" s="46">
        <f>VLOOKUP($B61,BD_ALUMNOS,MATCH(E$11,'Bases de Datos'!$F$5:$J$5,0),FALSE)</f>
        <v>42817</v>
      </c>
      <c r="F61" s="73">
        <f t="shared" ca="1" si="0"/>
        <v>3.0222222222222221</v>
      </c>
      <c r="G61" s="45" t="str">
        <f>VLOOKUP($B61,BD_ALUMNOS,MATCH(G$11,'Bases de Datos'!$F$5:$J$5,0),FALSE)</f>
        <v>DER2017</v>
      </c>
      <c r="H61" s="53">
        <v>3.6</v>
      </c>
      <c r="I61" s="54">
        <v>4</v>
      </c>
      <c r="J61" s="54">
        <v>1</v>
      </c>
      <c r="K61" s="54">
        <v>6</v>
      </c>
      <c r="L61" s="54">
        <v>1</v>
      </c>
      <c r="M61" s="54">
        <v>1</v>
      </c>
      <c r="N61" s="73">
        <f t="shared" si="1"/>
        <v>4.3955555555555561</v>
      </c>
      <c r="O61" s="49">
        <f t="shared" ca="1" si="2"/>
        <v>2.1932211538461539</v>
      </c>
    </row>
    <row r="112" spans="8:12" x14ac:dyDescent="0.25">
      <c r="H112" s="2"/>
      <c r="J112" s="2"/>
      <c r="L112" s="3"/>
    </row>
    <row r="113" spans="8:12" x14ac:dyDescent="0.25">
      <c r="H113" s="2"/>
      <c r="J113" s="2"/>
      <c r="L113" s="3"/>
    </row>
    <row r="114" spans="8:12" x14ac:dyDescent="0.25">
      <c r="H114" s="2"/>
      <c r="J114" s="2"/>
      <c r="L114" s="3"/>
    </row>
    <row r="115" spans="8:12" x14ac:dyDescent="0.25">
      <c r="H115" s="2"/>
      <c r="J115" s="2"/>
      <c r="L115" s="3"/>
    </row>
    <row r="116" spans="8:12" x14ac:dyDescent="0.25">
      <c r="H116" s="2"/>
      <c r="J116" s="2"/>
      <c r="L116" s="3"/>
    </row>
    <row r="117" spans="8:12" x14ac:dyDescent="0.25">
      <c r="H117" s="2"/>
      <c r="J117" s="2"/>
      <c r="L117" s="3"/>
    </row>
    <row r="118" spans="8:12" x14ac:dyDescent="0.25">
      <c r="H118" s="2"/>
      <c r="J118" s="2"/>
      <c r="L118" s="3"/>
    </row>
    <row r="119" spans="8:12" x14ac:dyDescent="0.25">
      <c r="H119" s="2"/>
      <c r="J119" s="2"/>
      <c r="L119" s="3"/>
    </row>
    <row r="120" spans="8:12" x14ac:dyDescent="0.25">
      <c r="H120" s="2"/>
      <c r="J120" s="2"/>
    </row>
    <row r="121" spans="8:12" x14ac:dyDescent="0.25">
      <c r="H121" s="2"/>
      <c r="J121" s="2"/>
    </row>
    <row r="122" spans="8:12" x14ac:dyDescent="0.25">
      <c r="H122" s="2"/>
      <c r="J122" s="2"/>
    </row>
    <row r="123" spans="8:12" x14ac:dyDescent="0.25">
      <c r="H123" s="2"/>
      <c r="J123" s="2"/>
    </row>
    <row r="124" spans="8:12" x14ac:dyDescent="0.25">
      <c r="H124" s="2"/>
      <c r="J124" s="2"/>
    </row>
    <row r="125" spans="8:12" x14ac:dyDescent="0.25">
      <c r="H125" s="2"/>
      <c r="J125" s="2"/>
    </row>
    <row r="126" spans="8:12" x14ac:dyDescent="0.25">
      <c r="H126" s="2"/>
      <c r="J126" s="2"/>
    </row>
    <row r="127" spans="8:12" x14ac:dyDescent="0.25">
      <c r="H127" s="2"/>
      <c r="J127" s="2"/>
    </row>
    <row r="128" spans="8:12" x14ac:dyDescent="0.25">
      <c r="H128" s="2"/>
      <c r="J128" s="2"/>
    </row>
    <row r="129" spans="8:10" x14ac:dyDescent="0.25">
      <c r="H129" s="2"/>
      <c r="J129" s="2"/>
    </row>
    <row r="130" spans="8:10" x14ac:dyDescent="0.25">
      <c r="H130" s="2"/>
    </row>
    <row r="131" spans="8:10" x14ac:dyDescent="0.25">
      <c r="H131" s="2"/>
    </row>
    <row r="132" spans="8:10" x14ac:dyDescent="0.25">
      <c r="H132" s="2"/>
    </row>
    <row r="133" spans="8:10" x14ac:dyDescent="0.25">
      <c r="H133" s="2"/>
    </row>
    <row r="134" spans="8:10" x14ac:dyDescent="0.25">
      <c r="H134" s="2"/>
    </row>
    <row r="135" spans="8:10" x14ac:dyDescent="0.25">
      <c r="H135" s="2"/>
    </row>
    <row r="136" spans="8:10" x14ac:dyDescent="0.25">
      <c r="H136" s="2"/>
    </row>
    <row r="137" spans="8:10" x14ac:dyDescent="0.25">
      <c r="H137" s="2"/>
    </row>
    <row r="138" spans="8:10" x14ac:dyDescent="0.25">
      <c r="H138" s="2"/>
    </row>
    <row r="139" spans="8:10" x14ac:dyDescent="0.25">
      <c r="H139" s="2"/>
    </row>
    <row r="140" spans="8:10" x14ac:dyDescent="0.25">
      <c r="H140" s="2"/>
    </row>
    <row r="141" spans="8:10" x14ac:dyDescent="0.25">
      <c r="H141" s="2"/>
    </row>
    <row r="142" spans="8:10" x14ac:dyDescent="0.25">
      <c r="H142" s="2"/>
    </row>
    <row r="143" spans="8:10" x14ac:dyDescent="0.25">
      <c r="H143" s="2"/>
    </row>
    <row r="144" spans="8:10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</sheetData>
  <mergeCells count="8">
    <mergeCell ref="N10:O10"/>
    <mergeCell ref="H10:M10"/>
    <mergeCell ref="C10:E10"/>
    <mergeCell ref="C1:G1"/>
    <mergeCell ref="D2:F2"/>
    <mergeCell ref="D4:F4"/>
    <mergeCell ref="D5:F5"/>
    <mergeCell ref="D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3:H15"/>
  <sheetViews>
    <sheetView tabSelected="1" workbookViewId="0">
      <selection activeCell="G15" sqref="G15:H15"/>
    </sheetView>
  </sheetViews>
  <sheetFormatPr defaultColWidth="11.42578125" defaultRowHeight="15" x14ac:dyDescent="0.25"/>
  <cols>
    <col min="6" max="6" width="15.7109375" bestFit="1" customWidth="1"/>
  </cols>
  <sheetData>
    <row r="3" spans="6:8" ht="15.75" thickBot="1" x14ac:dyDescent="0.3"/>
    <row r="4" spans="6:8" ht="21.75" thickBot="1" x14ac:dyDescent="0.4">
      <c r="F4" s="91" t="s">
        <v>124</v>
      </c>
      <c r="G4" s="92"/>
      <c r="H4" s="93"/>
    </row>
    <row r="5" spans="6:8" ht="15.75" thickBot="1" x14ac:dyDescent="0.3">
      <c r="F5" s="33" t="s">
        <v>125</v>
      </c>
      <c r="G5" s="94">
        <v>1678</v>
      </c>
      <c r="H5" s="95"/>
    </row>
    <row r="6" spans="6:8" ht="15.75" thickBot="1" x14ac:dyDescent="0.3">
      <c r="F6" s="96"/>
      <c r="G6" s="97"/>
      <c r="H6" s="98"/>
    </row>
    <row r="7" spans="6:8" ht="15.75" thickBot="1" x14ac:dyDescent="0.3">
      <c r="F7" s="34" t="s">
        <v>133</v>
      </c>
      <c r="G7" s="99" t="str">
        <f>VLOOKUP(G$5,BD_ALUMNOS,2,FALSE)</f>
        <v>Mario</v>
      </c>
      <c r="H7" s="100"/>
    </row>
    <row r="8" spans="6:8" ht="15.75" thickBot="1" x14ac:dyDescent="0.3">
      <c r="F8" s="35" t="s">
        <v>3</v>
      </c>
      <c r="G8" s="99" t="str">
        <f>VLOOKUP(VLOOKUP(G$5,BD_ALUMNOS,5,FALSE),BD_Escuela,2)</f>
        <v>Geografía</v>
      </c>
      <c r="H8" s="100"/>
    </row>
    <row r="9" spans="6:8" ht="15.75" thickBot="1" x14ac:dyDescent="0.3">
      <c r="F9" s="101"/>
      <c r="G9" s="102"/>
      <c r="H9" s="103"/>
    </row>
    <row r="10" spans="6:8" ht="15.75" thickBot="1" x14ac:dyDescent="0.3">
      <c r="F10" s="34" t="s">
        <v>134</v>
      </c>
      <c r="G10" s="99">
        <f>AVERAGE(VLOOKUP(G$5,Tabla_Notas,7,FALSE),VLOOKUP(G$5,Tabla_Notas,8,FALSE),VLOOKUP(G$5,Tabla_Notas,9,FALSE))</f>
        <v>6</v>
      </c>
      <c r="H10" s="100"/>
    </row>
    <row r="11" spans="6:8" ht="15.75" thickBot="1" x14ac:dyDescent="0.3">
      <c r="F11" s="36" t="s">
        <v>135</v>
      </c>
      <c r="G11" s="99">
        <f>AVERAGE(VLOOKUP(G$5,Tabla_Notas,10,FALSE),VLOOKUP(G$5,Tabla_Notas,11,FALSE))</f>
        <v>3.7</v>
      </c>
      <c r="H11" s="100"/>
    </row>
    <row r="12" spans="6:8" ht="15.75" thickBot="1" x14ac:dyDescent="0.3">
      <c r="F12" s="35" t="s">
        <v>136</v>
      </c>
      <c r="G12" s="99">
        <f>VLOOKUP(G$5,Tabla_Notas,12,FALSE)</f>
        <v>6</v>
      </c>
      <c r="H12" s="100"/>
    </row>
    <row r="13" spans="6:8" ht="15.75" thickBot="1" x14ac:dyDescent="0.3">
      <c r="F13" s="101"/>
      <c r="G13" s="102"/>
      <c r="H13" s="103"/>
    </row>
    <row r="14" spans="6:8" x14ac:dyDescent="0.25">
      <c r="F14" s="34" t="s">
        <v>137</v>
      </c>
      <c r="G14" s="99">
        <f>0.3*G10+0.5*G12+0.2*G11</f>
        <v>5.54</v>
      </c>
      <c r="H14" s="100"/>
    </row>
    <row r="15" spans="6:8" ht="15.75" thickBot="1" x14ac:dyDescent="0.3">
      <c r="F15" s="35" t="s">
        <v>138</v>
      </c>
      <c r="G15" s="89" t="str">
        <f>VLOOKUP(G14,BD_Evaluacion,2)</f>
        <v>Distinguido</v>
      </c>
      <c r="H15" s="90"/>
    </row>
  </sheetData>
  <mergeCells count="12">
    <mergeCell ref="G15:H15"/>
    <mergeCell ref="F4:H4"/>
    <mergeCell ref="G5:H5"/>
    <mergeCell ref="F6:H6"/>
    <mergeCell ref="G7:H7"/>
    <mergeCell ref="G8:H8"/>
    <mergeCell ref="F9:H9"/>
    <mergeCell ref="G10:H10"/>
    <mergeCell ref="G11:H11"/>
    <mergeCell ref="G12:H12"/>
    <mergeCell ref="F13:H13"/>
    <mergeCell ref="G14:H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69"/>
  <sheetViews>
    <sheetView zoomScale="75" zoomScaleNormal="75" workbookViewId="0">
      <selection activeCell="D51" sqref="D51"/>
    </sheetView>
  </sheetViews>
  <sheetFormatPr defaultColWidth="11.42578125" defaultRowHeight="15" x14ac:dyDescent="0.25"/>
  <cols>
    <col min="2" max="2" width="14.28515625" bestFit="1" customWidth="1"/>
    <col min="3" max="3" width="15.28515625" bestFit="1" customWidth="1"/>
    <col min="5" max="5" width="17" bestFit="1" customWidth="1"/>
    <col min="6" max="6" width="19.7109375" bestFit="1" customWidth="1"/>
    <col min="9" max="9" width="17" bestFit="1" customWidth="1"/>
    <col min="12" max="12" width="22.28515625" bestFit="1" customWidth="1"/>
    <col min="13" max="13" width="15.7109375" bestFit="1" customWidth="1"/>
  </cols>
  <sheetData>
    <row r="2" spans="2:13" ht="18.75" x14ac:dyDescent="0.3">
      <c r="B2" s="104" t="s">
        <v>37</v>
      </c>
      <c r="C2" s="104"/>
      <c r="F2" s="105" t="s">
        <v>117</v>
      </c>
      <c r="G2" s="106"/>
      <c r="H2" s="106"/>
      <c r="I2" s="106"/>
      <c r="J2" s="106"/>
      <c r="L2" s="107" t="s">
        <v>126</v>
      </c>
      <c r="M2" s="108"/>
    </row>
    <row r="4" spans="2:13" ht="15.75" thickBot="1" x14ac:dyDescent="0.3">
      <c r="B4" s="13">
        <v>1</v>
      </c>
      <c r="C4" s="13">
        <v>2</v>
      </c>
      <c r="F4" s="22">
        <v>1</v>
      </c>
      <c r="G4" s="22">
        <v>2</v>
      </c>
      <c r="H4" s="22">
        <v>3</v>
      </c>
      <c r="I4" s="22">
        <v>4</v>
      </c>
      <c r="J4" s="22">
        <v>5</v>
      </c>
      <c r="L4" s="13">
        <v>1</v>
      </c>
      <c r="M4" s="13">
        <v>2</v>
      </c>
    </row>
    <row r="5" spans="2:13" ht="19.5" thickBot="1" x14ac:dyDescent="0.35">
      <c r="B5" s="11" t="s">
        <v>16</v>
      </c>
      <c r="C5" s="12" t="s">
        <v>3</v>
      </c>
      <c r="F5" s="24" t="s">
        <v>0</v>
      </c>
      <c r="G5" s="25" t="s">
        <v>1</v>
      </c>
      <c r="H5" s="25" t="s">
        <v>39</v>
      </c>
      <c r="I5" s="25" t="s">
        <v>2</v>
      </c>
      <c r="J5" s="26" t="s">
        <v>5</v>
      </c>
      <c r="L5" s="55" t="s">
        <v>127</v>
      </c>
      <c r="M5" s="56" t="s">
        <v>132</v>
      </c>
    </row>
    <row r="6" spans="2:13" x14ac:dyDescent="0.25">
      <c r="B6" s="9" t="s">
        <v>17</v>
      </c>
      <c r="C6" s="10" t="s">
        <v>18</v>
      </c>
      <c r="F6" s="14">
        <v>1660</v>
      </c>
      <c r="G6" s="23" t="s">
        <v>40</v>
      </c>
      <c r="H6" s="21">
        <v>2</v>
      </c>
      <c r="I6" s="16">
        <v>41282</v>
      </c>
      <c r="J6" s="18" t="s">
        <v>82</v>
      </c>
      <c r="L6" s="57">
        <v>1</v>
      </c>
      <c r="M6" s="58" t="s">
        <v>128</v>
      </c>
    </row>
    <row r="7" spans="2:13" x14ac:dyDescent="0.25">
      <c r="B7" s="5" t="s">
        <v>19</v>
      </c>
      <c r="C7" s="6" t="s">
        <v>20</v>
      </c>
      <c r="F7" s="15">
        <v>1661</v>
      </c>
      <c r="G7" s="19" t="s">
        <v>41</v>
      </c>
      <c r="H7" s="21">
        <v>5</v>
      </c>
      <c r="I7" s="16">
        <v>42622</v>
      </c>
      <c r="J7" s="18" t="s">
        <v>83</v>
      </c>
      <c r="L7" s="59">
        <v>4</v>
      </c>
      <c r="M7" s="60" t="s">
        <v>129</v>
      </c>
    </row>
    <row r="8" spans="2:13" x14ac:dyDescent="0.25">
      <c r="B8" s="5" t="s">
        <v>21</v>
      </c>
      <c r="C8" s="6" t="s">
        <v>22</v>
      </c>
      <c r="F8" s="15">
        <v>1662</v>
      </c>
      <c r="G8" s="19" t="s">
        <v>122</v>
      </c>
      <c r="H8" s="21">
        <v>2</v>
      </c>
      <c r="I8" s="16">
        <v>41682</v>
      </c>
      <c r="J8" s="18" t="s">
        <v>84</v>
      </c>
      <c r="L8" s="61">
        <v>5.5</v>
      </c>
      <c r="M8" s="62" t="s">
        <v>130</v>
      </c>
    </row>
    <row r="9" spans="2:13" ht="15.75" thickBot="1" x14ac:dyDescent="0.3">
      <c r="B9" s="5" t="s">
        <v>23</v>
      </c>
      <c r="C9" s="6" t="s">
        <v>24</v>
      </c>
      <c r="F9" s="15">
        <v>1663</v>
      </c>
      <c r="G9" s="19" t="s">
        <v>42</v>
      </c>
      <c r="H9" s="21">
        <v>1</v>
      </c>
      <c r="I9" s="16">
        <v>41282</v>
      </c>
      <c r="J9" s="18" t="s">
        <v>85</v>
      </c>
      <c r="L9" s="63">
        <v>6.5</v>
      </c>
      <c r="M9" s="64" t="s">
        <v>131</v>
      </c>
    </row>
    <row r="10" spans="2:13" x14ac:dyDescent="0.25">
      <c r="B10" s="5" t="s">
        <v>25</v>
      </c>
      <c r="C10" s="6" t="s">
        <v>26</v>
      </c>
      <c r="F10" s="15">
        <v>1664</v>
      </c>
      <c r="G10" s="19" t="s">
        <v>43</v>
      </c>
      <c r="H10" s="21">
        <v>1</v>
      </c>
      <c r="I10" s="16">
        <v>41129</v>
      </c>
      <c r="J10" s="18" t="s">
        <v>86</v>
      </c>
    </row>
    <row r="11" spans="2:13" x14ac:dyDescent="0.25">
      <c r="B11" s="5" t="s">
        <v>27</v>
      </c>
      <c r="C11" s="6" t="s">
        <v>28</v>
      </c>
      <c r="F11" s="15">
        <v>1665</v>
      </c>
      <c r="G11" s="19" t="s">
        <v>44</v>
      </c>
      <c r="H11" s="21">
        <v>1</v>
      </c>
      <c r="I11" s="16">
        <v>40909</v>
      </c>
      <c r="J11" s="18" t="s">
        <v>87</v>
      </c>
    </row>
    <row r="12" spans="2:13" x14ac:dyDescent="0.25">
      <c r="B12" s="5" t="s">
        <v>29</v>
      </c>
      <c r="C12" s="6" t="s">
        <v>30</v>
      </c>
      <c r="F12" s="15">
        <v>1666</v>
      </c>
      <c r="G12" s="19" t="s">
        <v>45</v>
      </c>
      <c r="H12" s="21">
        <v>1</v>
      </c>
      <c r="I12" s="16">
        <v>41275</v>
      </c>
      <c r="J12" s="18" t="s">
        <v>88</v>
      </c>
    </row>
    <row r="13" spans="2:13" x14ac:dyDescent="0.25">
      <c r="B13" s="5" t="s">
        <v>31</v>
      </c>
      <c r="C13" s="6" t="s">
        <v>32</v>
      </c>
      <c r="F13" s="15">
        <v>1667</v>
      </c>
      <c r="G13" s="19" t="s">
        <v>46</v>
      </c>
      <c r="H13" s="21">
        <v>1</v>
      </c>
      <c r="I13" s="16">
        <v>40969</v>
      </c>
      <c r="J13" s="18" t="s">
        <v>89</v>
      </c>
    </row>
    <row r="14" spans="2:13" x14ac:dyDescent="0.25">
      <c r="B14" s="5" t="s">
        <v>33</v>
      </c>
      <c r="C14" s="6" t="s">
        <v>34</v>
      </c>
      <c r="F14" s="15">
        <v>1668</v>
      </c>
      <c r="G14" s="19" t="s">
        <v>47</v>
      </c>
      <c r="H14" s="21">
        <v>1</v>
      </c>
      <c r="I14" s="16">
        <v>43082</v>
      </c>
      <c r="J14" s="18" t="s">
        <v>90</v>
      </c>
    </row>
    <row r="15" spans="2:13" ht="15.75" thickBot="1" x14ac:dyDescent="0.3">
      <c r="B15" s="7" t="s">
        <v>35</v>
      </c>
      <c r="C15" s="8" t="s">
        <v>36</v>
      </c>
      <c r="F15" s="15">
        <v>1669</v>
      </c>
      <c r="G15" s="19" t="s">
        <v>48</v>
      </c>
      <c r="H15" s="21">
        <v>1</v>
      </c>
      <c r="I15" s="16">
        <v>40238</v>
      </c>
      <c r="J15" s="18" t="s">
        <v>91</v>
      </c>
    </row>
    <row r="16" spans="2:13" x14ac:dyDescent="0.25">
      <c r="F16" s="15">
        <v>1670</v>
      </c>
      <c r="G16" s="19" t="s">
        <v>49</v>
      </c>
      <c r="H16" s="21">
        <v>1</v>
      </c>
      <c r="I16" s="16">
        <v>41129</v>
      </c>
      <c r="J16" s="18" t="s">
        <v>92</v>
      </c>
    </row>
    <row r="17" spans="6:10" x14ac:dyDescent="0.25">
      <c r="F17" s="15">
        <v>1671</v>
      </c>
      <c r="G17" s="19" t="s">
        <v>50</v>
      </c>
      <c r="H17" s="21">
        <v>1</v>
      </c>
      <c r="I17" s="16">
        <v>40544</v>
      </c>
      <c r="J17" s="18" t="s">
        <v>93</v>
      </c>
    </row>
    <row r="18" spans="6:10" x14ac:dyDescent="0.25">
      <c r="F18" s="15">
        <v>1672</v>
      </c>
      <c r="G18" s="19" t="s">
        <v>51</v>
      </c>
      <c r="H18" s="21">
        <v>2</v>
      </c>
      <c r="I18" s="16">
        <v>42795</v>
      </c>
      <c r="J18" s="18" t="s">
        <v>94</v>
      </c>
    </row>
    <row r="19" spans="6:10" x14ac:dyDescent="0.25">
      <c r="F19" s="15">
        <v>1673</v>
      </c>
      <c r="G19" s="19" t="s">
        <v>53</v>
      </c>
      <c r="H19" s="21">
        <v>5</v>
      </c>
      <c r="I19" s="16">
        <v>41334</v>
      </c>
      <c r="J19" s="18" t="s">
        <v>95</v>
      </c>
    </row>
    <row r="20" spans="6:10" x14ac:dyDescent="0.25">
      <c r="F20" s="15">
        <v>1674</v>
      </c>
      <c r="G20" s="19" t="s">
        <v>42</v>
      </c>
      <c r="H20" s="21">
        <v>1</v>
      </c>
      <c r="I20" s="16">
        <v>40969</v>
      </c>
      <c r="J20" s="18" t="s">
        <v>96</v>
      </c>
    </row>
    <row r="21" spans="6:10" x14ac:dyDescent="0.25">
      <c r="F21" s="15">
        <v>1675</v>
      </c>
      <c r="G21" s="19" t="s">
        <v>54</v>
      </c>
      <c r="H21" s="21">
        <v>2</v>
      </c>
      <c r="I21" s="16">
        <v>42795</v>
      </c>
      <c r="J21" s="18" t="s">
        <v>97</v>
      </c>
    </row>
    <row r="22" spans="6:10" x14ac:dyDescent="0.25">
      <c r="F22" s="15">
        <v>1676</v>
      </c>
      <c r="G22" s="19" t="s">
        <v>121</v>
      </c>
      <c r="H22" s="21">
        <v>1</v>
      </c>
      <c r="I22" s="16">
        <v>40544</v>
      </c>
      <c r="J22" s="18" t="s">
        <v>98</v>
      </c>
    </row>
    <row r="23" spans="6:10" x14ac:dyDescent="0.25">
      <c r="F23" s="15">
        <v>1677</v>
      </c>
      <c r="G23" s="19" t="s">
        <v>56</v>
      </c>
      <c r="H23" s="21">
        <v>2</v>
      </c>
      <c r="I23" s="16">
        <v>41282</v>
      </c>
      <c r="J23" s="18" t="s">
        <v>85</v>
      </c>
    </row>
    <row r="24" spans="6:10" x14ac:dyDescent="0.25">
      <c r="F24" s="15">
        <v>1678</v>
      </c>
      <c r="G24" s="19" t="s">
        <v>57</v>
      </c>
      <c r="H24" s="21">
        <v>5</v>
      </c>
      <c r="I24" s="16">
        <v>40858</v>
      </c>
      <c r="J24" s="18" t="s">
        <v>100</v>
      </c>
    </row>
    <row r="25" spans="6:10" x14ac:dyDescent="0.25">
      <c r="F25" s="15">
        <v>1679</v>
      </c>
      <c r="G25" s="19" t="s">
        <v>58</v>
      </c>
      <c r="H25" s="21">
        <v>2</v>
      </c>
      <c r="I25" s="16">
        <v>42246</v>
      </c>
      <c r="J25" s="18" t="s">
        <v>99</v>
      </c>
    </row>
    <row r="26" spans="6:10" x14ac:dyDescent="0.25">
      <c r="F26" s="15">
        <v>1680</v>
      </c>
      <c r="G26" s="19" t="s">
        <v>55</v>
      </c>
      <c r="H26" s="21">
        <v>1</v>
      </c>
      <c r="I26" s="16">
        <v>41282</v>
      </c>
      <c r="J26" s="18" t="s">
        <v>101</v>
      </c>
    </row>
    <row r="27" spans="6:10" x14ac:dyDescent="0.25">
      <c r="F27" s="15">
        <v>1681</v>
      </c>
      <c r="G27" s="19" t="s">
        <v>59</v>
      </c>
      <c r="H27" s="21">
        <v>1</v>
      </c>
      <c r="I27" s="16">
        <v>41129</v>
      </c>
      <c r="J27" s="18" t="s">
        <v>96</v>
      </c>
    </row>
    <row r="28" spans="6:10" x14ac:dyDescent="0.25">
      <c r="F28" s="15">
        <v>1682</v>
      </c>
      <c r="G28" s="19" t="s">
        <v>60</v>
      </c>
      <c r="H28" s="21">
        <v>2</v>
      </c>
      <c r="I28" s="16">
        <v>41820</v>
      </c>
      <c r="J28" s="18" t="s">
        <v>102</v>
      </c>
    </row>
    <row r="29" spans="6:10" x14ac:dyDescent="0.25">
      <c r="F29" s="15">
        <v>1683</v>
      </c>
      <c r="G29" s="19" t="s">
        <v>61</v>
      </c>
      <c r="H29" s="21">
        <v>1</v>
      </c>
      <c r="I29" s="16">
        <v>41418</v>
      </c>
      <c r="J29" s="18" t="s">
        <v>103</v>
      </c>
    </row>
    <row r="30" spans="6:10" x14ac:dyDescent="0.25">
      <c r="F30" s="15">
        <v>1684</v>
      </c>
      <c r="G30" s="19" t="s">
        <v>62</v>
      </c>
      <c r="H30" s="21">
        <v>2</v>
      </c>
      <c r="I30" s="16">
        <v>40969</v>
      </c>
      <c r="J30" s="18" t="s">
        <v>89</v>
      </c>
    </row>
    <row r="31" spans="6:10" x14ac:dyDescent="0.25">
      <c r="F31" s="15">
        <v>1685</v>
      </c>
      <c r="G31" s="19" t="s">
        <v>40</v>
      </c>
      <c r="H31" s="21">
        <v>1</v>
      </c>
      <c r="I31" s="16">
        <v>42959</v>
      </c>
      <c r="J31" s="18" t="s">
        <v>104</v>
      </c>
    </row>
    <row r="32" spans="6:10" x14ac:dyDescent="0.25">
      <c r="F32" s="15">
        <v>1686</v>
      </c>
      <c r="G32" s="19" t="s">
        <v>43</v>
      </c>
      <c r="H32" s="21">
        <v>1</v>
      </c>
      <c r="I32" s="16">
        <v>40238</v>
      </c>
      <c r="J32" s="18" t="s">
        <v>105</v>
      </c>
    </row>
    <row r="33" spans="6:10" x14ac:dyDescent="0.25">
      <c r="F33" s="15">
        <v>1687</v>
      </c>
      <c r="G33" s="19" t="s">
        <v>63</v>
      </c>
      <c r="H33" s="21">
        <v>2</v>
      </c>
      <c r="I33" s="16">
        <v>41129</v>
      </c>
      <c r="J33" s="18" t="s">
        <v>106</v>
      </c>
    </row>
    <row r="34" spans="6:10" x14ac:dyDescent="0.25">
      <c r="F34" s="15">
        <v>1688</v>
      </c>
      <c r="G34" s="19" t="s">
        <v>64</v>
      </c>
      <c r="H34" s="21">
        <v>1</v>
      </c>
      <c r="I34" s="16">
        <v>40544</v>
      </c>
      <c r="J34" s="18" t="s">
        <v>107</v>
      </c>
    </row>
    <row r="35" spans="6:10" x14ac:dyDescent="0.25">
      <c r="F35" s="15">
        <v>1689</v>
      </c>
      <c r="G35" s="19" t="s">
        <v>65</v>
      </c>
      <c r="H35" s="21">
        <v>2</v>
      </c>
      <c r="I35" s="16">
        <v>42795</v>
      </c>
      <c r="J35" s="18" t="s">
        <v>108</v>
      </c>
    </row>
    <row r="36" spans="6:10" x14ac:dyDescent="0.25">
      <c r="F36" s="15">
        <v>1690</v>
      </c>
      <c r="G36" s="19" t="s">
        <v>66</v>
      </c>
      <c r="H36" s="21">
        <v>5</v>
      </c>
      <c r="I36" s="16">
        <v>41334</v>
      </c>
      <c r="J36" s="18" t="s">
        <v>109</v>
      </c>
    </row>
    <row r="37" spans="6:10" x14ac:dyDescent="0.25">
      <c r="F37" s="15">
        <v>1691</v>
      </c>
      <c r="G37" s="19" t="s">
        <v>52</v>
      </c>
      <c r="H37" s="21">
        <v>1</v>
      </c>
      <c r="I37" s="16">
        <v>40969</v>
      </c>
      <c r="J37" s="18" t="s">
        <v>86</v>
      </c>
    </row>
    <row r="38" spans="6:10" x14ac:dyDescent="0.25">
      <c r="F38" s="15">
        <v>1692</v>
      </c>
      <c r="G38" s="19" t="s">
        <v>67</v>
      </c>
      <c r="H38" s="21">
        <v>2</v>
      </c>
      <c r="I38" s="16">
        <v>42795</v>
      </c>
      <c r="J38" s="18" t="s">
        <v>110</v>
      </c>
    </row>
    <row r="39" spans="6:10" x14ac:dyDescent="0.25">
      <c r="F39" s="15">
        <v>1693</v>
      </c>
      <c r="G39" s="19" t="s">
        <v>68</v>
      </c>
      <c r="H39" s="21">
        <v>1</v>
      </c>
      <c r="I39" s="16">
        <v>40544</v>
      </c>
      <c r="J39" s="18" t="s">
        <v>111</v>
      </c>
    </row>
    <row r="40" spans="6:10" x14ac:dyDescent="0.25">
      <c r="F40" s="15">
        <v>1694</v>
      </c>
      <c r="G40" s="19" t="s">
        <v>69</v>
      </c>
      <c r="H40" s="21">
        <v>2</v>
      </c>
      <c r="I40" s="16">
        <v>41282</v>
      </c>
      <c r="J40" s="18" t="s">
        <v>88</v>
      </c>
    </row>
    <row r="41" spans="6:10" x14ac:dyDescent="0.25">
      <c r="F41" s="15">
        <v>1695</v>
      </c>
      <c r="G41" s="19" t="s">
        <v>70</v>
      </c>
      <c r="H41" s="21">
        <v>2</v>
      </c>
      <c r="I41" s="16">
        <v>40982</v>
      </c>
      <c r="J41" s="18" t="s">
        <v>112</v>
      </c>
    </row>
    <row r="42" spans="6:10" x14ac:dyDescent="0.25">
      <c r="F42" s="15">
        <v>1696</v>
      </c>
      <c r="G42" s="19" t="s">
        <v>71</v>
      </c>
      <c r="H42" s="21">
        <v>1</v>
      </c>
      <c r="I42" s="16">
        <v>42558</v>
      </c>
      <c r="J42" s="18" t="s">
        <v>113</v>
      </c>
    </row>
    <row r="43" spans="6:10" x14ac:dyDescent="0.25">
      <c r="F43" s="15">
        <v>1697</v>
      </c>
      <c r="G43" s="19" t="s">
        <v>72</v>
      </c>
      <c r="H43" s="21">
        <v>2</v>
      </c>
      <c r="I43" s="16">
        <v>41282</v>
      </c>
      <c r="J43" s="18" t="s">
        <v>109</v>
      </c>
    </row>
    <row r="44" spans="6:10" x14ac:dyDescent="0.25">
      <c r="F44" s="15">
        <v>1698</v>
      </c>
      <c r="G44" s="19" t="s">
        <v>73</v>
      </c>
      <c r="H44" s="21">
        <v>1</v>
      </c>
      <c r="I44" s="16">
        <v>41129</v>
      </c>
      <c r="J44" s="18" t="s">
        <v>92</v>
      </c>
    </row>
    <row r="45" spans="6:10" x14ac:dyDescent="0.25">
      <c r="F45" s="15">
        <v>1699</v>
      </c>
      <c r="G45" s="19" t="s">
        <v>74</v>
      </c>
      <c r="H45" s="21">
        <v>-1</v>
      </c>
      <c r="I45" s="16">
        <v>40909</v>
      </c>
      <c r="J45" s="18" t="s">
        <v>106</v>
      </c>
    </row>
    <row r="46" spans="6:10" x14ac:dyDescent="0.25">
      <c r="F46" s="15">
        <v>1700</v>
      </c>
      <c r="G46" s="19" t="s">
        <v>75</v>
      </c>
      <c r="H46" s="21">
        <v>1</v>
      </c>
      <c r="I46" s="16">
        <v>41275</v>
      </c>
      <c r="J46" s="18" t="s">
        <v>109</v>
      </c>
    </row>
    <row r="47" spans="6:10" x14ac:dyDescent="0.25">
      <c r="F47" s="15">
        <v>1701</v>
      </c>
      <c r="G47" s="19" t="s">
        <v>76</v>
      </c>
      <c r="H47" s="21">
        <v>7</v>
      </c>
      <c r="I47" s="16">
        <v>40969</v>
      </c>
      <c r="J47" s="18" t="s">
        <v>89</v>
      </c>
    </row>
    <row r="48" spans="6:10" x14ac:dyDescent="0.25">
      <c r="F48" s="15">
        <v>1702</v>
      </c>
      <c r="G48" s="19" t="s">
        <v>77</v>
      </c>
      <c r="H48" s="21">
        <v>1</v>
      </c>
      <c r="I48" s="16">
        <v>42370</v>
      </c>
      <c r="J48" s="18" t="s">
        <v>114</v>
      </c>
    </row>
    <row r="49" spans="6:10" x14ac:dyDescent="0.25">
      <c r="F49" s="15">
        <v>1703</v>
      </c>
      <c r="G49" s="19" t="s">
        <v>75</v>
      </c>
      <c r="H49" s="21">
        <v>1</v>
      </c>
      <c r="I49" s="16">
        <v>41730</v>
      </c>
      <c r="J49" s="18" t="s">
        <v>115</v>
      </c>
    </row>
    <row r="50" spans="6:10" x14ac:dyDescent="0.25">
      <c r="F50" s="15">
        <v>1704</v>
      </c>
      <c r="G50" s="19" t="s">
        <v>78</v>
      </c>
      <c r="H50" s="21">
        <v>0</v>
      </c>
      <c r="I50" s="16">
        <v>42224</v>
      </c>
      <c r="J50" s="18" t="s">
        <v>116</v>
      </c>
    </row>
    <row r="51" spans="6:10" x14ac:dyDescent="0.25">
      <c r="F51" s="15">
        <v>1705</v>
      </c>
      <c r="G51" s="19" t="s">
        <v>58</v>
      </c>
      <c r="H51" s="21">
        <v>-1</v>
      </c>
      <c r="I51" s="16">
        <v>41275</v>
      </c>
      <c r="J51" s="18" t="s">
        <v>82</v>
      </c>
    </row>
    <row r="52" spans="6:10" x14ac:dyDescent="0.25">
      <c r="F52" s="15">
        <v>1706</v>
      </c>
      <c r="G52" s="19" t="s">
        <v>79</v>
      </c>
      <c r="H52" s="21">
        <v>2</v>
      </c>
      <c r="I52" s="16">
        <v>42805</v>
      </c>
      <c r="J52" s="18" t="s">
        <v>90</v>
      </c>
    </row>
    <row r="53" spans="6:10" x14ac:dyDescent="0.25">
      <c r="F53" s="15">
        <v>1707</v>
      </c>
      <c r="G53" s="19" t="s">
        <v>80</v>
      </c>
      <c r="H53" s="21">
        <v>1</v>
      </c>
      <c r="I53" s="16">
        <v>41365</v>
      </c>
      <c r="J53" s="18" t="s">
        <v>82</v>
      </c>
    </row>
    <row r="54" spans="6:10" x14ac:dyDescent="0.25">
      <c r="F54" s="15">
        <v>1708</v>
      </c>
      <c r="G54" s="19" t="s">
        <v>40</v>
      </c>
      <c r="H54" s="21">
        <v>2</v>
      </c>
      <c r="I54" s="16">
        <v>40989</v>
      </c>
      <c r="J54" s="18" t="s">
        <v>106</v>
      </c>
    </row>
    <row r="55" spans="6:10" x14ac:dyDescent="0.25">
      <c r="F55" s="15">
        <v>1709</v>
      </c>
      <c r="G55" s="19" t="s">
        <v>81</v>
      </c>
      <c r="H55" s="21">
        <v>1</v>
      </c>
      <c r="I55" s="16">
        <v>42817</v>
      </c>
      <c r="J55" s="18" t="s">
        <v>108</v>
      </c>
    </row>
    <row r="69" spans="5:5" x14ac:dyDescent="0.25">
      <c r="E69" s="17"/>
    </row>
  </sheetData>
  <mergeCells count="3">
    <mergeCell ref="B2:C2"/>
    <mergeCell ref="F2:J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Repaso</vt:lpstr>
      <vt:lpstr>Ejercicios</vt:lpstr>
      <vt:lpstr>Consultas</vt:lpstr>
      <vt:lpstr>Bases de Datos</vt:lpstr>
      <vt:lpstr>BD_ALUMNOS</vt:lpstr>
      <vt:lpstr>BD_Escuela</vt:lpstr>
      <vt:lpstr>BD_Evaluacion</vt:lpstr>
      <vt:lpstr>Tabla_Notas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2020-03-25T23:32:00Z</dcterms:created>
  <dcterms:modified xsi:type="dcterms:W3CDTF">2020-03-31T22:22:39Z</dcterms:modified>
</cp:coreProperties>
</file>