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uni-repo\IIC1062\Ayudantías\Ayudantía 4\"/>
    </mc:Choice>
  </mc:AlternateContent>
  <xr:revisionPtr revIDLastSave="0" documentId="13_ncr:1_{B5661B9C-83D9-470A-B9A8-453DC7B29B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uración" sheetId="1" r:id="rId1"/>
    <sheet name="Productos" sheetId="2" r:id="rId2"/>
    <sheet name="Vendedores" sheetId="3" r:id="rId3"/>
  </sheets>
  <definedNames>
    <definedName name="_xlnm._FilterDatabase" localSheetId="0" hidden="1">Facturación!$B$2:$N$502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" i="1" l="1" a="1"/>
  <c r="R8" i="1" s="1"/>
  <c r="R9" i="1" a="1"/>
  <c r="R9" i="1"/>
  <c r="R10" i="1" a="1"/>
  <c r="R10" i="1" s="1"/>
  <c r="R11" i="1" a="1"/>
  <c r="R11" i="1"/>
  <c r="R7" i="1" a="1"/>
  <c r="R7" i="1" s="1"/>
  <c r="P35" i="1" l="1"/>
  <c r="P10" i="1"/>
  <c r="P11" i="1"/>
  <c r="P7" i="1"/>
  <c r="P9" i="1"/>
  <c r="P8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P18" i="1" l="1" a="1"/>
  <c r="P18" i="1" s="1"/>
  <c r="P39" i="1" a="1"/>
  <c r="P39" i="1" s="1"/>
  <c r="Q9" i="1" a="1"/>
  <c r="Q9" i="1" s="1"/>
  <c r="Q10" i="1" a="1"/>
  <c r="Q10" i="1" s="1"/>
  <c r="P19" i="1" a="1"/>
  <c r="P19" i="1" s="1"/>
  <c r="P30" i="1" a="1"/>
  <c r="P30" i="1" s="1"/>
  <c r="P23" i="1"/>
  <c r="Q7" i="1" a="1"/>
  <c r="Q7" i="1" s="1"/>
  <c r="P20" i="1" a="1"/>
  <c r="P20" i="1" s="1"/>
  <c r="P3" i="1"/>
  <c r="P13" i="1" a="1"/>
  <c r="P13" i="1" s="1"/>
  <c r="P21" i="1" a="1"/>
  <c r="P21" i="1" s="1"/>
  <c r="P37" i="1" a="1"/>
  <c r="P37" i="1" s="1"/>
  <c r="Q8" i="1" a="1"/>
  <c r="Q8" i="1" s="1"/>
  <c r="Q11" i="1" a="1"/>
  <c r="Q11" i="1" s="1"/>
  <c r="P27" i="1" a="1"/>
  <c r="P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<sst xmlns="http://schemas.openxmlformats.org/spreadsheetml/2006/main" count="582" uniqueCount="60">
  <si>
    <t xml:space="preserve">Vendedor </t>
  </si>
  <si>
    <t xml:space="preserve">Fecha de Facturación </t>
  </si>
  <si>
    <t xml:space="preserve">Código Producto </t>
  </si>
  <si>
    <t>Nombre Producto</t>
  </si>
  <si>
    <t>Categoria Producto</t>
  </si>
  <si>
    <t xml:space="preserve">Precio Unitario </t>
  </si>
  <si>
    <t>N° de Factura</t>
  </si>
  <si>
    <t>Bolsa de Basura 50 x 70 cm Clásica  10 Un</t>
  </si>
  <si>
    <t>Guante de Goma Conveniente Mediano  2 Un</t>
  </si>
  <si>
    <t>Toalla de papel clásica 3 Un</t>
  </si>
  <si>
    <t>Limpia Pisos Lavanda 1800 ml</t>
  </si>
  <si>
    <t>Insecticida Casa y Jardín Lata  420 cc</t>
  </si>
  <si>
    <t>Huevo de Campo Grande Color Caja  12 Un</t>
  </si>
  <si>
    <t>Pan Blanco Grande XL Bolsa  750 g</t>
  </si>
  <si>
    <t>Leche Descremada Sin Lactosa con Tapa  1 </t>
  </si>
  <si>
    <t>Arroz Grano Largo Ancho Grado 1  1 Kg</t>
  </si>
  <si>
    <t>Harina sin Polvos de Hornear Bolsa  1 Kg</t>
  </si>
  <si>
    <t>Block de Dibujo N°99 1/8 Artel 20 Hojas</t>
  </si>
  <si>
    <t>Pegamento barra 36 gr</t>
  </si>
  <si>
    <t>Témpera 12 colores, 15 cc c/u</t>
  </si>
  <si>
    <t>Corchetera Maped 26/6 + corchetes</t>
  </si>
  <si>
    <t xml:space="preserve">Pack plumones para pizarra 4 colores </t>
  </si>
  <si>
    <t>Arena sanitaria aglutinante 4 kg</t>
  </si>
  <si>
    <t>Snack para perro Dentasix 110 g 7 unid.</t>
  </si>
  <si>
    <t>Alimento húmedo para gato adulto carne 85 g</t>
  </si>
  <si>
    <t>Juguete Pet Station</t>
  </si>
  <si>
    <t>Hueso Pet´s Fun cuero 5-6"</t>
  </si>
  <si>
    <t>Mascotas</t>
  </si>
  <si>
    <t>Alimentos</t>
  </si>
  <si>
    <t>Librería</t>
  </si>
  <si>
    <t>Limpieza</t>
  </si>
  <si>
    <t>Lucas González</t>
  </si>
  <si>
    <t>Santiago Muñoz</t>
  </si>
  <si>
    <t>Laura Rojas</t>
  </si>
  <si>
    <t>Magdalena Pérez</t>
  </si>
  <si>
    <t xml:space="preserve">Pedro Díaz </t>
  </si>
  <si>
    <t>Nombre Vendedor</t>
  </si>
  <si>
    <t xml:space="preserve">Estado  </t>
  </si>
  <si>
    <t>PAGADO</t>
  </si>
  <si>
    <t>PENDIENTE</t>
  </si>
  <si>
    <t xml:space="preserve">Nombre Producto </t>
  </si>
  <si>
    <t>Codigo Producto</t>
  </si>
  <si>
    <t>Codigo Vendedor</t>
  </si>
  <si>
    <t>Total Facturado</t>
  </si>
  <si>
    <t>Vendedor</t>
  </si>
  <si>
    <t>Total Facturado PAGADO</t>
  </si>
  <si>
    <t>Productos de limpieza vendidos hasta el 10 de marzo</t>
  </si>
  <si>
    <t>Total Vendido (Unidades)</t>
  </si>
  <si>
    <t>Total Vendido ($)</t>
  </si>
  <si>
    <t>Categoría</t>
  </si>
  <si>
    <t xml:space="preserve">Total Facturado </t>
  </si>
  <si>
    <t>Total Facturado al por mayor</t>
  </si>
  <si>
    <t>Total Facturado al detalle</t>
  </si>
  <si>
    <t>Demora</t>
  </si>
  <si>
    <t>Producto</t>
  </si>
  <si>
    <t>Unidades Vendidas</t>
  </si>
  <si>
    <t>Total facturado PAGADO</t>
  </si>
  <si>
    <t>Total facturado PENDIENTE</t>
  </si>
  <si>
    <t>Cantidad Vendida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</si>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</sst>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_ ;_ &quot;$&quot;* \-#,##0_ ;_ &quot;$&quot;* &quot;-&quot;_ ;_ @_ "/>
    <numFmt numFmtId="165" formatCode="_ * #,##0_ ;_ * \-#,##0_ ;_ * &quot;-&quot;_ ;_ @_ "/>
    <numFmt numFmtId="166" formatCode="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ibri 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166" fontId="0" fillId="0" borderId="0" xfId="1" applyNumberFormat="1" applyFont="1"/>
    <xf numFmtId="0" fontId="2" fillId="0" borderId="0" xfId="0" applyFont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166" fontId="0" fillId="0" borderId="4" xfId="0" applyNumberFormat="1" applyBorder="1"/>
    <xf numFmtId="14" fontId="0" fillId="0" borderId="4" xfId="0" applyNumberFormat="1" applyBorder="1"/>
    <xf numFmtId="0" fontId="0" fillId="0" borderId="5" xfId="0" applyBorder="1"/>
    <xf numFmtId="166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0" fontId="2" fillId="0" borderId="4" xfId="0" applyFont="1" applyBorder="1"/>
    <xf numFmtId="0" fontId="2" fillId="0" borderId="6" xfId="0" applyFont="1" applyBorder="1"/>
    <xf numFmtId="0" fontId="0" fillId="3" borderId="1" xfId="0" applyFill="1" applyBorder="1"/>
    <xf numFmtId="0" fontId="0" fillId="0" borderId="10" xfId="0" applyBorder="1"/>
    <xf numFmtId="0" fontId="0" fillId="0" borderId="11" xfId="0" applyBorder="1"/>
    <xf numFmtId="166" fontId="0" fillId="0" borderId="11" xfId="0" applyNumberFormat="1" applyBorder="1"/>
    <xf numFmtId="14" fontId="0" fillId="0" borderId="11" xfId="0" applyNumberFormat="1" applyBorder="1"/>
    <xf numFmtId="164" fontId="0" fillId="0" borderId="11" xfId="2" applyFont="1" applyBorder="1"/>
    <xf numFmtId="164" fontId="0" fillId="0" borderId="7" xfId="2" applyFont="1" applyBorder="1"/>
    <xf numFmtId="165" fontId="0" fillId="0" borderId="0" xfId="1" applyFont="1"/>
    <xf numFmtId="164" fontId="0" fillId="0" borderId="3" xfId="2" applyFont="1" applyBorder="1"/>
    <xf numFmtId="0" fontId="0" fillId="0" borderId="15" xfId="0" applyBorder="1"/>
    <xf numFmtId="0" fontId="0" fillId="0" borderId="16" xfId="0" applyBorder="1"/>
    <xf numFmtId="164" fontId="0" fillId="0" borderId="18" xfId="2" applyFont="1" applyBorder="1"/>
    <xf numFmtId="164" fontId="0" fillId="0" borderId="19" xfId="2" applyFont="1" applyBorder="1"/>
    <xf numFmtId="0" fontId="0" fillId="2" borderId="3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21" xfId="0" applyBorder="1"/>
    <xf numFmtId="0" fontId="2" fillId="0" borderId="22" xfId="0" applyFont="1" applyBorder="1"/>
    <xf numFmtId="0" fontId="0" fillId="0" borderId="22" xfId="0" applyBorder="1"/>
    <xf numFmtId="164" fontId="0" fillId="0" borderId="23" xfId="2" applyFont="1" applyBorder="1"/>
    <xf numFmtId="166" fontId="0" fillId="0" borderId="15" xfId="0" applyNumberFormat="1" applyBorder="1"/>
    <xf numFmtId="166" fontId="0" fillId="0" borderId="16" xfId="0" applyNumberFormat="1" applyBorder="1"/>
    <xf numFmtId="0" fontId="0" fillId="0" borderId="18" xfId="0" applyBorder="1"/>
    <xf numFmtId="0" fontId="0" fillId="0" borderId="19" xfId="0" applyBorder="1"/>
    <xf numFmtId="166" fontId="0" fillId="0" borderId="21" xfId="0" applyNumberFormat="1" applyBorder="1"/>
    <xf numFmtId="0" fontId="0" fillId="0" borderId="23" xfId="0" applyBorder="1"/>
    <xf numFmtId="166" fontId="0" fillId="0" borderId="26" xfId="1" applyNumberFormat="1" applyFont="1" applyBorder="1"/>
    <xf numFmtId="166" fontId="0" fillId="0" borderId="16" xfId="1" applyNumberFormat="1" applyFont="1" applyBorder="1"/>
    <xf numFmtId="166" fontId="0" fillId="0" borderId="17" xfId="1" applyNumberFormat="1" applyFont="1" applyBorder="1"/>
    <xf numFmtId="9" fontId="0" fillId="0" borderId="12" xfId="3" applyFont="1" applyBorder="1"/>
    <xf numFmtId="0" fontId="0" fillId="2" borderId="25" xfId="0" applyFill="1" applyBorder="1" applyAlignment="1">
      <alignment horizont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10" fontId="0" fillId="0" borderId="12" xfId="3" applyNumberFormat="1" applyFont="1" applyBorder="1"/>
    <xf numFmtId="166" fontId="0" fillId="0" borderId="10" xfId="0" applyNumberFormat="1" applyBorder="1"/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8" xfId="2" applyFont="1" applyBorder="1" applyAlignment="1">
      <alignment horizontal="center" vertical="center" wrapText="1"/>
    </xf>
    <xf numFmtId="164" fontId="0" fillId="0" borderId="10" xfId="2" applyFont="1" applyBorder="1" applyAlignment="1">
      <alignment horizontal="center" vertical="center" wrapText="1"/>
    </xf>
    <xf numFmtId="164" fontId="0" fillId="0" borderId="9" xfId="2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164" fontId="0" fillId="0" borderId="2" xfId="2" applyFont="1" applyBorder="1" applyAlignment="1">
      <alignment horizontal="center"/>
    </xf>
    <xf numFmtId="164" fontId="0" fillId="0" borderId="3" xfId="2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8" xfId="2" applyNumberFormat="1" applyFont="1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0" fontId="0" fillId="0" borderId="10" xfId="2" applyNumberFormat="1" applyFont="1" applyBorder="1" applyAlignment="1">
      <alignment horizontal="center" vertical="center"/>
    </xf>
  </cellXfs>
  <cellStyles count="4">
    <cellStyle name="Comma [0]" xfId="1" builtinId="6"/>
    <cellStyle name="Currency [0]" xfId="2" builtinId="7"/>
    <cellStyle name="Normal" xfId="0" builtinId="0"/>
    <cellStyle name="Percent" xfId="3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ibri 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numFmt numFmtId="166" formatCode="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305D6-5E3B-43AB-8F06-A9DD18688A02}" name="T_Facturacion" displayName="T_Facturacion" ref="B2:M502" totalsRowShown="0" headerRowDxfId="25" tableBorderDxfId="24">
  <autoFilter ref="B2:M502" xr:uid="{5451E18F-7C83-40F1-9D13-0A7C61924C94}"/>
  <tableColumns count="12">
    <tableColumn id="1" xr3:uid="{1FCAFBE5-85C7-4ABF-B2A5-A089E09BB592}" name="N° de Factura" dataDxfId="23" dataCellStyle="Comma [0]"/>
    <tableColumn id="2" xr3:uid="{A8033AB3-5AF5-482D-A385-CD59D8F969D8}" name="Código Producto " dataDxfId="22"/>
    <tableColumn id="3" xr3:uid="{4A5B5B12-92F5-4E33-98B4-1CD7FA27E27E}" name="Nombre Producto" dataDxfId="21">
      <calculatedColumnFormula>VLOOKUP(C3,T_Productos[],MATCH("Nombre*",T_Productos[#Headers],0),FALSE)</calculatedColumnFormula>
    </tableColumn>
    <tableColumn id="4" xr3:uid="{E6DE1236-3978-4365-8157-7F313257BDA8}" name="Categoria Producto" dataDxfId="20">
      <calculatedColumnFormula>VLOOKUP(C3,T_Productos[],MATCH("Categor*",T_Productos[#Headers],0),FALSE)</calculatedColumnFormula>
    </tableColumn>
    <tableColumn id="5" xr3:uid="{C0E9BA17-A264-4563-91AC-AA0A10341581}" name="Precio Unitario " dataDxfId="19" dataCellStyle="Currency [0]">
      <calculatedColumnFormula>VLOOKUP(C3,T_Productos[],MATCH("Precio*",T_Productos[#Headers],0),FALSE)</calculatedColumnFormula>
    </tableColumn>
    <tableColumn id="6" xr3:uid="{7C516453-7E98-46A3-9770-3C7330BFB2B9}" name="Cantidad Vendida" dataDxfId="18"/>
    <tableColumn id="7" xr3:uid="{EE80E926-0101-4B37-8EE5-CE2172111C1B}" name="Vendedor " dataDxfId="17"/>
    <tableColumn id="8" xr3:uid="{D00FF579-D54A-4F84-A991-3E0BDF6D3B8C}" name="Nombre Vendedor" dataDxfId="16">
      <calculatedColumnFormula>VLOOKUP(H3,T_Ventas[],MATCH("Nombre*",T_Ventas[#Headers],0),FALSE)</calculatedColumnFormula>
    </tableColumn>
    <tableColumn id="9" xr3:uid="{BAA10806-2E3E-463D-831C-39C4808A898D}" name="Fecha de Facturación " dataDxfId="15"/>
    <tableColumn id="10" xr3:uid="{F773170D-96AE-4698-BD17-D7BC32C672FD}" name="Comision" dataDxfId="14" dataCellStyle="Percent">
      <calculatedColumnFormula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calculatedColumnFormula>
    </tableColumn>
    <tableColumn id="11" xr3:uid="{1FE294EA-DC56-42B8-874E-5CE470F13D2F}" name="Estado  " dataDxfId="13"/>
    <tableColumn id="12" xr3:uid="{2BF5EC27-3540-48FB-991B-2945BBA9B3BB}" name="Demora" dataDxfId="12" dataCellStyle="Percent">
      <calculatedColumnFormula>IF(AND(T_Facturacion[[#This Row],[Fecha de Facturación ]]&lt;DATE(2020,3,15),T_Facturacion[[#This Row],[Estado  ]]="PENDIENTE"),TRUE,FALSE)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5F00F-D6EB-482A-9349-A27E2DC5E84D}" name="T_Productos" displayName="T_Productos" ref="B2:E22" totalsRowShown="0" headerRowDxfId="11" headerRowBorderDxfId="10" tableBorderDxfId="9">
  <autoFilter ref="B2:E22" xr:uid="{03A5BEF4-A811-4341-A8BA-C080BCA61242}"/>
  <tableColumns count="4">
    <tableColumn id="1" xr3:uid="{4213945F-FF46-4CCC-BEDF-A8ACCC72B3B7}" name="Codigo Producto" dataDxfId="8"/>
    <tableColumn id="2" xr3:uid="{D5BBECC5-7ECC-4883-8D58-D6813ABF6F4B}" name="Nombre Producto " dataDxfId="7"/>
    <tableColumn id="3" xr3:uid="{F265F5FC-6F0E-47E8-BF3B-936C55B3EF33}" name="Categoria Producto" dataDxfId="6"/>
    <tableColumn id="4" xr3:uid="{D49D288F-09D1-41EE-9FD7-C440EE1561E4}" name="Precio Unitario " dataDxfId="5" dataCellStyle="Currency [0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DF6852-DDB3-4B0B-8993-41CC01E0C17D}" name="T_Ventas" displayName="T_Ventas" ref="B2:C7" totalsRowShown="0" headerRowDxfId="4" headerRowBorderDxfId="3" tableBorderDxfId="2">
  <autoFilter ref="B2:C7" xr:uid="{0A18D4AA-9370-4775-A18D-8D2674CAB54E}"/>
  <tableColumns count="2">
    <tableColumn id="1" xr3:uid="{74CFB669-0697-460E-ADEF-7B7497659FBC}" name="Codigo Vendedor" dataDxfId="1"/>
    <tableColumn id="2" xr3:uid="{482AB79C-8BE3-4E09-AA77-57531AF67A5D}" name="Nombre 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60"/>
  <sheetViews>
    <sheetView tabSelected="1" topLeftCell="D1" workbookViewId="0">
      <selection activeCell="S14" sqref="S14"/>
    </sheetView>
  </sheetViews>
  <sheetFormatPr defaultColWidth="11.42578125" defaultRowHeight="15"/>
  <cols>
    <col min="2" max="2" width="14.85546875" customWidth="1"/>
    <col min="3" max="3" width="18.140625" customWidth="1"/>
    <col min="4" max="4" width="41.85546875" bestFit="1" customWidth="1"/>
    <col min="5" max="5" width="20" customWidth="1"/>
    <col min="6" max="6" width="16.85546875" customWidth="1"/>
    <col min="7" max="7" width="18.85546875" customWidth="1"/>
    <col min="8" max="8" width="12.42578125" customWidth="1"/>
    <col min="9" max="9" width="19.7109375" customWidth="1"/>
    <col min="10" max="10" width="22" customWidth="1"/>
    <col min="13" max="13" width="11.85546875" bestFit="1" customWidth="1"/>
    <col min="15" max="15" width="15.7109375" customWidth="1"/>
    <col min="16" max="16" width="13.85546875" bestFit="1" customWidth="1"/>
    <col min="17" max="17" width="13.140625" bestFit="1" customWidth="1"/>
    <col min="18" max="18" width="12" bestFit="1" customWidth="1"/>
  </cols>
  <sheetData>
    <row r="1" spans="2:18">
      <c r="M1" s="3"/>
    </row>
    <row r="2" spans="2:18" ht="30.75" customHeight="1" thickBot="1">
      <c r="B2" s="43" t="s">
        <v>6</v>
      </c>
      <c r="C2" s="44" t="s">
        <v>2</v>
      </c>
      <c r="D2" s="44" t="s">
        <v>3</v>
      </c>
      <c r="E2" s="44" t="s">
        <v>4</v>
      </c>
      <c r="F2" s="44" t="s">
        <v>5</v>
      </c>
      <c r="G2" s="44" t="s">
        <v>58</v>
      </c>
      <c r="H2" s="44" t="s">
        <v>0</v>
      </c>
      <c r="I2" s="44" t="s">
        <v>36</v>
      </c>
      <c r="J2" s="44" t="s">
        <v>1</v>
      </c>
      <c r="K2" s="44" t="s">
        <v>59</v>
      </c>
      <c r="L2" s="44" t="s">
        <v>37</v>
      </c>
      <c r="M2" s="45" t="s">
        <v>53</v>
      </c>
    </row>
    <row r="3" spans="2:18" ht="15.75" thickBot="1">
      <c r="B3" s="39">
        <v>1</v>
      </c>
      <c r="C3" s="16">
        <v>20006</v>
      </c>
      <c r="D3" s="16" t="str">
        <f>VLOOKUP(C3,T_Productos[],MATCH("Nombre*",T_Productos[#Headers],0),FALSE)</f>
        <v>Corchetera Maped 26/6 + corchetes</v>
      </c>
      <c r="E3" s="16" t="str">
        <f>VLOOKUP(C3,T_Productos[],MATCH("Categor*",T_Productos[#Headers],0),FALSE)</f>
        <v>Librería</v>
      </c>
      <c r="F3" s="19">
        <f>VLOOKUP(C3,T_Productos[],MATCH("Precio*",T_Productos[#Headers],0),FALSE)</f>
        <v>3990</v>
      </c>
      <c r="G3" s="16">
        <v>139</v>
      </c>
      <c r="H3" s="17">
        <v>3</v>
      </c>
      <c r="I3" s="17" t="str">
        <f>VLOOKUP(H3,T_Ventas[],MATCH("Nombre*",T_Ventas[#Headers],0),FALSE)</f>
        <v>Laura Rojas</v>
      </c>
      <c r="J3" s="18">
        <v>43907</v>
      </c>
      <c r="K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" s="16" t="s">
        <v>38</v>
      </c>
      <c r="M3" s="42" t="b">
        <f>IF(AND(T_Facturacion[[#This Row],[Fecha de Facturación ]]&lt;DATE(2020,3,15),T_Facturacion[[#This Row],[Estado  ]]="PENDIENTE"),TRUE,FALSE)</f>
        <v>0</v>
      </c>
      <c r="N3" s="21"/>
      <c r="O3" s="14" t="s">
        <v>43</v>
      </c>
      <c r="P3" s="20">
        <f>SUMPRODUCT(T_Facturacion[[Precio Unitario ]],T_Facturacion[Cantidad Vendida])</f>
        <v>123239584</v>
      </c>
    </row>
    <row r="4" spans="2:18" ht="15.75" thickBot="1">
      <c r="B4" s="40">
        <v>2</v>
      </c>
      <c r="C4" s="5">
        <v>20018</v>
      </c>
      <c r="D4" s="16" t="str">
        <f>VLOOKUP(C4,T_Productos[],MATCH("Nombre*",T_Productos[#Headers],0),FALSE)</f>
        <v>Snack para perro Dentasix 110 g 7 unid.</v>
      </c>
      <c r="E4" s="16" t="str">
        <f>VLOOKUP(C4,T_Productos[],MATCH("Categor*",T_Productos[#Headers],0),FALSE)</f>
        <v>Mascotas</v>
      </c>
      <c r="F4" s="19">
        <f>VLOOKUP(C4,T_Productos[],MATCH("Precio*",T_Productos[#Headers],0),FALSE)</f>
        <v>1730</v>
      </c>
      <c r="G4" s="5">
        <v>168</v>
      </c>
      <c r="H4" s="6">
        <v>1</v>
      </c>
      <c r="I4" s="17" t="str">
        <f>VLOOKUP(H4,T_Ventas[],MATCH("Nombre*",T_Ventas[#Headers],0),FALSE)</f>
        <v>Lucas González</v>
      </c>
      <c r="J4" s="7">
        <v>43892</v>
      </c>
      <c r="K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" s="5" t="s">
        <v>38</v>
      </c>
      <c r="M4" s="42" t="b">
        <f>IF(AND(T_Facturacion[[#This Row],[Fecha de Facturación ]]&lt;DATE(2020,3,15),T_Facturacion[[#This Row],[Estado  ]]="PENDIENTE"),TRUE,FALSE)</f>
        <v>0</v>
      </c>
      <c r="N4" s="21"/>
    </row>
    <row r="5" spans="2:18" ht="15.75" thickBot="1">
      <c r="B5" s="40">
        <v>3</v>
      </c>
      <c r="C5" s="5">
        <v>20005</v>
      </c>
      <c r="D5" s="16" t="str">
        <f>VLOOKUP(C5,T_Productos[],MATCH("Nombre*",T_Productos[#Headers],0),FALSE)</f>
        <v>Bolsa de Basura 50 x 70 cm Clásica  10 Un</v>
      </c>
      <c r="E5" s="16" t="str">
        <f>VLOOKUP(C5,T_Productos[],MATCH("Categor*",T_Productos[#Headers],0),FALSE)</f>
        <v>Limpieza</v>
      </c>
      <c r="F5" s="19">
        <f>VLOOKUP(C5,T_Productos[],MATCH("Precio*",T_Productos[#Headers],0),FALSE)</f>
        <v>430</v>
      </c>
      <c r="G5" s="5">
        <v>175</v>
      </c>
      <c r="H5" s="6">
        <v>1</v>
      </c>
      <c r="I5" s="17" t="str">
        <f>VLOOKUP(H5,T_Ventas[],MATCH("Nombre*",T_Ventas[#Headers],0),FALSE)</f>
        <v>Lucas González</v>
      </c>
      <c r="J5" s="7">
        <v>43891</v>
      </c>
      <c r="K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" s="5" t="s">
        <v>39</v>
      </c>
      <c r="M5" s="42" t="b">
        <f>IF(AND(T_Facturacion[[#This Row],[Fecha de Facturación ]]&lt;DATE(2020,3,15),T_Facturacion[[#This Row],[Estado  ]]="PENDIENTE"),TRUE,FALSE)</f>
        <v>1</v>
      </c>
      <c r="N5" s="21"/>
      <c r="O5" s="48" t="s">
        <v>44</v>
      </c>
      <c r="P5" s="48" t="s">
        <v>47</v>
      </c>
      <c r="Q5" s="48" t="s">
        <v>48</v>
      </c>
      <c r="R5" s="48" t="s">
        <v>59</v>
      </c>
    </row>
    <row r="6" spans="2:18" ht="15.75" thickBot="1">
      <c r="B6" s="40">
        <v>4</v>
      </c>
      <c r="C6" s="5">
        <v>20009</v>
      </c>
      <c r="D6" s="16" t="str">
        <f>VLOOKUP(C6,T_Productos[],MATCH("Nombre*",T_Productos[#Headers],0),FALSE)</f>
        <v>Hueso Pet´s Fun cuero 5-6"</v>
      </c>
      <c r="E6" s="16" t="str">
        <f>VLOOKUP(C6,T_Productos[],MATCH("Categor*",T_Productos[#Headers],0),FALSE)</f>
        <v>Mascotas</v>
      </c>
      <c r="F6" s="19">
        <f>VLOOKUP(C6,T_Productos[],MATCH("Precio*",T_Productos[#Headers],0),FALSE)</f>
        <v>1689</v>
      </c>
      <c r="G6" s="5">
        <v>156</v>
      </c>
      <c r="H6" s="6">
        <v>3</v>
      </c>
      <c r="I6" s="17" t="str">
        <f>VLOOKUP(H6,T_Ventas[],MATCH("Nombre*",T_Ventas[#Headers],0),FALSE)</f>
        <v>Laura Rojas</v>
      </c>
      <c r="J6" s="7">
        <v>43917</v>
      </c>
      <c r="K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6" s="5" t="s">
        <v>38</v>
      </c>
      <c r="M6" s="42" t="b">
        <f>IF(AND(T_Facturacion[[#This Row],[Fecha de Facturación ]]&lt;DATE(2020,3,15),T_Facturacion[[#This Row],[Estado  ]]="PENDIENTE"),TRUE,FALSE)</f>
        <v>0</v>
      </c>
      <c r="N6" s="21"/>
      <c r="O6" s="49"/>
      <c r="P6" s="49"/>
      <c r="Q6" s="49"/>
      <c r="R6" s="49"/>
    </row>
    <row r="7" spans="2:18" ht="15.75" thickBot="1">
      <c r="B7" s="40">
        <v>5</v>
      </c>
      <c r="C7" s="5">
        <v>20019</v>
      </c>
      <c r="D7" s="16" t="str">
        <f>VLOOKUP(C7,T_Productos[],MATCH("Nombre*",T_Productos[#Headers],0),FALSE)</f>
        <v>Témpera 12 colores, 15 cc c/u</v>
      </c>
      <c r="E7" s="16" t="str">
        <f>VLOOKUP(C7,T_Productos[],MATCH("Categor*",T_Productos[#Headers],0),FALSE)</f>
        <v>Librería</v>
      </c>
      <c r="F7" s="19">
        <f>VLOOKUP(C7,T_Productos[],MATCH("Precio*",T_Productos[#Headers],0),FALSE)</f>
        <v>1590</v>
      </c>
      <c r="G7" s="5">
        <v>153</v>
      </c>
      <c r="H7" s="6">
        <v>3</v>
      </c>
      <c r="I7" s="17" t="str">
        <f>VLOOKUP(H7,T_Ventas[],MATCH("Nombre*",T_Ventas[#Headers],0),FALSE)</f>
        <v>Laura Rojas</v>
      </c>
      <c r="J7" s="7">
        <v>43901</v>
      </c>
      <c r="K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" s="5" t="s">
        <v>38</v>
      </c>
      <c r="M7" s="42" t="b">
        <f>IF(AND(T_Facturacion[[#This Row],[Fecha de Facturación ]]&lt;DATE(2020,3,15),T_Facturacion[[#This Row],[Estado  ]]="PENDIENTE"),TRUE,FALSE)</f>
        <v>0</v>
      </c>
      <c r="N7" s="21"/>
      <c r="O7" s="47">
        <v>3</v>
      </c>
      <c r="P7" s="4">
        <f>SUMIFS(T_Facturacion[Cantidad Vendida],T_Facturacion[[Vendedor ]],O7)</f>
        <v>14569</v>
      </c>
      <c r="Q7" s="22" cm="1">
        <f t="array" ref="Q7">SUMPRODUCT(--(T_Facturacion[[Vendedor ]]=O7),T_Facturacion[[Precio Unitario ]],T_Facturacion[Cantidad Vendida])</f>
        <v>28872573</v>
      </c>
      <c r="R7" s="22" cm="1">
        <f t="array" ref="R7">SUMPRODUCT(--(T_Facturacion[[Vendedor ]]=O7),--(T_Facturacion[[Estado  ]]="PAGADO"),T_Facturacion[[Precio Unitario ]],T_Facturacion[Cantidad Vendida],T_Facturacion[Comision])</f>
        <v>315353.67000000004</v>
      </c>
    </row>
    <row r="8" spans="2:18" ht="15.75" thickBot="1">
      <c r="B8" s="40">
        <v>6</v>
      </c>
      <c r="C8" s="5">
        <v>20001</v>
      </c>
      <c r="D8" s="16" t="str">
        <f>VLOOKUP(C8,T_Productos[],MATCH("Nombre*",T_Productos[#Headers],0),FALSE)</f>
        <v>Alimento húmedo para gato adulto carne 85 g</v>
      </c>
      <c r="E8" s="16" t="str">
        <f>VLOOKUP(C8,T_Productos[],MATCH("Categor*",T_Productos[#Headers],0),FALSE)</f>
        <v>Mascotas</v>
      </c>
      <c r="F8" s="19">
        <f>VLOOKUP(C8,T_Productos[],MATCH("Precio*",T_Productos[#Headers],0),FALSE)</f>
        <v>590</v>
      </c>
      <c r="G8" s="5">
        <v>198</v>
      </c>
      <c r="H8" s="6">
        <v>4</v>
      </c>
      <c r="I8" s="17" t="str">
        <f>VLOOKUP(H8,T_Ventas[],MATCH("Nombre*",T_Ventas[#Headers],0),FALSE)</f>
        <v xml:space="preserve">Pedro Díaz </v>
      </c>
      <c r="J8" s="7">
        <v>43893</v>
      </c>
      <c r="K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8" s="5" t="s">
        <v>39</v>
      </c>
      <c r="M8" s="42" t="b">
        <f>IF(AND(T_Facturacion[[#This Row],[Fecha de Facturación ]]&lt;DATE(2020,3,15),T_Facturacion[[#This Row],[Estado  ]]="PENDIENTE"),TRUE,FALSE)</f>
        <v>1</v>
      </c>
      <c r="N8" s="21"/>
      <c r="O8" s="47">
        <v>5</v>
      </c>
      <c r="P8" s="4">
        <f>SUMIFS(T_Facturacion[Cantidad Vendida],T_Facturacion[[Vendedor ]],O8)</f>
        <v>15003</v>
      </c>
      <c r="Q8" s="22" cm="1">
        <f t="array" ref="Q8">SUMPRODUCT(--(T_Facturacion[[Vendedor ]]=O8),T_Facturacion[[Precio Unitario ]],T_Facturacion[Cantidad Vendida])</f>
        <v>25344663</v>
      </c>
      <c r="R8" s="22" cm="1">
        <f t="array" ref="R8">SUMPRODUCT(--(T_Facturacion[[Vendedor ]]=O8),--(T_Facturacion[[Estado  ]]="PAGADO"),T_Facturacion[[Precio Unitario ]],T_Facturacion[Cantidad Vendida],T_Facturacion[Comision])</f>
        <v>262994.14</v>
      </c>
    </row>
    <row r="9" spans="2:18" ht="15.75" thickBot="1">
      <c r="B9" s="40">
        <v>7</v>
      </c>
      <c r="C9" s="5">
        <v>20003</v>
      </c>
      <c r="D9" s="16" t="str">
        <f>VLOOKUP(C9,T_Productos[],MATCH("Nombre*",T_Productos[#Headers],0),FALSE)</f>
        <v>Arroz Grano Largo Ancho Grado 1  1 Kg</v>
      </c>
      <c r="E9" s="16" t="str">
        <f>VLOOKUP(C9,T_Productos[],MATCH("Categor*",T_Productos[#Headers],0),FALSE)</f>
        <v>Alimentos</v>
      </c>
      <c r="F9" s="19">
        <f>VLOOKUP(C9,T_Productos[],MATCH("Precio*",T_Productos[#Headers],0),FALSE)</f>
        <v>1150</v>
      </c>
      <c r="G9" s="5">
        <v>137</v>
      </c>
      <c r="H9" s="6">
        <v>1</v>
      </c>
      <c r="I9" s="17" t="str">
        <f>VLOOKUP(H9,T_Ventas[],MATCH("Nombre*",T_Ventas[#Headers],0),FALSE)</f>
        <v>Lucas González</v>
      </c>
      <c r="J9" s="7">
        <v>43899</v>
      </c>
      <c r="K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" s="5" t="s">
        <v>39</v>
      </c>
      <c r="M9" s="42" t="b">
        <f>IF(AND(T_Facturacion[[#This Row],[Fecha de Facturación ]]&lt;DATE(2020,3,15),T_Facturacion[[#This Row],[Estado  ]]="PENDIENTE"),TRUE,FALSE)</f>
        <v>1</v>
      </c>
      <c r="N9" s="21"/>
      <c r="O9" s="47">
        <v>4</v>
      </c>
      <c r="P9" s="4">
        <f>SUMIFS(T_Facturacion[Cantidad Vendida],T_Facturacion[[Vendedor ]],O9)</f>
        <v>14139</v>
      </c>
      <c r="Q9" s="22" cm="1">
        <f t="array" ref="Q9">SUMPRODUCT(--(T_Facturacion[[Vendedor ]]=O9),T_Facturacion[[Precio Unitario ]],T_Facturacion[Cantidad Vendida])</f>
        <v>25063817</v>
      </c>
      <c r="R9" s="22" cm="1">
        <f t="array" ref="R9">SUMPRODUCT(--(T_Facturacion[[Vendedor ]]=O9),--(T_Facturacion[[Estado  ]]="PAGADO"),T_Facturacion[[Precio Unitario ]],T_Facturacion[Cantidad Vendida],T_Facturacion[Comision])</f>
        <v>210482.64999999997</v>
      </c>
    </row>
    <row r="10" spans="2:18" ht="15.75" thickBot="1">
      <c r="B10" s="40">
        <v>8</v>
      </c>
      <c r="C10" s="5">
        <v>20016</v>
      </c>
      <c r="D10" s="16" t="str">
        <f>VLOOKUP(C10,T_Productos[],MATCH("Nombre*",T_Productos[#Headers],0),FALSE)</f>
        <v>Pan Blanco Grande XL Bolsa  750 g</v>
      </c>
      <c r="E10" s="16" t="str">
        <f>VLOOKUP(C10,T_Productos[],MATCH("Categor*",T_Productos[#Headers],0),FALSE)</f>
        <v>Alimentos</v>
      </c>
      <c r="F10" s="19">
        <f>VLOOKUP(C10,T_Productos[],MATCH("Precio*",T_Productos[#Headers],0),FALSE)</f>
        <v>1850</v>
      </c>
      <c r="G10" s="5">
        <v>135</v>
      </c>
      <c r="H10" s="6">
        <v>4</v>
      </c>
      <c r="I10" s="17" t="str">
        <f>VLOOKUP(H10,T_Ventas[],MATCH("Nombre*",T_Ventas[#Headers],0),FALSE)</f>
        <v xml:space="preserve">Pedro Díaz </v>
      </c>
      <c r="J10" s="7">
        <v>43918</v>
      </c>
      <c r="K1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0" s="5" t="s">
        <v>38</v>
      </c>
      <c r="M10" s="42" t="b">
        <f>IF(AND(T_Facturacion[[#This Row],[Fecha de Facturación ]]&lt;DATE(2020,3,15),T_Facturacion[[#This Row],[Estado  ]]="PENDIENTE"),TRUE,FALSE)</f>
        <v>0</v>
      </c>
      <c r="N10" s="21"/>
      <c r="O10" s="47">
        <v>1</v>
      </c>
      <c r="P10" s="4">
        <f>SUMIFS(T_Facturacion[Cantidad Vendida],T_Facturacion[[Vendedor ]],O10)</f>
        <v>13911</v>
      </c>
      <c r="Q10" s="22" cm="1">
        <f t="array" ref="Q10">SUMPRODUCT(--(T_Facturacion[[Vendedor ]]=O10),T_Facturacion[[Precio Unitario ]],T_Facturacion[Cantidad Vendida])</f>
        <v>24765342</v>
      </c>
      <c r="R10" s="22" cm="1">
        <f t="array" ref="R10">SUMPRODUCT(--(T_Facturacion[[Vendedor ]]=O10),--(T_Facturacion[[Estado  ]]="PAGADO"),T_Facturacion[[Precio Unitario ]],T_Facturacion[Cantidad Vendida],T_Facturacion[Comision])</f>
        <v>234928.97500000003</v>
      </c>
    </row>
    <row r="11" spans="2:18" ht="15.75" thickBot="1">
      <c r="B11" s="40">
        <v>9</v>
      </c>
      <c r="C11" s="5">
        <v>20020</v>
      </c>
      <c r="D11" s="16" t="str">
        <f>VLOOKUP(C11,T_Productos[],MATCH("Nombre*",T_Productos[#Headers],0),FALSE)</f>
        <v>Toalla de papel clásica 3 Un</v>
      </c>
      <c r="E11" s="16" t="str">
        <f>VLOOKUP(C11,T_Productos[],MATCH("Categor*",T_Productos[#Headers],0),FALSE)</f>
        <v>Limpieza</v>
      </c>
      <c r="F11" s="19">
        <f>VLOOKUP(C11,T_Productos[],MATCH("Precio*",T_Productos[#Headers],0),FALSE)</f>
        <v>1710</v>
      </c>
      <c r="G11" s="5">
        <v>179</v>
      </c>
      <c r="H11" s="6">
        <v>5</v>
      </c>
      <c r="I11" s="17" t="str">
        <f>VLOOKUP(H11,T_Ventas[],MATCH("Nombre*",T_Ventas[#Headers],0),FALSE)</f>
        <v>Magdalena Pérez</v>
      </c>
      <c r="J11" s="7">
        <v>43900</v>
      </c>
      <c r="K1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" s="5" t="s">
        <v>39</v>
      </c>
      <c r="M11" s="42" t="b">
        <f>IF(AND(T_Facturacion[[#This Row],[Fecha de Facturación ]]&lt;DATE(2020,3,15),T_Facturacion[[#This Row],[Estado  ]]="PENDIENTE"),TRUE,FALSE)</f>
        <v>1</v>
      </c>
      <c r="N11" s="21"/>
      <c r="O11" s="47">
        <v>2</v>
      </c>
      <c r="P11" s="4">
        <f>SUMIFS(T_Facturacion[Cantidad Vendida],T_Facturacion[[Vendedor ]],O11)</f>
        <v>11213</v>
      </c>
      <c r="Q11" s="22" cm="1">
        <f t="array" ref="Q11">SUMPRODUCT(--(T_Facturacion[[Vendedor ]]=O11),T_Facturacion[[Precio Unitario ]],T_Facturacion[Cantidad Vendida])</f>
        <v>19193189</v>
      </c>
      <c r="R11" s="22" cm="1">
        <f t="array" ref="R11">SUMPRODUCT(--(T_Facturacion[[Vendedor ]]=O11),--(T_Facturacion[[Estado  ]]="PAGADO"),T_Facturacion[[Precio Unitario ]],T_Facturacion[Cantidad Vendida],T_Facturacion[Comision])</f>
        <v>190450.55499999999</v>
      </c>
    </row>
    <row r="12" spans="2:18" ht="15.75" thickBot="1">
      <c r="B12" s="40">
        <v>10</v>
      </c>
      <c r="C12" s="5">
        <v>20009</v>
      </c>
      <c r="D12" s="16" t="str">
        <f>VLOOKUP(C12,T_Productos[],MATCH("Nombre*",T_Productos[#Headers],0),FALSE)</f>
        <v>Hueso Pet´s Fun cuero 5-6"</v>
      </c>
      <c r="E12" s="16" t="str">
        <f>VLOOKUP(C12,T_Productos[],MATCH("Categor*",T_Productos[#Headers],0),FALSE)</f>
        <v>Mascotas</v>
      </c>
      <c r="F12" s="19">
        <f>VLOOKUP(C12,T_Productos[],MATCH("Precio*",T_Productos[#Headers],0),FALSE)</f>
        <v>1689</v>
      </c>
      <c r="G12" s="5">
        <v>99</v>
      </c>
      <c r="H12" s="6">
        <v>3</v>
      </c>
      <c r="I12" s="17" t="str">
        <f>VLOOKUP(H12,T_Ventas[],MATCH("Nombre*",T_Ventas[#Headers],0),FALSE)</f>
        <v>Laura Rojas</v>
      </c>
      <c r="J12" s="7">
        <v>43903</v>
      </c>
      <c r="K1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" s="5" t="s">
        <v>39</v>
      </c>
      <c r="M12" s="42" t="b">
        <f>IF(AND(T_Facturacion[[#This Row],[Fecha de Facturación ]]&lt;DATE(2020,3,15),T_Facturacion[[#This Row],[Estado  ]]="PENDIENTE"),TRUE,FALSE)</f>
        <v>1</v>
      </c>
      <c r="N12" s="21"/>
    </row>
    <row r="13" spans="2:18" ht="15.75" thickBot="1">
      <c r="B13" s="40">
        <v>11</v>
      </c>
      <c r="C13" s="5">
        <v>20008</v>
      </c>
      <c r="D13" s="16" t="str">
        <f>VLOOKUP(C13,T_Productos[],MATCH("Nombre*",T_Productos[#Headers],0),FALSE)</f>
        <v>Harina sin Polvos de Hornear Bolsa  1 Kg</v>
      </c>
      <c r="E13" s="16" t="str">
        <f>VLOOKUP(C13,T_Productos[],MATCH("Categor*",T_Productos[#Headers],0),FALSE)</f>
        <v>Alimentos</v>
      </c>
      <c r="F13" s="19">
        <f>VLOOKUP(C13,T_Productos[],MATCH("Precio*",T_Productos[#Headers],0),FALSE)</f>
        <v>970</v>
      </c>
      <c r="G13" s="5">
        <v>143</v>
      </c>
      <c r="H13" s="6">
        <v>2</v>
      </c>
      <c r="I13" s="17" t="str">
        <f>VLOOKUP(H13,T_Ventas[],MATCH("Nombre*",T_Ventas[#Headers],0),FALSE)</f>
        <v>Santiago Muñoz</v>
      </c>
      <c r="J13" s="7">
        <v>43915</v>
      </c>
      <c r="K1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" s="5" t="s">
        <v>38</v>
      </c>
      <c r="M13" s="42" t="b">
        <f>IF(AND(T_Facturacion[[#This Row],[Fecha de Facturación ]]&lt;DATE(2020,3,15),T_Facturacion[[#This Row],[Estado  ]]="PENDIENTE"),TRUE,FALSE)</f>
        <v>0</v>
      </c>
      <c r="N13" s="21"/>
      <c r="O13" s="56" t="s">
        <v>45</v>
      </c>
      <c r="P13" s="58" cm="1">
        <f t="array" ref="P13">SUMPRODUCT(--(T_Facturacion[[Estado  ]]="PAGADO"),T_Facturacion[[Precio Unitario ]],T_Facturacion[Cantidad Vendida])</f>
        <v>82493185</v>
      </c>
    </row>
    <row r="14" spans="2:18" ht="15.75" thickBot="1">
      <c r="B14" s="40">
        <v>12</v>
      </c>
      <c r="C14" s="5">
        <v>20002</v>
      </c>
      <c r="D14" s="16" t="str">
        <f>VLOOKUP(C14,T_Productos[],MATCH("Nombre*",T_Productos[#Headers],0),FALSE)</f>
        <v>Arena sanitaria aglutinante 4 kg</v>
      </c>
      <c r="E14" s="16" t="str">
        <f>VLOOKUP(C14,T_Productos[],MATCH("Categor*",T_Productos[#Headers],0),FALSE)</f>
        <v>Mascotas</v>
      </c>
      <c r="F14" s="19">
        <f>VLOOKUP(C14,T_Productos[],MATCH("Precio*",T_Productos[#Headers],0),FALSE)</f>
        <v>4790</v>
      </c>
      <c r="G14" s="5">
        <v>85</v>
      </c>
      <c r="H14" s="6">
        <v>1</v>
      </c>
      <c r="I14" s="17" t="str">
        <f>VLOOKUP(H14,T_Ventas[],MATCH("Nombre*",T_Ventas[#Headers],0),FALSE)</f>
        <v>Lucas González</v>
      </c>
      <c r="J14" s="7">
        <v>43892</v>
      </c>
      <c r="K1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4" s="5" t="s">
        <v>38</v>
      </c>
      <c r="M14" s="42" t="b">
        <f>IF(AND(T_Facturacion[[#This Row],[Fecha de Facturación ]]&lt;DATE(2020,3,15),T_Facturacion[[#This Row],[Estado  ]]="PENDIENTE"),TRUE,FALSE)</f>
        <v>0</v>
      </c>
      <c r="N14" s="21"/>
      <c r="O14" s="57"/>
      <c r="P14" s="59"/>
    </row>
    <row r="15" spans="2:18" ht="15" customHeight="1" thickBot="1">
      <c r="B15" s="40">
        <v>13</v>
      </c>
      <c r="C15" s="5">
        <v>20001</v>
      </c>
      <c r="D15" s="16" t="str">
        <f>VLOOKUP(C15,T_Productos[],MATCH("Nombre*",T_Productos[#Headers],0),FALSE)</f>
        <v>Alimento húmedo para gato adulto carne 85 g</v>
      </c>
      <c r="E15" s="16" t="str">
        <f>VLOOKUP(C15,T_Productos[],MATCH("Categor*",T_Productos[#Headers],0),FALSE)</f>
        <v>Mascotas</v>
      </c>
      <c r="F15" s="19">
        <f>VLOOKUP(C15,T_Productos[],MATCH("Precio*",T_Productos[#Headers],0),FALSE)</f>
        <v>590</v>
      </c>
      <c r="G15" s="5">
        <v>177</v>
      </c>
      <c r="H15" s="6">
        <v>1</v>
      </c>
      <c r="I15" s="17" t="str">
        <f>VLOOKUP(H15,T_Ventas[],MATCH("Nombre*",T_Ventas[#Headers],0),FALSE)</f>
        <v>Lucas González</v>
      </c>
      <c r="J15" s="7">
        <v>43900</v>
      </c>
      <c r="K1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" s="5" t="s">
        <v>38</v>
      </c>
      <c r="M15" s="42" t="b">
        <f>IF(AND(T_Facturacion[[#This Row],[Fecha de Facturación ]]&lt;DATE(2020,3,15),T_Facturacion[[#This Row],[Estado  ]]="PENDIENTE"),TRUE,FALSE)</f>
        <v>0</v>
      </c>
      <c r="N15" s="21"/>
    </row>
    <row r="16" spans="2:18" ht="15.75" thickBot="1">
      <c r="B16" s="40">
        <v>14</v>
      </c>
      <c r="C16" s="5">
        <v>20002</v>
      </c>
      <c r="D16" s="16" t="str">
        <f>VLOOKUP(C16,T_Productos[],MATCH("Nombre*",T_Productos[#Headers],0),FALSE)</f>
        <v>Arena sanitaria aglutinante 4 kg</v>
      </c>
      <c r="E16" s="16" t="str">
        <f>VLOOKUP(C16,T_Productos[],MATCH("Categor*",T_Productos[#Headers],0),FALSE)</f>
        <v>Mascotas</v>
      </c>
      <c r="F16" s="19">
        <f>VLOOKUP(C16,T_Productos[],MATCH("Precio*",T_Productos[#Headers],0),FALSE)</f>
        <v>4790</v>
      </c>
      <c r="G16" s="5">
        <v>92</v>
      </c>
      <c r="H16" s="6">
        <v>4</v>
      </c>
      <c r="I16" s="17" t="str">
        <f>VLOOKUP(H16,T_Ventas[],MATCH("Nombre*",T_Ventas[#Headers],0),FALSE)</f>
        <v xml:space="preserve">Pedro Díaz </v>
      </c>
      <c r="J16" s="7">
        <v>43906</v>
      </c>
      <c r="K1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" s="5" t="s">
        <v>39</v>
      </c>
      <c r="M16" s="42" t="b">
        <f>IF(AND(T_Facturacion[[#This Row],[Fecha de Facturación ]]&lt;DATE(2020,3,15),T_Facturacion[[#This Row],[Estado  ]]="PENDIENTE"),TRUE,FALSE)</f>
        <v>0</v>
      </c>
      <c r="N16" s="21"/>
      <c r="O16" s="48" t="s">
        <v>49</v>
      </c>
      <c r="P16" s="48" t="s">
        <v>50</v>
      </c>
    </row>
    <row r="17" spans="2:16" ht="18" customHeight="1" thickBot="1">
      <c r="B17" s="40">
        <v>15</v>
      </c>
      <c r="C17" s="5">
        <v>20006</v>
      </c>
      <c r="D17" s="16" t="str">
        <f>VLOOKUP(C17,T_Productos[],MATCH("Nombre*",T_Productos[#Headers],0),FALSE)</f>
        <v>Corchetera Maped 26/6 + corchetes</v>
      </c>
      <c r="E17" s="16" t="str">
        <f>VLOOKUP(C17,T_Productos[],MATCH("Categor*",T_Productos[#Headers],0),FALSE)</f>
        <v>Librería</v>
      </c>
      <c r="F17" s="19">
        <f>VLOOKUP(C17,T_Productos[],MATCH("Precio*",T_Productos[#Headers],0),FALSE)</f>
        <v>3990</v>
      </c>
      <c r="G17" s="5">
        <v>125</v>
      </c>
      <c r="H17" s="6">
        <v>2</v>
      </c>
      <c r="I17" s="17" t="str">
        <f>VLOOKUP(H17,T_Ventas[],MATCH("Nombre*",T_Ventas[#Headers],0),FALSE)</f>
        <v>Santiago Muñoz</v>
      </c>
      <c r="J17" s="7">
        <v>43900</v>
      </c>
      <c r="K1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" s="5" t="s">
        <v>38</v>
      </c>
      <c r="M17" s="42" t="b">
        <f>IF(AND(T_Facturacion[[#This Row],[Fecha de Facturación ]]&lt;DATE(2020,3,15),T_Facturacion[[#This Row],[Estado  ]]="PENDIENTE"),TRUE,FALSE)</f>
        <v>0</v>
      </c>
      <c r="N17" s="21"/>
      <c r="O17" s="49"/>
      <c r="P17" s="49"/>
    </row>
    <row r="18" spans="2:16" ht="15.75" thickBot="1">
      <c r="B18" s="40">
        <v>16</v>
      </c>
      <c r="C18" s="5">
        <v>20004</v>
      </c>
      <c r="D18" s="16" t="str">
        <f>VLOOKUP(C18,T_Productos[],MATCH("Nombre*",T_Productos[#Headers],0),FALSE)</f>
        <v>Block de Dibujo N°99 1/8 Artel 20 Hojas</v>
      </c>
      <c r="E18" s="16" t="str">
        <f>VLOOKUP(C18,T_Productos[],MATCH("Categor*",T_Productos[#Headers],0),FALSE)</f>
        <v>Librería</v>
      </c>
      <c r="F18" s="19">
        <f>VLOOKUP(C18,T_Productos[],MATCH("Precio*",T_Productos[#Headers],0),FALSE)</f>
        <v>1170</v>
      </c>
      <c r="G18" s="5">
        <v>143</v>
      </c>
      <c r="H18" s="6">
        <v>3</v>
      </c>
      <c r="I18" s="17" t="str">
        <f>VLOOKUP(H18,T_Ventas[],MATCH("Nombre*",T_Ventas[#Headers],0),FALSE)</f>
        <v>Laura Rojas</v>
      </c>
      <c r="J18" s="7">
        <v>43901</v>
      </c>
      <c r="K1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" s="5" t="s">
        <v>38</v>
      </c>
      <c r="M18" s="42" t="b">
        <f>IF(AND(T_Facturacion[[#This Row],[Fecha de Facturación ]]&lt;DATE(2020,3,15),T_Facturacion[[#This Row],[Estado  ]]="PENDIENTE"),TRUE,FALSE)</f>
        <v>0</v>
      </c>
      <c r="N18" s="21"/>
      <c r="O18" s="15" t="s">
        <v>28</v>
      </c>
      <c r="P18" s="22" cm="1">
        <f t="array" ref="P18">SUMPRODUCT(--(T_Facturacion[Categoria Producto]=O18),T_Facturacion[[Precio Unitario ]],T_Facturacion[Cantidad Vendida])</f>
        <v>29651330</v>
      </c>
    </row>
    <row r="19" spans="2:16" ht="15" customHeight="1" thickBot="1">
      <c r="B19" s="40">
        <v>17</v>
      </c>
      <c r="C19" s="5">
        <v>20003</v>
      </c>
      <c r="D19" s="16" t="str">
        <f>VLOOKUP(C19,T_Productos[],MATCH("Nombre*",T_Productos[#Headers],0),FALSE)</f>
        <v>Arroz Grano Largo Ancho Grado 1  1 Kg</v>
      </c>
      <c r="E19" s="16" t="str">
        <f>VLOOKUP(C19,T_Productos[],MATCH("Categor*",T_Productos[#Headers],0),FALSE)</f>
        <v>Alimentos</v>
      </c>
      <c r="F19" s="19">
        <f>VLOOKUP(C19,T_Productos[],MATCH("Precio*",T_Productos[#Headers],0),FALSE)</f>
        <v>1150</v>
      </c>
      <c r="G19" s="5">
        <v>150</v>
      </c>
      <c r="H19" s="6">
        <v>3</v>
      </c>
      <c r="I19" s="17" t="str">
        <f>VLOOKUP(H19,T_Ventas[],MATCH("Nombre*",T_Ventas[#Headers],0),FALSE)</f>
        <v>Laura Rojas</v>
      </c>
      <c r="J19" s="7">
        <v>43916</v>
      </c>
      <c r="K1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" s="5" t="s">
        <v>38</v>
      </c>
      <c r="M19" s="42" t="b">
        <f>IF(AND(T_Facturacion[[#This Row],[Fecha de Facturación ]]&lt;DATE(2020,3,15),T_Facturacion[[#This Row],[Estado  ]]="PENDIENTE"),TRUE,FALSE)</f>
        <v>0</v>
      </c>
      <c r="N19" s="21"/>
      <c r="O19" s="15" t="s">
        <v>29</v>
      </c>
      <c r="P19" s="22" cm="1">
        <f t="array" ref="P19">SUMPRODUCT(--(T_Facturacion[Categoria Producto]=O19),T_Facturacion[[Precio Unitario ]],T_Facturacion[Cantidad Vendida])</f>
        <v>38614200</v>
      </c>
    </row>
    <row r="20" spans="2:16" ht="15.75" thickBot="1">
      <c r="B20" s="40">
        <v>18</v>
      </c>
      <c r="C20" s="5">
        <v>20001</v>
      </c>
      <c r="D20" s="16" t="str">
        <f>VLOOKUP(C20,T_Productos[],MATCH("Nombre*",T_Productos[#Headers],0),FALSE)</f>
        <v>Alimento húmedo para gato adulto carne 85 g</v>
      </c>
      <c r="E20" s="16" t="str">
        <f>VLOOKUP(C20,T_Productos[],MATCH("Categor*",T_Productos[#Headers],0),FALSE)</f>
        <v>Mascotas</v>
      </c>
      <c r="F20" s="19">
        <f>VLOOKUP(C20,T_Productos[],MATCH("Precio*",T_Productos[#Headers],0),FALSE)</f>
        <v>590</v>
      </c>
      <c r="G20" s="5">
        <v>190</v>
      </c>
      <c r="H20" s="6">
        <v>3</v>
      </c>
      <c r="I20" s="17" t="str">
        <f>VLOOKUP(H20,T_Ventas[],MATCH("Nombre*",T_Ventas[#Headers],0),FALSE)</f>
        <v>Laura Rojas</v>
      </c>
      <c r="J20" s="7">
        <v>43911</v>
      </c>
      <c r="K2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" s="5" t="s">
        <v>38</v>
      </c>
      <c r="M20" s="42" t="b">
        <f>IF(AND(T_Facturacion[[#This Row],[Fecha de Facturación ]]&lt;DATE(2020,3,15),T_Facturacion[[#This Row],[Estado  ]]="PENDIENTE"),TRUE,FALSE)</f>
        <v>0</v>
      </c>
      <c r="N20" s="21"/>
      <c r="O20" s="15" t="s">
        <v>30</v>
      </c>
      <c r="P20" s="22" cm="1">
        <f t="array" ref="P20">SUMPRODUCT(--(T_Facturacion[Categoria Producto]=O20),T_Facturacion[[Precio Unitario ]],T_Facturacion[Cantidad Vendida])</f>
        <v>23224810</v>
      </c>
    </row>
    <row r="21" spans="2:16" ht="15.75" thickBot="1">
      <c r="B21" s="40">
        <v>19</v>
      </c>
      <c r="C21" s="5">
        <v>20009</v>
      </c>
      <c r="D21" s="16" t="str">
        <f>VLOOKUP(C21,T_Productos[],MATCH("Nombre*",T_Productos[#Headers],0),FALSE)</f>
        <v>Hueso Pet´s Fun cuero 5-6"</v>
      </c>
      <c r="E21" s="16" t="str">
        <f>VLOOKUP(C21,T_Productos[],MATCH("Categor*",T_Productos[#Headers],0),FALSE)</f>
        <v>Mascotas</v>
      </c>
      <c r="F21" s="19">
        <f>VLOOKUP(C21,T_Productos[],MATCH("Precio*",T_Productos[#Headers],0),FALSE)</f>
        <v>1689</v>
      </c>
      <c r="G21" s="5">
        <v>188</v>
      </c>
      <c r="H21" s="6">
        <v>3</v>
      </c>
      <c r="I21" s="17" t="str">
        <f>VLOOKUP(H21,T_Ventas[],MATCH("Nombre*",T_Ventas[#Headers],0),FALSE)</f>
        <v>Laura Rojas</v>
      </c>
      <c r="J21" s="7">
        <v>43901</v>
      </c>
      <c r="K2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" s="5" t="s">
        <v>38</v>
      </c>
      <c r="M21" s="42" t="b">
        <f>IF(AND(T_Facturacion[[#This Row],[Fecha de Facturación ]]&lt;DATE(2020,3,15),T_Facturacion[[#This Row],[Estado  ]]="PENDIENTE"),TRUE,FALSE)</f>
        <v>0</v>
      </c>
      <c r="N21" s="21"/>
      <c r="O21" s="15" t="s">
        <v>27</v>
      </c>
      <c r="P21" s="22" cm="1">
        <f t="array" ref="P21">SUMPRODUCT(--(T_Facturacion[Categoria Producto]=O21),T_Facturacion[[Precio Unitario ]],T_Facturacion[Cantidad Vendida])</f>
        <v>31749244</v>
      </c>
    </row>
    <row r="22" spans="2:16" ht="15.75" thickBot="1">
      <c r="B22" s="40">
        <v>20</v>
      </c>
      <c r="C22" s="5">
        <v>20016</v>
      </c>
      <c r="D22" s="16" t="str">
        <f>VLOOKUP(C22,T_Productos[],MATCH("Nombre*",T_Productos[#Headers],0),FALSE)</f>
        <v>Pan Blanco Grande XL Bolsa  750 g</v>
      </c>
      <c r="E22" s="16" t="str">
        <f>VLOOKUP(C22,T_Productos[],MATCH("Categor*",T_Productos[#Headers],0),FALSE)</f>
        <v>Alimentos</v>
      </c>
      <c r="F22" s="19">
        <f>VLOOKUP(C22,T_Productos[],MATCH("Precio*",T_Productos[#Headers],0),FALSE)</f>
        <v>1850</v>
      </c>
      <c r="G22" s="5">
        <v>194</v>
      </c>
      <c r="H22" s="6">
        <v>3</v>
      </c>
      <c r="I22" s="17" t="str">
        <f>VLOOKUP(H22,T_Ventas[],MATCH("Nombre*",T_Ventas[#Headers],0),FALSE)</f>
        <v>Laura Rojas</v>
      </c>
      <c r="J22" s="7">
        <v>43920</v>
      </c>
      <c r="K2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2" s="5" t="s">
        <v>38</v>
      </c>
      <c r="M22" s="42" t="b">
        <f>IF(AND(T_Facturacion[[#This Row],[Fecha de Facturación ]]&lt;DATE(2020,3,15),T_Facturacion[[#This Row],[Estado  ]]="PENDIENTE"),TRUE,FALSE)</f>
        <v>0</v>
      </c>
      <c r="N22" s="21"/>
    </row>
    <row r="23" spans="2:16" ht="15.75" thickBot="1">
      <c r="B23" s="40">
        <v>21</v>
      </c>
      <c r="C23" s="5">
        <v>20003</v>
      </c>
      <c r="D23" s="16" t="str">
        <f>VLOOKUP(C23,T_Productos[],MATCH("Nombre*",T_Productos[#Headers],0),FALSE)</f>
        <v>Arroz Grano Largo Ancho Grado 1  1 Kg</v>
      </c>
      <c r="E23" s="16" t="str">
        <f>VLOOKUP(C23,T_Productos[],MATCH("Categor*",T_Productos[#Headers],0),FALSE)</f>
        <v>Alimentos</v>
      </c>
      <c r="F23" s="19">
        <f>VLOOKUP(C23,T_Productos[],MATCH("Precio*",T_Productos[#Headers],0),FALSE)</f>
        <v>1150</v>
      </c>
      <c r="G23" s="5">
        <v>108</v>
      </c>
      <c r="H23" s="6">
        <v>4</v>
      </c>
      <c r="I23" s="17" t="str">
        <f>VLOOKUP(H23,T_Ventas[],MATCH("Nombre*",T_Ventas[#Headers],0),FALSE)</f>
        <v xml:space="preserve">Pedro Díaz </v>
      </c>
      <c r="J23" s="7">
        <v>43905</v>
      </c>
      <c r="K2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" s="5" t="s">
        <v>38</v>
      </c>
      <c r="M23" s="42" t="b">
        <f>IF(AND(T_Facturacion[[#This Row],[Fecha de Facturación ]]&lt;DATE(2020,3,15),T_Facturacion[[#This Row],[Estado  ]]="PENDIENTE"),TRUE,FALSE)</f>
        <v>0</v>
      </c>
      <c r="N23" s="21"/>
      <c r="O23" s="64" t="s">
        <v>46</v>
      </c>
      <c r="P23" s="67">
        <f>SUMIFS(T_Facturacion[Cantidad Vendida],T_Facturacion[Categoria Producto],"Limpieza",T_Facturacion[[Fecha de Facturación ]],"&lt;=3/10/2020")</f>
        <v>5224</v>
      </c>
    </row>
    <row r="24" spans="2:16" ht="15.75" thickBot="1">
      <c r="B24" s="40">
        <v>22</v>
      </c>
      <c r="C24" s="5">
        <v>20008</v>
      </c>
      <c r="D24" s="16" t="str">
        <f>VLOOKUP(C24,T_Productos[],MATCH("Nombre*",T_Productos[#Headers],0),FALSE)</f>
        <v>Harina sin Polvos de Hornear Bolsa  1 Kg</v>
      </c>
      <c r="E24" s="16" t="str">
        <f>VLOOKUP(C24,T_Productos[],MATCH("Categor*",T_Productos[#Headers],0),FALSE)</f>
        <v>Alimentos</v>
      </c>
      <c r="F24" s="19">
        <f>VLOOKUP(C24,T_Productos[],MATCH("Precio*",T_Productos[#Headers],0),FALSE)</f>
        <v>970</v>
      </c>
      <c r="G24" s="5">
        <v>188</v>
      </c>
      <c r="H24" s="6">
        <v>4</v>
      </c>
      <c r="I24" s="17" t="str">
        <f>VLOOKUP(H24,T_Ventas[],MATCH("Nombre*",T_Ventas[#Headers],0),FALSE)</f>
        <v xml:space="preserve">Pedro Díaz </v>
      </c>
      <c r="J24" s="7">
        <v>43911</v>
      </c>
      <c r="K2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" s="5" t="s">
        <v>38</v>
      </c>
      <c r="M24" s="42" t="b">
        <f>IF(AND(T_Facturacion[[#This Row],[Fecha de Facturación ]]&lt;DATE(2020,3,15),T_Facturacion[[#This Row],[Estado  ]]="PENDIENTE"),TRUE,FALSE)</f>
        <v>0</v>
      </c>
      <c r="N24" s="21"/>
      <c r="O24" s="65"/>
      <c r="P24" s="68"/>
    </row>
    <row r="25" spans="2:16" ht="15.75" thickBot="1">
      <c r="B25" s="40">
        <v>23</v>
      </c>
      <c r="C25" s="5">
        <v>20006</v>
      </c>
      <c r="D25" s="16" t="str">
        <f>VLOOKUP(C25,T_Productos[],MATCH("Nombre*",T_Productos[#Headers],0),FALSE)</f>
        <v>Corchetera Maped 26/6 + corchetes</v>
      </c>
      <c r="E25" s="16" t="str">
        <f>VLOOKUP(C25,T_Productos[],MATCH("Categor*",T_Productos[#Headers],0),FALSE)</f>
        <v>Librería</v>
      </c>
      <c r="F25" s="19">
        <f>VLOOKUP(C25,T_Productos[],MATCH("Precio*",T_Productos[#Headers],0),FALSE)</f>
        <v>3990</v>
      </c>
      <c r="G25" s="5">
        <v>180</v>
      </c>
      <c r="H25" s="6">
        <v>1</v>
      </c>
      <c r="I25" s="17" t="str">
        <f>VLOOKUP(H25,T_Ventas[],MATCH("Nombre*",T_Ventas[#Headers],0),FALSE)</f>
        <v>Lucas González</v>
      </c>
      <c r="J25" s="7">
        <v>43917</v>
      </c>
      <c r="K2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5" s="5" t="s">
        <v>39</v>
      </c>
      <c r="M25" s="42" t="b">
        <f>IF(AND(T_Facturacion[[#This Row],[Fecha de Facturación ]]&lt;DATE(2020,3,15),T_Facturacion[[#This Row],[Estado  ]]="PENDIENTE"),TRUE,FALSE)</f>
        <v>0</v>
      </c>
      <c r="N25" s="21"/>
      <c r="O25" s="66"/>
      <c r="P25" s="69"/>
    </row>
    <row r="26" spans="2:16" ht="15.75" thickBot="1">
      <c r="B26" s="40">
        <v>24</v>
      </c>
      <c r="C26" s="5">
        <v>20013</v>
      </c>
      <c r="D26" s="16" t="str">
        <f>VLOOKUP(C26,T_Productos[],MATCH("Nombre*",T_Productos[#Headers],0),FALSE)</f>
        <v>Leche Descremada Sin Lactosa con Tapa  1 </v>
      </c>
      <c r="E26" s="16" t="str">
        <f>VLOOKUP(C26,T_Productos[],MATCH("Categor*",T_Productos[#Headers],0),FALSE)</f>
        <v>Alimentos</v>
      </c>
      <c r="F26" s="19">
        <f>VLOOKUP(C26,T_Productos[],MATCH("Precio*",T_Productos[#Headers],0),FALSE)</f>
        <v>890</v>
      </c>
      <c r="G26" s="5">
        <v>152</v>
      </c>
      <c r="H26" s="6">
        <v>4</v>
      </c>
      <c r="I26" s="17" t="str">
        <f>VLOOKUP(H26,T_Ventas[],MATCH("Nombre*",T_Ventas[#Headers],0),FALSE)</f>
        <v xml:space="preserve">Pedro Díaz </v>
      </c>
      <c r="J26" s="7">
        <v>43894</v>
      </c>
      <c r="K2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6" s="5" t="s">
        <v>39</v>
      </c>
      <c r="M26" s="42" t="b">
        <f>IF(AND(T_Facturacion[[#This Row],[Fecha de Facturación ]]&lt;DATE(2020,3,15),T_Facturacion[[#This Row],[Estado  ]]="PENDIENTE"),TRUE,FALSE)</f>
        <v>1</v>
      </c>
      <c r="N26" s="21"/>
    </row>
    <row r="27" spans="2:16" ht="15.75" thickBot="1">
      <c r="B27" s="40">
        <v>25</v>
      </c>
      <c r="C27" s="5">
        <v>20012</v>
      </c>
      <c r="D27" s="16" t="str">
        <f>VLOOKUP(C27,T_Productos[],MATCH("Nombre*",T_Productos[#Headers],0),FALSE)</f>
        <v>Juguete Pet Station</v>
      </c>
      <c r="E27" s="16" t="str">
        <f>VLOOKUP(C27,T_Productos[],MATCH("Categor*",T_Productos[#Headers],0),FALSE)</f>
        <v>Mascotas</v>
      </c>
      <c r="F27" s="19">
        <f>VLOOKUP(C27,T_Productos[],MATCH("Precio*",T_Productos[#Headers],0),FALSE)</f>
        <v>990</v>
      </c>
      <c r="G27" s="5">
        <v>173</v>
      </c>
      <c r="H27" s="6">
        <v>4</v>
      </c>
      <c r="I27" s="17" t="str">
        <f>VLOOKUP(H27,T_Ventas[],MATCH("Nombre*",T_Ventas[#Headers],0),FALSE)</f>
        <v xml:space="preserve">Pedro Díaz </v>
      </c>
      <c r="J27" s="7">
        <v>43895</v>
      </c>
      <c r="K2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7" s="5" t="s">
        <v>38</v>
      </c>
      <c r="M27" s="42" t="b">
        <f>IF(AND(T_Facturacion[[#This Row],[Fecha de Facturación ]]&lt;DATE(2020,3,15),T_Facturacion[[#This Row],[Estado  ]]="PENDIENTE"),TRUE,FALSE)</f>
        <v>0</v>
      </c>
      <c r="N27" s="21"/>
      <c r="O27" s="56" t="s">
        <v>51</v>
      </c>
      <c r="P27" s="58" cm="1">
        <f t="array" ref="P27">SUMPRODUCT(--(T_Facturacion[Cantidad Vendida]&gt;100),T_Facturacion[[Precio Unitario ]],T_Facturacion[Cantidad Vendida])</f>
        <v>107573374</v>
      </c>
    </row>
    <row r="28" spans="2:16" ht="15.75" thickBot="1">
      <c r="B28" s="40">
        <v>26</v>
      </c>
      <c r="C28" s="5">
        <v>20009</v>
      </c>
      <c r="D28" s="16" t="str">
        <f>VLOOKUP(C28,T_Productos[],MATCH("Nombre*",T_Productos[#Headers],0),FALSE)</f>
        <v>Hueso Pet´s Fun cuero 5-6"</v>
      </c>
      <c r="E28" s="16" t="str">
        <f>VLOOKUP(C28,T_Productos[],MATCH("Categor*",T_Productos[#Headers],0),FALSE)</f>
        <v>Mascotas</v>
      </c>
      <c r="F28" s="19">
        <f>VLOOKUP(C28,T_Productos[],MATCH("Precio*",T_Productos[#Headers],0),FALSE)</f>
        <v>1689</v>
      </c>
      <c r="G28" s="5">
        <v>123</v>
      </c>
      <c r="H28" s="6">
        <v>2</v>
      </c>
      <c r="I28" s="17" t="str">
        <f>VLOOKUP(H28,T_Ventas[],MATCH("Nombre*",T_Ventas[#Headers],0),FALSE)</f>
        <v>Santiago Muñoz</v>
      </c>
      <c r="J28" s="7">
        <v>43909</v>
      </c>
      <c r="K2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" s="5" t="s">
        <v>38</v>
      </c>
      <c r="M28" s="42" t="b">
        <f>IF(AND(T_Facturacion[[#This Row],[Fecha de Facturación ]]&lt;DATE(2020,3,15),T_Facturacion[[#This Row],[Estado  ]]="PENDIENTE"),TRUE,FALSE)</f>
        <v>0</v>
      </c>
      <c r="N28" s="21"/>
      <c r="O28" s="57"/>
      <c r="P28" s="59"/>
    </row>
    <row r="29" spans="2:16" ht="15.75" thickBot="1">
      <c r="B29" s="40">
        <v>27</v>
      </c>
      <c r="C29" s="5">
        <v>20008</v>
      </c>
      <c r="D29" s="16" t="str">
        <f>VLOOKUP(C29,T_Productos[],MATCH("Nombre*",T_Productos[#Headers],0),FALSE)</f>
        <v>Harina sin Polvos de Hornear Bolsa  1 Kg</v>
      </c>
      <c r="E29" s="16" t="str">
        <f>VLOOKUP(C29,T_Productos[],MATCH("Categor*",T_Productos[#Headers],0),FALSE)</f>
        <v>Alimentos</v>
      </c>
      <c r="F29" s="19">
        <f>VLOOKUP(C29,T_Productos[],MATCH("Precio*",T_Productos[#Headers],0),FALSE)</f>
        <v>970</v>
      </c>
      <c r="G29" s="5">
        <v>164</v>
      </c>
      <c r="H29" s="6">
        <v>3</v>
      </c>
      <c r="I29" s="17" t="str">
        <f>VLOOKUP(H29,T_Ventas[],MATCH("Nombre*",T_Ventas[#Headers],0),FALSE)</f>
        <v>Laura Rojas</v>
      </c>
      <c r="J29" s="7">
        <v>43905</v>
      </c>
      <c r="K2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" s="5" t="s">
        <v>38</v>
      </c>
      <c r="M29" s="42" t="b">
        <f>IF(AND(T_Facturacion[[#This Row],[Fecha de Facturación ]]&lt;DATE(2020,3,15),T_Facturacion[[#This Row],[Estado  ]]="PENDIENTE"),TRUE,FALSE)</f>
        <v>0</v>
      </c>
      <c r="N29" s="21"/>
    </row>
    <row r="30" spans="2:16" ht="15.75" thickBot="1">
      <c r="B30" s="40">
        <v>28</v>
      </c>
      <c r="C30" s="5">
        <v>20009</v>
      </c>
      <c r="D30" s="16" t="str">
        <f>VLOOKUP(C30,T_Productos[],MATCH("Nombre*",T_Productos[#Headers],0),FALSE)</f>
        <v>Hueso Pet´s Fun cuero 5-6"</v>
      </c>
      <c r="E30" s="16" t="str">
        <f>VLOOKUP(C30,T_Productos[],MATCH("Categor*",T_Productos[#Headers],0),FALSE)</f>
        <v>Mascotas</v>
      </c>
      <c r="F30" s="19">
        <f>VLOOKUP(C30,T_Productos[],MATCH("Precio*",T_Productos[#Headers],0),FALSE)</f>
        <v>1689</v>
      </c>
      <c r="G30" s="5">
        <v>94</v>
      </c>
      <c r="H30" s="6">
        <v>3</v>
      </c>
      <c r="I30" s="17" t="str">
        <f>VLOOKUP(H30,T_Ventas[],MATCH("Nombre*",T_Ventas[#Headers],0),FALSE)</f>
        <v>Laura Rojas</v>
      </c>
      <c r="J30" s="7">
        <v>43895</v>
      </c>
      <c r="K3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0" s="5" t="s">
        <v>38</v>
      </c>
      <c r="M30" s="42" t="b">
        <f>IF(AND(T_Facturacion[[#This Row],[Fecha de Facturación ]]&lt;DATE(2020,3,15),T_Facturacion[[#This Row],[Estado  ]]="PENDIENTE"),TRUE,FALSE)</f>
        <v>0</v>
      </c>
      <c r="N30" s="21"/>
      <c r="O30" s="56" t="s">
        <v>52</v>
      </c>
      <c r="P30" s="58" cm="1">
        <f t="array" ref="P30">SUMPRODUCT(--(T_Facturacion[Cantidad Vendida]&lt;=100),T_Facturacion[[Precio Unitario ]],T_Facturacion[Cantidad Vendida])</f>
        <v>15666210</v>
      </c>
    </row>
    <row r="31" spans="2:16" ht="15.75" thickBot="1">
      <c r="B31" s="40">
        <v>29</v>
      </c>
      <c r="C31" s="5">
        <v>20012</v>
      </c>
      <c r="D31" s="16" t="str">
        <f>VLOOKUP(C31,T_Productos[],MATCH("Nombre*",T_Productos[#Headers],0),FALSE)</f>
        <v>Juguete Pet Station</v>
      </c>
      <c r="E31" s="16" t="str">
        <f>VLOOKUP(C31,T_Productos[],MATCH("Categor*",T_Productos[#Headers],0),FALSE)</f>
        <v>Mascotas</v>
      </c>
      <c r="F31" s="19">
        <f>VLOOKUP(C31,T_Productos[],MATCH("Precio*",T_Productos[#Headers],0),FALSE)</f>
        <v>990</v>
      </c>
      <c r="G31" s="5">
        <v>200</v>
      </c>
      <c r="H31" s="6">
        <v>1</v>
      </c>
      <c r="I31" s="17" t="str">
        <f>VLOOKUP(H31,T_Ventas[],MATCH("Nombre*",T_Ventas[#Headers],0),FALSE)</f>
        <v>Lucas González</v>
      </c>
      <c r="J31" s="7">
        <v>43906</v>
      </c>
      <c r="K3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" s="5" t="s">
        <v>38</v>
      </c>
      <c r="M31" s="42" t="b">
        <f>IF(AND(T_Facturacion[[#This Row],[Fecha de Facturación ]]&lt;DATE(2020,3,15),T_Facturacion[[#This Row],[Estado  ]]="PENDIENTE"),TRUE,FALSE)</f>
        <v>0</v>
      </c>
      <c r="N31" s="21"/>
      <c r="O31" s="57"/>
      <c r="P31" s="59"/>
    </row>
    <row r="32" spans="2:16" ht="15.75" thickBot="1">
      <c r="B32" s="40">
        <v>30</v>
      </c>
      <c r="C32" s="5">
        <v>20008</v>
      </c>
      <c r="D32" s="16" t="str">
        <f>VLOOKUP(C32,T_Productos[],MATCH("Nombre*",T_Productos[#Headers],0),FALSE)</f>
        <v>Harina sin Polvos de Hornear Bolsa  1 Kg</v>
      </c>
      <c r="E32" s="16" t="str">
        <f>VLOOKUP(C32,T_Productos[],MATCH("Categor*",T_Productos[#Headers],0),FALSE)</f>
        <v>Alimentos</v>
      </c>
      <c r="F32" s="19">
        <f>VLOOKUP(C32,T_Productos[],MATCH("Precio*",T_Productos[#Headers],0),FALSE)</f>
        <v>970</v>
      </c>
      <c r="G32" s="5">
        <v>108</v>
      </c>
      <c r="H32" s="6">
        <v>1</v>
      </c>
      <c r="I32" s="17" t="str">
        <f>VLOOKUP(H32,T_Ventas[],MATCH("Nombre*",T_Ventas[#Headers],0),FALSE)</f>
        <v>Lucas González</v>
      </c>
      <c r="J32" s="7">
        <v>43899</v>
      </c>
      <c r="K3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" s="5" t="s">
        <v>38</v>
      </c>
      <c r="M32" s="42" t="b">
        <f>IF(AND(T_Facturacion[[#This Row],[Fecha de Facturación ]]&lt;DATE(2020,3,15),T_Facturacion[[#This Row],[Estado  ]]="PENDIENTE"),TRUE,FALSE)</f>
        <v>0</v>
      </c>
      <c r="N32" s="21"/>
    </row>
    <row r="33" spans="2:16" ht="15.75" thickBot="1">
      <c r="B33" s="40">
        <v>31</v>
      </c>
      <c r="C33" s="5">
        <v>20006</v>
      </c>
      <c r="D33" s="16" t="str">
        <f>VLOOKUP(C33,T_Productos[],MATCH("Nombre*",T_Productos[#Headers],0),FALSE)</f>
        <v>Corchetera Maped 26/6 + corchetes</v>
      </c>
      <c r="E33" s="16" t="str">
        <f>VLOOKUP(C33,T_Productos[],MATCH("Categor*",T_Productos[#Headers],0),FALSE)</f>
        <v>Librería</v>
      </c>
      <c r="F33" s="19">
        <f>VLOOKUP(C33,T_Productos[],MATCH("Precio*",T_Productos[#Headers],0),FALSE)</f>
        <v>3990</v>
      </c>
      <c r="G33" s="5">
        <v>125</v>
      </c>
      <c r="H33" s="6">
        <v>4</v>
      </c>
      <c r="I33" s="17" t="str">
        <f>VLOOKUP(H33,T_Ventas[],MATCH("Nombre*",T_Ventas[#Headers],0),FALSE)</f>
        <v xml:space="preserve">Pedro Díaz </v>
      </c>
      <c r="J33" s="7">
        <v>43891</v>
      </c>
      <c r="K3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3" s="5" t="s">
        <v>38</v>
      </c>
      <c r="M33" s="42" t="b">
        <f>IF(AND(T_Facturacion[[#This Row],[Fecha de Facturación ]]&lt;DATE(2020,3,15),T_Facturacion[[#This Row],[Estado  ]]="PENDIENTE"),TRUE,FALSE)</f>
        <v>0</v>
      </c>
      <c r="N33" s="21"/>
      <c r="O33" s="60" t="s">
        <v>54</v>
      </c>
      <c r="P33" s="62">
        <v>20008</v>
      </c>
    </row>
    <row r="34" spans="2:16" ht="15.75" thickBot="1">
      <c r="B34" s="40">
        <v>32</v>
      </c>
      <c r="C34" s="5">
        <v>20018</v>
      </c>
      <c r="D34" s="16" t="str">
        <f>VLOOKUP(C34,T_Productos[],MATCH("Nombre*",T_Productos[#Headers],0),FALSE)</f>
        <v>Snack para perro Dentasix 110 g 7 unid.</v>
      </c>
      <c r="E34" s="16" t="str">
        <f>VLOOKUP(C34,T_Productos[],MATCH("Categor*",T_Productos[#Headers],0),FALSE)</f>
        <v>Mascotas</v>
      </c>
      <c r="F34" s="19">
        <f>VLOOKUP(C34,T_Productos[],MATCH("Precio*",T_Productos[#Headers],0),FALSE)</f>
        <v>1730</v>
      </c>
      <c r="G34" s="5">
        <v>102</v>
      </c>
      <c r="H34" s="6">
        <v>2</v>
      </c>
      <c r="I34" s="17" t="str">
        <f>VLOOKUP(H34,T_Ventas[],MATCH("Nombre*",T_Ventas[#Headers],0),FALSE)</f>
        <v>Santiago Muñoz</v>
      </c>
      <c r="J34" s="7">
        <v>43916</v>
      </c>
      <c r="K3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" s="5" t="s">
        <v>38</v>
      </c>
      <c r="M34" s="42" t="b">
        <f>IF(AND(T_Facturacion[[#This Row],[Fecha de Facturación ]]&lt;DATE(2020,3,15),T_Facturacion[[#This Row],[Estado  ]]="PENDIENTE"),TRUE,FALSE)</f>
        <v>0</v>
      </c>
      <c r="N34" s="21"/>
      <c r="O34" s="61"/>
      <c r="P34" s="63"/>
    </row>
    <row r="35" spans="2:16" ht="15.75" thickBot="1">
      <c r="B35" s="40">
        <v>33</v>
      </c>
      <c r="C35" s="5">
        <v>20014</v>
      </c>
      <c r="D35" s="16" t="str">
        <f>VLOOKUP(C35,T_Productos[],MATCH("Nombre*",T_Productos[#Headers],0),FALSE)</f>
        <v>Limpia Pisos Lavanda 1800 ml</v>
      </c>
      <c r="E35" s="16" t="str">
        <f>VLOOKUP(C35,T_Productos[],MATCH("Categor*",T_Productos[#Headers],0),FALSE)</f>
        <v>Limpieza</v>
      </c>
      <c r="F35" s="19">
        <f>VLOOKUP(C35,T_Productos[],MATCH("Precio*",T_Productos[#Headers],0),FALSE)</f>
        <v>1690</v>
      </c>
      <c r="G35" s="5">
        <v>159</v>
      </c>
      <c r="H35" s="6">
        <v>2</v>
      </c>
      <c r="I35" s="17" t="str">
        <f>VLOOKUP(H35,T_Ventas[],MATCH("Nombre*",T_Ventas[#Headers],0),FALSE)</f>
        <v>Santiago Muñoz</v>
      </c>
      <c r="J35" s="7">
        <v>43914</v>
      </c>
      <c r="K3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" s="5" t="s">
        <v>39</v>
      </c>
      <c r="M35" s="42" t="b">
        <f>IF(AND(T_Facturacion[[#This Row],[Fecha de Facturación ]]&lt;DATE(2020,3,15),T_Facturacion[[#This Row],[Estado  ]]="PENDIENTE"),TRUE,FALSE)</f>
        <v>0</v>
      </c>
      <c r="N35" s="21"/>
      <c r="O35" s="48" t="s">
        <v>55</v>
      </c>
      <c r="P35" s="51">
        <f>SUMIFS(T_Facturacion[Cantidad Vendida],T_Facturacion[[Código Producto ]],$P$33)</f>
        <v>2971</v>
      </c>
    </row>
    <row r="36" spans="2:16" ht="15.75" thickBot="1">
      <c r="B36" s="40">
        <v>34</v>
      </c>
      <c r="C36" s="5">
        <v>20020</v>
      </c>
      <c r="D36" s="16" t="str">
        <f>VLOOKUP(C36,T_Productos[],MATCH("Nombre*",T_Productos[#Headers],0),FALSE)</f>
        <v>Toalla de papel clásica 3 Un</v>
      </c>
      <c r="E36" s="16" t="str">
        <f>VLOOKUP(C36,T_Productos[],MATCH("Categor*",T_Productos[#Headers],0),FALSE)</f>
        <v>Limpieza</v>
      </c>
      <c r="F36" s="19">
        <f>VLOOKUP(C36,T_Productos[],MATCH("Precio*",T_Productos[#Headers],0),FALSE)</f>
        <v>1710</v>
      </c>
      <c r="G36" s="5">
        <v>81</v>
      </c>
      <c r="H36" s="6">
        <v>3</v>
      </c>
      <c r="I36" s="17" t="str">
        <f>VLOOKUP(H36,T_Ventas[],MATCH("Nombre*",T_Ventas[#Headers],0),FALSE)</f>
        <v>Laura Rojas</v>
      </c>
      <c r="J36" s="7">
        <v>43910</v>
      </c>
      <c r="K3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" s="5" t="s">
        <v>39</v>
      </c>
      <c r="M36" s="42" t="b">
        <f>IF(AND(T_Facturacion[[#This Row],[Fecha de Facturación ]]&lt;DATE(2020,3,15),T_Facturacion[[#This Row],[Estado  ]]="PENDIENTE"),TRUE,FALSE)</f>
        <v>0</v>
      </c>
      <c r="N36" s="21"/>
      <c r="O36" s="49"/>
      <c r="P36" s="52"/>
    </row>
    <row r="37" spans="2:16" ht="15.75" thickBot="1">
      <c r="B37" s="40">
        <v>35</v>
      </c>
      <c r="C37" s="5">
        <v>20020</v>
      </c>
      <c r="D37" s="16" t="str">
        <f>VLOOKUP(C37,T_Productos[],MATCH("Nombre*",T_Productos[#Headers],0),FALSE)</f>
        <v>Toalla de papel clásica 3 Un</v>
      </c>
      <c r="E37" s="16" t="str">
        <f>VLOOKUP(C37,T_Productos[],MATCH("Categor*",T_Productos[#Headers],0),FALSE)</f>
        <v>Limpieza</v>
      </c>
      <c r="F37" s="19">
        <f>VLOOKUP(C37,T_Productos[],MATCH("Precio*",T_Productos[#Headers],0),FALSE)</f>
        <v>1710</v>
      </c>
      <c r="G37" s="5">
        <v>170</v>
      </c>
      <c r="H37" s="6">
        <v>4</v>
      </c>
      <c r="I37" s="17" t="str">
        <f>VLOOKUP(H37,T_Ventas[],MATCH("Nombre*",T_Ventas[#Headers],0),FALSE)</f>
        <v xml:space="preserve">Pedro Díaz </v>
      </c>
      <c r="J37" s="7">
        <v>43918</v>
      </c>
      <c r="K3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7" s="5" t="s">
        <v>38</v>
      </c>
      <c r="M37" s="42" t="b">
        <f>IF(AND(T_Facturacion[[#This Row],[Fecha de Facturación ]]&lt;DATE(2020,3,15),T_Facturacion[[#This Row],[Estado  ]]="PENDIENTE"),TRUE,FALSE)</f>
        <v>0</v>
      </c>
      <c r="N37" s="21"/>
      <c r="O37" s="48" t="s">
        <v>56</v>
      </c>
      <c r="P37" s="53" cm="1">
        <f t="array" ref="P37">SUMPRODUCT(--(T_Facturacion[[Estado  ]]="PAGADO"),--(T_Facturacion[[Código Producto ]]=$P$33),T_Facturacion[[Precio Unitario ]],T_Facturacion[Cantidad Vendida])</f>
        <v>1854640</v>
      </c>
    </row>
    <row r="38" spans="2:16" ht="15.75" thickBot="1">
      <c r="B38" s="40">
        <v>36</v>
      </c>
      <c r="C38" s="5">
        <v>20015</v>
      </c>
      <c r="D38" s="16" t="str">
        <f>VLOOKUP(C38,T_Productos[],MATCH("Nombre*",T_Productos[#Headers],0),FALSE)</f>
        <v xml:space="preserve">Pack plumones para pizarra 4 colores </v>
      </c>
      <c r="E38" s="16" t="str">
        <f>VLOOKUP(C38,T_Productos[],MATCH("Categor*",T_Productos[#Headers],0),FALSE)</f>
        <v>Librería</v>
      </c>
      <c r="F38" s="19">
        <f>VLOOKUP(C38,T_Productos[],MATCH("Precio*",T_Productos[#Headers],0),FALSE)</f>
        <v>2390</v>
      </c>
      <c r="G38" s="5">
        <v>124</v>
      </c>
      <c r="H38" s="6">
        <v>1</v>
      </c>
      <c r="I38" s="17" t="str">
        <f>VLOOKUP(H38,T_Ventas[],MATCH("Nombre*",T_Ventas[#Headers],0),FALSE)</f>
        <v>Lucas González</v>
      </c>
      <c r="J38" s="7">
        <v>43899</v>
      </c>
      <c r="K3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" s="5" t="s">
        <v>39</v>
      </c>
      <c r="M38" s="42" t="b">
        <f>IF(AND(T_Facturacion[[#This Row],[Fecha de Facturación ]]&lt;DATE(2020,3,15),T_Facturacion[[#This Row],[Estado  ]]="PENDIENTE"),TRUE,FALSE)</f>
        <v>1</v>
      </c>
      <c r="N38" s="21"/>
      <c r="O38" s="49"/>
      <c r="P38" s="54"/>
    </row>
    <row r="39" spans="2:16" ht="15.75" thickBot="1">
      <c r="B39" s="40">
        <v>37</v>
      </c>
      <c r="C39" s="5">
        <v>20003</v>
      </c>
      <c r="D39" s="16" t="str">
        <f>VLOOKUP(C39,T_Productos[],MATCH("Nombre*",T_Productos[#Headers],0),FALSE)</f>
        <v>Arroz Grano Largo Ancho Grado 1  1 Kg</v>
      </c>
      <c r="E39" s="16" t="str">
        <f>VLOOKUP(C39,T_Productos[],MATCH("Categor*",T_Productos[#Headers],0),FALSE)</f>
        <v>Alimentos</v>
      </c>
      <c r="F39" s="19">
        <f>VLOOKUP(C39,T_Productos[],MATCH("Precio*",T_Productos[#Headers],0),FALSE)</f>
        <v>1150</v>
      </c>
      <c r="G39" s="5">
        <v>126</v>
      </c>
      <c r="H39" s="6">
        <v>1</v>
      </c>
      <c r="I39" s="17" t="str">
        <f>VLOOKUP(H39,T_Ventas[],MATCH("Nombre*",T_Ventas[#Headers],0),FALSE)</f>
        <v>Lucas González</v>
      </c>
      <c r="J39" s="7">
        <v>43905</v>
      </c>
      <c r="K3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9" s="5" t="s">
        <v>38</v>
      </c>
      <c r="M39" s="42" t="b">
        <f>IF(AND(T_Facturacion[[#This Row],[Fecha de Facturación ]]&lt;DATE(2020,3,15),T_Facturacion[[#This Row],[Estado  ]]="PENDIENTE"),TRUE,FALSE)</f>
        <v>0</v>
      </c>
      <c r="N39" s="21"/>
      <c r="O39" s="50" t="s">
        <v>57</v>
      </c>
      <c r="P39" s="55" cm="1">
        <f t="array" ref="P39">SUMPRODUCT(--(T_Facturacion[[Estado  ]]="PENDIENTE"),--(T_Facturacion[[Código Producto ]]=$P$33),T_Facturacion[[Precio Unitario ]],T_Facturacion[Cantidad Vendida])</f>
        <v>1027230</v>
      </c>
    </row>
    <row r="40" spans="2:16" ht="15.75" thickBot="1">
      <c r="B40" s="40">
        <v>38</v>
      </c>
      <c r="C40" s="5">
        <v>20017</v>
      </c>
      <c r="D40" s="16" t="str">
        <f>VLOOKUP(C40,T_Productos[],MATCH("Nombre*",T_Productos[#Headers],0),FALSE)</f>
        <v>Pegamento barra 36 gr</v>
      </c>
      <c r="E40" s="16" t="str">
        <f>VLOOKUP(C40,T_Productos[],MATCH("Categor*",T_Productos[#Headers],0),FALSE)</f>
        <v>Librería</v>
      </c>
      <c r="F40" s="19">
        <f>VLOOKUP(C40,T_Productos[],MATCH("Precio*",T_Productos[#Headers],0),FALSE)</f>
        <v>890</v>
      </c>
      <c r="G40" s="5">
        <v>142</v>
      </c>
      <c r="H40" s="6">
        <v>1</v>
      </c>
      <c r="I40" s="17" t="str">
        <f>VLOOKUP(H40,T_Ventas[],MATCH("Nombre*",T_Ventas[#Headers],0),FALSE)</f>
        <v>Lucas González</v>
      </c>
      <c r="J40" s="7">
        <v>43900</v>
      </c>
      <c r="K4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" s="5" t="s">
        <v>39</v>
      </c>
      <c r="M40" s="42" t="b">
        <f>IF(AND(T_Facturacion[[#This Row],[Fecha de Facturación ]]&lt;DATE(2020,3,15),T_Facturacion[[#This Row],[Estado  ]]="PENDIENTE"),TRUE,FALSE)</f>
        <v>1</v>
      </c>
      <c r="N40" s="21"/>
      <c r="O40" s="49"/>
      <c r="P40" s="54"/>
    </row>
    <row r="41" spans="2:16" ht="15.75" thickBot="1">
      <c r="B41" s="40">
        <v>39</v>
      </c>
      <c r="C41" s="5">
        <v>20012</v>
      </c>
      <c r="D41" s="16" t="str">
        <f>VLOOKUP(C41,T_Productos[],MATCH("Nombre*",T_Productos[#Headers],0),FALSE)</f>
        <v>Juguete Pet Station</v>
      </c>
      <c r="E41" s="16" t="str">
        <f>VLOOKUP(C41,T_Productos[],MATCH("Categor*",T_Productos[#Headers],0),FALSE)</f>
        <v>Mascotas</v>
      </c>
      <c r="F41" s="19">
        <f>VLOOKUP(C41,T_Productos[],MATCH("Precio*",T_Productos[#Headers],0),FALSE)</f>
        <v>990</v>
      </c>
      <c r="G41" s="5">
        <v>179</v>
      </c>
      <c r="H41" s="6">
        <v>2</v>
      </c>
      <c r="I41" s="17" t="str">
        <f>VLOOKUP(H41,T_Ventas[],MATCH("Nombre*",T_Ventas[#Headers],0),FALSE)</f>
        <v>Santiago Muñoz</v>
      </c>
      <c r="J41" s="7">
        <v>43914</v>
      </c>
      <c r="K4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" s="5" t="s">
        <v>38</v>
      </c>
      <c r="M41" s="42" t="b">
        <f>IF(AND(T_Facturacion[[#This Row],[Fecha de Facturación ]]&lt;DATE(2020,3,15),T_Facturacion[[#This Row],[Estado  ]]="PENDIENTE"),TRUE,FALSE)</f>
        <v>0</v>
      </c>
      <c r="N41" s="21"/>
    </row>
    <row r="42" spans="2:16" ht="15.75" thickBot="1">
      <c r="B42" s="40">
        <v>40</v>
      </c>
      <c r="C42" s="5">
        <v>20003</v>
      </c>
      <c r="D42" s="16" t="str">
        <f>VLOOKUP(C42,T_Productos[],MATCH("Nombre*",T_Productos[#Headers],0),FALSE)</f>
        <v>Arroz Grano Largo Ancho Grado 1  1 Kg</v>
      </c>
      <c r="E42" s="16" t="str">
        <f>VLOOKUP(C42,T_Productos[],MATCH("Categor*",T_Productos[#Headers],0),FALSE)</f>
        <v>Alimentos</v>
      </c>
      <c r="F42" s="19">
        <f>VLOOKUP(C42,T_Productos[],MATCH("Precio*",T_Productos[#Headers],0),FALSE)</f>
        <v>1150</v>
      </c>
      <c r="G42" s="5">
        <v>145</v>
      </c>
      <c r="H42" s="6">
        <v>5</v>
      </c>
      <c r="I42" s="17" t="str">
        <f>VLOOKUP(H42,T_Ventas[],MATCH("Nombre*",T_Ventas[#Headers],0),FALSE)</f>
        <v>Magdalena Pérez</v>
      </c>
      <c r="J42" s="7">
        <v>43891</v>
      </c>
      <c r="K4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2" s="5" t="s">
        <v>39</v>
      </c>
      <c r="M42" s="42" t="b">
        <f>IF(AND(T_Facturacion[[#This Row],[Fecha de Facturación ]]&lt;DATE(2020,3,15),T_Facturacion[[#This Row],[Estado  ]]="PENDIENTE"),TRUE,FALSE)</f>
        <v>1</v>
      </c>
      <c r="N42" s="21"/>
    </row>
    <row r="43" spans="2:16" ht="15.75" thickBot="1">
      <c r="B43" s="40">
        <v>41</v>
      </c>
      <c r="C43" s="5">
        <v>20004</v>
      </c>
      <c r="D43" s="16" t="str">
        <f>VLOOKUP(C43,T_Productos[],MATCH("Nombre*",T_Productos[#Headers],0),FALSE)</f>
        <v>Block de Dibujo N°99 1/8 Artel 20 Hojas</v>
      </c>
      <c r="E43" s="16" t="str">
        <f>VLOOKUP(C43,T_Productos[],MATCH("Categor*",T_Productos[#Headers],0),FALSE)</f>
        <v>Librería</v>
      </c>
      <c r="F43" s="19">
        <f>VLOOKUP(C43,T_Productos[],MATCH("Precio*",T_Productos[#Headers],0),FALSE)</f>
        <v>1170</v>
      </c>
      <c r="G43" s="5">
        <v>195</v>
      </c>
      <c r="H43" s="6">
        <v>4</v>
      </c>
      <c r="I43" s="17" t="str">
        <f>VLOOKUP(H43,T_Ventas[],MATCH("Nombre*",T_Ventas[#Headers],0),FALSE)</f>
        <v xml:space="preserve">Pedro Díaz </v>
      </c>
      <c r="J43" s="7">
        <v>43904</v>
      </c>
      <c r="K4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3" s="5" t="s">
        <v>39</v>
      </c>
      <c r="M43" s="42" t="b">
        <f>IF(AND(T_Facturacion[[#This Row],[Fecha de Facturación ]]&lt;DATE(2020,3,15),T_Facturacion[[#This Row],[Estado  ]]="PENDIENTE"),TRUE,FALSE)</f>
        <v>1</v>
      </c>
      <c r="N43" s="21"/>
    </row>
    <row r="44" spans="2:16" ht="15.75" thickBot="1">
      <c r="B44" s="40">
        <v>42</v>
      </c>
      <c r="C44" s="5">
        <v>20010</v>
      </c>
      <c r="D44" s="16" t="str">
        <f>VLOOKUP(C44,T_Productos[],MATCH("Nombre*",T_Productos[#Headers],0),FALSE)</f>
        <v>Huevo de Campo Grande Color Caja  12 Un</v>
      </c>
      <c r="E44" s="16" t="str">
        <f>VLOOKUP(C44,T_Productos[],MATCH("Categor*",T_Productos[#Headers],0),FALSE)</f>
        <v>Alimentos</v>
      </c>
      <c r="F44" s="19">
        <f>VLOOKUP(C44,T_Productos[],MATCH("Precio*",T_Productos[#Headers],0),FALSE)</f>
        <v>2950</v>
      </c>
      <c r="G44" s="5">
        <v>90</v>
      </c>
      <c r="H44" s="6">
        <v>1</v>
      </c>
      <c r="I44" s="17" t="str">
        <f>VLOOKUP(H44,T_Ventas[],MATCH("Nombre*",T_Ventas[#Headers],0),FALSE)</f>
        <v>Lucas González</v>
      </c>
      <c r="J44" s="7">
        <v>43895</v>
      </c>
      <c r="K4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4" s="5" t="s">
        <v>38</v>
      </c>
      <c r="M44" s="42" t="b">
        <f>IF(AND(T_Facturacion[[#This Row],[Fecha de Facturación ]]&lt;DATE(2020,3,15),T_Facturacion[[#This Row],[Estado  ]]="PENDIENTE"),TRUE,FALSE)</f>
        <v>0</v>
      </c>
      <c r="N44" s="21"/>
    </row>
    <row r="45" spans="2:16" ht="15.75" thickBot="1">
      <c r="B45" s="40">
        <v>43</v>
      </c>
      <c r="C45" s="5">
        <v>20013</v>
      </c>
      <c r="D45" s="16" t="str">
        <f>VLOOKUP(C45,T_Productos[],MATCH("Nombre*",T_Productos[#Headers],0),FALSE)</f>
        <v>Leche Descremada Sin Lactosa con Tapa  1 </v>
      </c>
      <c r="E45" s="16" t="str">
        <f>VLOOKUP(C45,T_Productos[],MATCH("Categor*",T_Productos[#Headers],0),FALSE)</f>
        <v>Alimentos</v>
      </c>
      <c r="F45" s="19">
        <f>VLOOKUP(C45,T_Productos[],MATCH("Precio*",T_Productos[#Headers],0),FALSE)</f>
        <v>890</v>
      </c>
      <c r="G45" s="5">
        <v>110</v>
      </c>
      <c r="H45" s="6">
        <v>3</v>
      </c>
      <c r="I45" s="17" t="str">
        <f>VLOOKUP(H45,T_Ventas[],MATCH("Nombre*",T_Ventas[#Headers],0),FALSE)</f>
        <v>Laura Rojas</v>
      </c>
      <c r="J45" s="7">
        <v>43904</v>
      </c>
      <c r="K4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" s="5" t="s">
        <v>38</v>
      </c>
      <c r="M45" s="42" t="b">
        <f>IF(AND(T_Facturacion[[#This Row],[Fecha de Facturación ]]&lt;DATE(2020,3,15),T_Facturacion[[#This Row],[Estado  ]]="PENDIENTE"),TRUE,FALSE)</f>
        <v>0</v>
      </c>
      <c r="N45" s="21"/>
    </row>
    <row r="46" spans="2:16" ht="15.75" thickBot="1">
      <c r="B46" s="40">
        <v>44</v>
      </c>
      <c r="C46" s="5">
        <v>20003</v>
      </c>
      <c r="D46" s="16" t="str">
        <f>VLOOKUP(C46,T_Productos[],MATCH("Nombre*",T_Productos[#Headers],0),FALSE)</f>
        <v>Arroz Grano Largo Ancho Grado 1  1 Kg</v>
      </c>
      <c r="E46" s="16" t="str">
        <f>VLOOKUP(C46,T_Productos[],MATCH("Categor*",T_Productos[#Headers],0),FALSE)</f>
        <v>Alimentos</v>
      </c>
      <c r="F46" s="19">
        <f>VLOOKUP(C46,T_Productos[],MATCH("Precio*",T_Productos[#Headers],0),FALSE)</f>
        <v>1150</v>
      </c>
      <c r="G46" s="5">
        <v>200</v>
      </c>
      <c r="H46" s="6">
        <v>4</v>
      </c>
      <c r="I46" s="17" t="str">
        <f>VLOOKUP(H46,T_Ventas[],MATCH("Nombre*",T_Ventas[#Headers],0),FALSE)</f>
        <v xml:space="preserve">Pedro Díaz </v>
      </c>
      <c r="J46" s="7">
        <v>43894</v>
      </c>
      <c r="K4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6" s="5" t="s">
        <v>39</v>
      </c>
      <c r="M46" s="42" t="b">
        <f>IF(AND(T_Facturacion[[#This Row],[Fecha de Facturación ]]&lt;DATE(2020,3,15),T_Facturacion[[#This Row],[Estado  ]]="PENDIENTE"),TRUE,FALSE)</f>
        <v>1</v>
      </c>
      <c r="N46" s="21"/>
    </row>
    <row r="47" spans="2:16" ht="15.75" thickBot="1">
      <c r="B47" s="40">
        <v>45</v>
      </c>
      <c r="C47" s="5">
        <v>20012</v>
      </c>
      <c r="D47" s="16" t="str">
        <f>VLOOKUP(C47,T_Productos[],MATCH("Nombre*",T_Productos[#Headers],0),FALSE)</f>
        <v>Juguete Pet Station</v>
      </c>
      <c r="E47" s="16" t="str">
        <f>VLOOKUP(C47,T_Productos[],MATCH("Categor*",T_Productos[#Headers],0),FALSE)</f>
        <v>Mascotas</v>
      </c>
      <c r="F47" s="19">
        <f>VLOOKUP(C47,T_Productos[],MATCH("Precio*",T_Productos[#Headers],0),FALSE)</f>
        <v>990</v>
      </c>
      <c r="G47" s="5">
        <v>198</v>
      </c>
      <c r="H47" s="6">
        <v>5</v>
      </c>
      <c r="I47" s="17" t="str">
        <f>VLOOKUP(H47,T_Ventas[],MATCH("Nombre*",T_Ventas[#Headers],0),FALSE)</f>
        <v>Magdalena Pérez</v>
      </c>
      <c r="J47" s="7">
        <v>43911</v>
      </c>
      <c r="K4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" s="5" t="s">
        <v>38</v>
      </c>
      <c r="M47" s="42" t="b">
        <f>IF(AND(T_Facturacion[[#This Row],[Fecha de Facturación ]]&lt;DATE(2020,3,15),T_Facturacion[[#This Row],[Estado  ]]="PENDIENTE"),TRUE,FALSE)</f>
        <v>0</v>
      </c>
      <c r="N47" s="21"/>
    </row>
    <row r="48" spans="2:16" ht="15.75" thickBot="1">
      <c r="B48" s="40">
        <v>46</v>
      </c>
      <c r="C48" s="5">
        <v>20001</v>
      </c>
      <c r="D48" s="16" t="str">
        <f>VLOOKUP(C48,T_Productos[],MATCH("Nombre*",T_Productos[#Headers],0),FALSE)</f>
        <v>Alimento húmedo para gato adulto carne 85 g</v>
      </c>
      <c r="E48" s="16" t="str">
        <f>VLOOKUP(C48,T_Productos[],MATCH("Categor*",T_Productos[#Headers],0),FALSE)</f>
        <v>Mascotas</v>
      </c>
      <c r="F48" s="19">
        <f>VLOOKUP(C48,T_Productos[],MATCH("Precio*",T_Productos[#Headers],0),FALSE)</f>
        <v>590</v>
      </c>
      <c r="G48" s="5">
        <v>129</v>
      </c>
      <c r="H48" s="6">
        <v>2</v>
      </c>
      <c r="I48" s="17" t="str">
        <f>VLOOKUP(H48,T_Ventas[],MATCH("Nombre*",T_Ventas[#Headers],0),FALSE)</f>
        <v>Santiago Muñoz</v>
      </c>
      <c r="J48" s="7">
        <v>43920</v>
      </c>
      <c r="K4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8" s="5" t="s">
        <v>38</v>
      </c>
      <c r="M48" s="42" t="b">
        <f>IF(AND(T_Facturacion[[#This Row],[Fecha de Facturación ]]&lt;DATE(2020,3,15),T_Facturacion[[#This Row],[Estado  ]]="PENDIENTE"),TRUE,FALSE)</f>
        <v>0</v>
      </c>
      <c r="N48" s="21"/>
    </row>
    <row r="49" spans="2:14" ht="15.75" thickBot="1">
      <c r="B49" s="40">
        <v>47</v>
      </c>
      <c r="C49" s="5">
        <v>20008</v>
      </c>
      <c r="D49" s="16" t="str">
        <f>VLOOKUP(C49,T_Productos[],MATCH("Nombre*",T_Productos[#Headers],0),FALSE)</f>
        <v>Harina sin Polvos de Hornear Bolsa  1 Kg</v>
      </c>
      <c r="E49" s="16" t="str">
        <f>VLOOKUP(C49,T_Productos[],MATCH("Categor*",T_Productos[#Headers],0),FALSE)</f>
        <v>Alimentos</v>
      </c>
      <c r="F49" s="19">
        <f>VLOOKUP(C49,T_Productos[],MATCH("Precio*",T_Productos[#Headers],0),FALSE)</f>
        <v>970</v>
      </c>
      <c r="G49" s="5">
        <v>114</v>
      </c>
      <c r="H49" s="6">
        <v>5</v>
      </c>
      <c r="I49" s="17" t="str">
        <f>VLOOKUP(H49,T_Ventas[],MATCH("Nombre*",T_Ventas[#Headers],0),FALSE)</f>
        <v>Magdalena Pérez</v>
      </c>
      <c r="J49" s="7">
        <v>43898</v>
      </c>
      <c r="K4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" s="5" t="s">
        <v>38</v>
      </c>
      <c r="M49" s="42" t="b">
        <f>IF(AND(T_Facturacion[[#This Row],[Fecha de Facturación ]]&lt;DATE(2020,3,15),T_Facturacion[[#This Row],[Estado  ]]="PENDIENTE"),TRUE,FALSE)</f>
        <v>0</v>
      </c>
      <c r="N49" s="21"/>
    </row>
    <row r="50" spans="2:14" ht="15.75" thickBot="1">
      <c r="B50" s="40">
        <v>48</v>
      </c>
      <c r="C50" s="5">
        <v>20015</v>
      </c>
      <c r="D50" s="16" t="str">
        <f>VLOOKUP(C50,T_Productos[],MATCH("Nombre*",T_Productos[#Headers],0),FALSE)</f>
        <v xml:space="preserve">Pack plumones para pizarra 4 colores </v>
      </c>
      <c r="E50" s="16" t="str">
        <f>VLOOKUP(C50,T_Productos[],MATCH("Categor*",T_Productos[#Headers],0),FALSE)</f>
        <v>Librería</v>
      </c>
      <c r="F50" s="19">
        <f>VLOOKUP(C50,T_Productos[],MATCH("Precio*",T_Productos[#Headers],0),FALSE)</f>
        <v>2390</v>
      </c>
      <c r="G50" s="5">
        <v>83</v>
      </c>
      <c r="H50" s="6">
        <v>3</v>
      </c>
      <c r="I50" s="17" t="str">
        <f>VLOOKUP(H50,T_Ventas[],MATCH("Nombre*",T_Ventas[#Headers],0),FALSE)</f>
        <v>Laura Rojas</v>
      </c>
      <c r="J50" s="7">
        <v>43895</v>
      </c>
      <c r="K5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0" s="5" t="s">
        <v>38</v>
      </c>
      <c r="M50" s="42" t="b">
        <f>IF(AND(T_Facturacion[[#This Row],[Fecha de Facturación ]]&lt;DATE(2020,3,15),T_Facturacion[[#This Row],[Estado  ]]="PENDIENTE"),TRUE,FALSE)</f>
        <v>0</v>
      </c>
      <c r="N50" s="21"/>
    </row>
    <row r="51" spans="2:14" ht="15.75" thickBot="1">
      <c r="B51" s="40">
        <v>49</v>
      </c>
      <c r="C51" s="5">
        <v>20019</v>
      </c>
      <c r="D51" s="16" t="str">
        <f>VLOOKUP(C51,T_Productos[],MATCH("Nombre*",T_Productos[#Headers],0),FALSE)</f>
        <v>Témpera 12 colores, 15 cc c/u</v>
      </c>
      <c r="E51" s="16" t="str">
        <f>VLOOKUP(C51,T_Productos[],MATCH("Categor*",T_Productos[#Headers],0),FALSE)</f>
        <v>Librería</v>
      </c>
      <c r="F51" s="19">
        <f>VLOOKUP(C51,T_Productos[],MATCH("Precio*",T_Productos[#Headers],0),FALSE)</f>
        <v>1590</v>
      </c>
      <c r="G51" s="5">
        <v>182</v>
      </c>
      <c r="H51" s="6">
        <v>4</v>
      </c>
      <c r="I51" s="17" t="str">
        <f>VLOOKUP(H51,T_Ventas[],MATCH("Nombre*",T_Ventas[#Headers],0),FALSE)</f>
        <v xml:space="preserve">Pedro Díaz </v>
      </c>
      <c r="J51" s="7">
        <v>43891</v>
      </c>
      <c r="K5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1" s="5" t="s">
        <v>38</v>
      </c>
      <c r="M51" s="42" t="b">
        <f>IF(AND(T_Facturacion[[#This Row],[Fecha de Facturación ]]&lt;DATE(2020,3,15),T_Facturacion[[#This Row],[Estado  ]]="PENDIENTE"),TRUE,FALSE)</f>
        <v>0</v>
      </c>
      <c r="N51" s="21"/>
    </row>
    <row r="52" spans="2:14" ht="15.75" thickBot="1">
      <c r="B52" s="40">
        <v>50</v>
      </c>
      <c r="C52" s="5">
        <v>20006</v>
      </c>
      <c r="D52" s="16" t="str">
        <f>VLOOKUP(C52,T_Productos[],MATCH("Nombre*",T_Productos[#Headers],0),FALSE)</f>
        <v>Corchetera Maped 26/6 + corchetes</v>
      </c>
      <c r="E52" s="16" t="str">
        <f>VLOOKUP(C52,T_Productos[],MATCH("Categor*",T_Productos[#Headers],0),FALSE)</f>
        <v>Librería</v>
      </c>
      <c r="F52" s="19">
        <f>VLOOKUP(C52,T_Productos[],MATCH("Precio*",T_Productos[#Headers],0),FALSE)</f>
        <v>3990</v>
      </c>
      <c r="G52" s="5">
        <v>156</v>
      </c>
      <c r="H52" s="6">
        <v>1</v>
      </c>
      <c r="I52" s="17" t="str">
        <f>VLOOKUP(H52,T_Ventas[],MATCH("Nombre*",T_Ventas[#Headers],0),FALSE)</f>
        <v>Lucas González</v>
      </c>
      <c r="J52" s="7">
        <v>43901</v>
      </c>
      <c r="K5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2" s="5" t="s">
        <v>39</v>
      </c>
      <c r="M52" s="42" t="b">
        <f>IF(AND(T_Facturacion[[#This Row],[Fecha de Facturación ]]&lt;DATE(2020,3,15),T_Facturacion[[#This Row],[Estado  ]]="PENDIENTE"),TRUE,FALSE)</f>
        <v>1</v>
      </c>
      <c r="N52" s="21"/>
    </row>
    <row r="53" spans="2:14" ht="15.75" thickBot="1">
      <c r="B53" s="40">
        <v>51</v>
      </c>
      <c r="C53" s="5">
        <v>20006</v>
      </c>
      <c r="D53" s="16" t="str">
        <f>VLOOKUP(C53,T_Productos[],MATCH("Nombre*",T_Productos[#Headers],0),FALSE)</f>
        <v>Corchetera Maped 26/6 + corchetes</v>
      </c>
      <c r="E53" s="16" t="str">
        <f>VLOOKUP(C53,T_Productos[],MATCH("Categor*",T_Productos[#Headers],0),FALSE)</f>
        <v>Librería</v>
      </c>
      <c r="F53" s="19">
        <f>VLOOKUP(C53,T_Productos[],MATCH("Precio*",T_Productos[#Headers],0),FALSE)</f>
        <v>3990</v>
      </c>
      <c r="G53" s="5">
        <v>157</v>
      </c>
      <c r="H53" s="6">
        <v>1</v>
      </c>
      <c r="I53" s="17" t="str">
        <f>VLOOKUP(H53,T_Ventas[],MATCH("Nombre*",T_Ventas[#Headers],0),FALSE)</f>
        <v>Lucas González</v>
      </c>
      <c r="J53" s="7">
        <v>43900</v>
      </c>
      <c r="K5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3" s="5" t="s">
        <v>39</v>
      </c>
      <c r="M53" s="42" t="b">
        <f>IF(AND(T_Facturacion[[#This Row],[Fecha de Facturación ]]&lt;DATE(2020,3,15),T_Facturacion[[#This Row],[Estado  ]]="PENDIENTE"),TRUE,FALSE)</f>
        <v>1</v>
      </c>
      <c r="N53" s="21"/>
    </row>
    <row r="54" spans="2:14" ht="15.75" thickBot="1">
      <c r="B54" s="40">
        <v>52</v>
      </c>
      <c r="C54" s="5">
        <v>20009</v>
      </c>
      <c r="D54" s="16" t="str">
        <f>VLOOKUP(C54,T_Productos[],MATCH("Nombre*",T_Productos[#Headers],0),FALSE)</f>
        <v>Hueso Pet´s Fun cuero 5-6"</v>
      </c>
      <c r="E54" s="16" t="str">
        <f>VLOOKUP(C54,T_Productos[],MATCH("Categor*",T_Productos[#Headers],0),FALSE)</f>
        <v>Mascotas</v>
      </c>
      <c r="F54" s="19">
        <f>VLOOKUP(C54,T_Productos[],MATCH("Precio*",T_Productos[#Headers],0),FALSE)</f>
        <v>1689</v>
      </c>
      <c r="G54" s="5">
        <v>176</v>
      </c>
      <c r="H54" s="6">
        <v>5</v>
      </c>
      <c r="I54" s="17" t="str">
        <f>VLOOKUP(H54,T_Ventas[],MATCH("Nombre*",T_Ventas[#Headers],0),FALSE)</f>
        <v>Magdalena Pérez</v>
      </c>
      <c r="J54" s="7">
        <v>43897</v>
      </c>
      <c r="K5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4" s="5" t="s">
        <v>39</v>
      </c>
      <c r="M54" s="42" t="b">
        <f>IF(AND(T_Facturacion[[#This Row],[Fecha de Facturación ]]&lt;DATE(2020,3,15),T_Facturacion[[#This Row],[Estado  ]]="PENDIENTE"),TRUE,FALSE)</f>
        <v>1</v>
      </c>
      <c r="N54" s="21"/>
    </row>
    <row r="55" spans="2:14" ht="15.75" thickBot="1">
      <c r="B55" s="40">
        <v>53</v>
      </c>
      <c r="C55" s="5">
        <v>20003</v>
      </c>
      <c r="D55" s="16" t="str">
        <f>VLOOKUP(C55,T_Productos[],MATCH("Nombre*",T_Productos[#Headers],0),FALSE)</f>
        <v>Arroz Grano Largo Ancho Grado 1  1 Kg</v>
      </c>
      <c r="E55" s="16" t="str">
        <f>VLOOKUP(C55,T_Productos[],MATCH("Categor*",T_Productos[#Headers],0),FALSE)</f>
        <v>Alimentos</v>
      </c>
      <c r="F55" s="19">
        <f>VLOOKUP(C55,T_Productos[],MATCH("Precio*",T_Productos[#Headers],0),FALSE)</f>
        <v>1150</v>
      </c>
      <c r="G55" s="5">
        <v>95</v>
      </c>
      <c r="H55" s="6">
        <v>4</v>
      </c>
      <c r="I55" s="17" t="str">
        <f>VLOOKUP(H55,T_Ventas[],MATCH("Nombre*",T_Ventas[#Headers],0),FALSE)</f>
        <v xml:space="preserve">Pedro Díaz </v>
      </c>
      <c r="J55" s="7">
        <v>43921</v>
      </c>
      <c r="K5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5" s="5" t="s">
        <v>39</v>
      </c>
      <c r="M55" s="42" t="b">
        <f>IF(AND(T_Facturacion[[#This Row],[Fecha de Facturación ]]&lt;DATE(2020,3,15),T_Facturacion[[#This Row],[Estado  ]]="PENDIENTE"),TRUE,FALSE)</f>
        <v>0</v>
      </c>
      <c r="N55" s="21"/>
    </row>
    <row r="56" spans="2:14" ht="15.75" thickBot="1">
      <c r="B56" s="40">
        <v>54</v>
      </c>
      <c r="C56" s="5">
        <v>20020</v>
      </c>
      <c r="D56" s="16" t="str">
        <f>VLOOKUP(C56,T_Productos[],MATCH("Nombre*",T_Productos[#Headers],0),FALSE)</f>
        <v>Toalla de papel clásica 3 Un</v>
      </c>
      <c r="E56" s="16" t="str">
        <f>VLOOKUP(C56,T_Productos[],MATCH("Categor*",T_Productos[#Headers],0),FALSE)</f>
        <v>Limpieza</v>
      </c>
      <c r="F56" s="19">
        <f>VLOOKUP(C56,T_Productos[],MATCH("Precio*",T_Productos[#Headers],0),FALSE)</f>
        <v>1710</v>
      </c>
      <c r="G56" s="5">
        <v>165</v>
      </c>
      <c r="H56" s="6">
        <v>1</v>
      </c>
      <c r="I56" s="17" t="str">
        <f>VLOOKUP(H56,T_Ventas[],MATCH("Nombre*",T_Ventas[#Headers],0),FALSE)</f>
        <v>Lucas González</v>
      </c>
      <c r="J56" s="7">
        <v>43891</v>
      </c>
      <c r="K5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6" s="5" t="s">
        <v>39</v>
      </c>
      <c r="M56" s="42" t="b">
        <f>IF(AND(T_Facturacion[[#This Row],[Fecha de Facturación ]]&lt;DATE(2020,3,15),T_Facturacion[[#This Row],[Estado  ]]="PENDIENTE"),TRUE,FALSE)</f>
        <v>1</v>
      </c>
      <c r="N56" s="21"/>
    </row>
    <row r="57" spans="2:14" ht="15.75" thickBot="1">
      <c r="B57" s="40">
        <v>55</v>
      </c>
      <c r="C57" s="5">
        <v>20015</v>
      </c>
      <c r="D57" s="16" t="str">
        <f>VLOOKUP(C57,T_Productos[],MATCH("Nombre*",T_Productos[#Headers],0),FALSE)</f>
        <v xml:space="preserve">Pack plumones para pizarra 4 colores </v>
      </c>
      <c r="E57" s="16" t="str">
        <f>VLOOKUP(C57,T_Productos[],MATCH("Categor*",T_Productos[#Headers],0),FALSE)</f>
        <v>Librería</v>
      </c>
      <c r="F57" s="19">
        <f>VLOOKUP(C57,T_Productos[],MATCH("Precio*",T_Productos[#Headers],0),FALSE)</f>
        <v>2390</v>
      </c>
      <c r="G57" s="5">
        <v>91</v>
      </c>
      <c r="H57" s="6">
        <v>4</v>
      </c>
      <c r="I57" s="17" t="str">
        <f>VLOOKUP(H57,T_Ventas[],MATCH("Nombre*",T_Ventas[#Headers],0),FALSE)</f>
        <v xml:space="preserve">Pedro Díaz </v>
      </c>
      <c r="J57" s="7">
        <v>43918</v>
      </c>
      <c r="K5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7" s="5" t="s">
        <v>39</v>
      </c>
      <c r="M57" s="42" t="b">
        <f>IF(AND(T_Facturacion[[#This Row],[Fecha de Facturación ]]&lt;DATE(2020,3,15),T_Facturacion[[#This Row],[Estado  ]]="PENDIENTE"),TRUE,FALSE)</f>
        <v>0</v>
      </c>
      <c r="N57" s="21"/>
    </row>
    <row r="58" spans="2:14" ht="15.75" thickBot="1">
      <c r="B58" s="40">
        <v>56</v>
      </c>
      <c r="C58" s="5">
        <v>20004</v>
      </c>
      <c r="D58" s="16" t="str">
        <f>VLOOKUP(C58,T_Productos[],MATCH("Nombre*",T_Productos[#Headers],0),FALSE)</f>
        <v>Block de Dibujo N°99 1/8 Artel 20 Hojas</v>
      </c>
      <c r="E58" s="16" t="str">
        <f>VLOOKUP(C58,T_Productos[],MATCH("Categor*",T_Productos[#Headers],0),FALSE)</f>
        <v>Librería</v>
      </c>
      <c r="F58" s="19">
        <f>VLOOKUP(C58,T_Productos[],MATCH("Precio*",T_Productos[#Headers],0),FALSE)</f>
        <v>1170</v>
      </c>
      <c r="G58" s="5">
        <v>168</v>
      </c>
      <c r="H58" s="6">
        <v>1</v>
      </c>
      <c r="I58" s="17" t="str">
        <f>VLOOKUP(H58,T_Ventas[],MATCH("Nombre*",T_Ventas[#Headers],0),FALSE)</f>
        <v>Lucas González</v>
      </c>
      <c r="J58" s="7">
        <v>43901</v>
      </c>
      <c r="K5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8" s="5" t="s">
        <v>38</v>
      </c>
      <c r="M58" s="42" t="b">
        <f>IF(AND(T_Facturacion[[#This Row],[Fecha de Facturación ]]&lt;DATE(2020,3,15),T_Facturacion[[#This Row],[Estado  ]]="PENDIENTE"),TRUE,FALSE)</f>
        <v>0</v>
      </c>
      <c r="N58" s="21"/>
    </row>
    <row r="59" spans="2:14" ht="15.75" thickBot="1">
      <c r="B59" s="40">
        <v>57</v>
      </c>
      <c r="C59" s="5">
        <v>20020</v>
      </c>
      <c r="D59" s="16" t="str">
        <f>VLOOKUP(C59,T_Productos[],MATCH("Nombre*",T_Productos[#Headers],0),FALSE)</f>
        <v>Toalla de papel clásica 3 Un</v>
      </c>
      <c r="E59" s="16" t="str">
        <f>VLOOKUP(C59,T_Productos[],MATCH("Categor*",T_Productos[#Headers],0),FALSE)</f>
        <v>Limpieza</v>
      </c>
      <c r="F59" s="19">
        <f>VLOOKUP(C59,T_Productos[],MATCH("Precio*",T_Productos[#Headers],0),FALSE)</f>
        <v>1710</v>
      </c>
      <c r="G59" s="5">
        <v>131</v>
      </c>
      <c r="H59" s="6">
        <v>3</v>
      </c>
      <c r="I59" s="17" t="str">
        <f>VLOOKUP(H59,T_Ventas[],MATCH("Nombre*",T_Ventas[#Headers],0),FALSE)</f>
        <v>Laura Rojas</v>
      </c>
      <c r="J59" s="7">
        <v>43893</v>
      </c>
      <c r="K5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59" s="5" t="s">
        <v>39</v>
      </c>
      <c r="M59" s="42" t="b">
        <f>IF(AND(T_Facturacion[[#This Row],[Fecha de Facturación ]]&lt;DATE(2020,3,15),T_Facturacion[[#This Row],[Estado  ]]="PENDIENTE"),TRUE,FALSE)</f>
        <v>1</v>
      </c>
      <c r="N59" s="21"/>
    </row>
    <row r="60" spans="2:14" ht="15.75" thickBot="1">
      <c r="B60" s="40">
        <v>58</v>
      </c>
      <c r="C60" s="5">
        <v>20004</v>
      </c>
      <c r="D60" s="16" t="str">
        <f>VLOOKUP(C60,T_Productos[],MATCH("Nombre*",T_Productos[#Headers],0),FALSE)</f>
        <v>Block de Dibujo N°99 1/8 Artel 20 Hojas</v>
      </c>
      <c r="E60" s="16" t="str">
        <f>VLOOKUP(C60,T_Productos[],MATCH("Categor*",T_Productos[#Headers],0),FALSE)</f>
        <v>Librería</v>
      </c>
      <c r="F60" s="19">
        <f>VLOOKUP(C60,T_Productos[],MATCH("Precio*",T_Productos[#Headers],0),FALSE)</f>
        <v>1170</v>
      </c>
      <c r="G60" s="5">
        <v>90</v>
      </c>
      <c r="H60" s="6">
        <v>3</v>
      </c>
      <c r="I60" s="17" t="str">
        <f>VLOOKUP(H60,T_Ventas[],MATCH("Nombre*",T_Ventas[#Headers],0),FALSE)</f>
        <v>Laura Rojas</v>
      </c>
      <c r="J60" s="7">
        <v>43909</v>
      </c>
      <c r="K6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0" s="5" t="s">
        <v>39</v>
      </c>
      <c r="M60" s="42" t="b">
        <f>IF(AND(T_Facturacion[[#This Row],[Fecha de Facturación ]]&lt;DATE(2020,3,15),T_Facturacion[[#This Row],[Estado  ]]="PENDIENTE"),TRUE,FALSE)</f>
        <v>0</v>
      </c>
      <c r="N60" s="21"/>
    </row>
    <row r="61" spans="2:14" ht="15.75" thickBot="1">
      <c r="B61" s="40">
        <v>59</v>
      </c>
      <c r="C61" s="5">
        <v>20018</v>
      </c>
      <c r="D61" s="16" t="str">
        <f>VLOOKUP(C61,T_Productos[],MATCH("Nombre*",T_Productos[#Headers],0),FALSE)</f>
        <v>Snack para perro Dentasix 110 g 7 unid.</v>
      </c>
      <c r="E61" s="16" t="str">
        <f>VLOOKUP(C61,T_Productos[],MATCH("Categor*",T_Productos[#Headers],0),FALSE)</f>
        <v>Mascotas</v>
      </c>
      <c r="F61" s="19">
        <f>VLOOKUP(C61,T_Productos[],MATCH("Precio*",T_Productos[#Headers],0),FALSE)</f>
        <v>1730</v>
      </c>
      <c r="G61" s="5">
        <v>111</v>
      </c>
      <c r="H61" s="6">
        <v>3</v>
      </c>
      <c r="I61" s="17" t="str">
        <f>VLOOKUP(H61,T_Ventas[],MATCH("Nombre*",T_Ventas[#Headers],0),FALSE)</f>
        <v>Laura Rojas</v>
      </c>
      <c r="J61" s="7">
        <v>43893</v>
      </c>
      <c r="K6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61" s="5" t="s">
        <v>39</v>
      </c>
      <c r="M61" s="42" t="b">
        <f>IF(AND(T_Facturacion[[#This Row],[Fecha de Facturación ]]&lt;DATE(2020,3,15),T_Facturacion[[#This Row],[Estado  ]]="PENDIENTE"),TRUE,FALSE)</f>
        <v>1</v>
      </c>
      <c r="N61" s="21"/>
    </row>
    <row r="62" spans="2:14" ht="15.75" thickBot="1">
      <c r="B62" s="40">
        <v>60</v>
      </c>
      <c r="C62" s="5">
        <v>20014</v>
      </c>
      <c r="D62" s="16" t="str">
        <f>VLOOKUP(C62,T_Productos[],MATCH("Nombre*",T_Productos[#Headers],0),FALSE)</f>
        <v>Limpia Pisos Lavanda 1800 ml</v>
      </c>
      <c r="E62" s="16" t="str">
        <f>VLOOKUP(C62,T_Productos[],MATCH("Categor*",T_Productos[#Headers],0),FALSE)</f>
        <v>Limpieza</v>
      </c>
      <c r="F62" s="19">
        <f>VLOOKUP(C62,T_Productos[],MATCH("Precio*",T_Productos[#Headers],0),FALSE)</f>
        <v>1690</v>
      </c>
      <c r="G62" s="5">
        <v>133</v>
      </c>
      <c r="H62" s="6">
        <v>1</v>
      </c>
      <c r="I62" s="17" t="str">
        <f>VLOOKUP(H62,T_Ventas[],MATCH("Nombre*",T_Ventas[#Headers],0),FALSE)</f>
        <v>Lucas González</v>
      </c>
      <c r="J62" s="7">
        <v>43904</v>
      </c>
      <c r="K6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2" s="5" t="s">
        <v>39</v>
      </c>
      <c r="M62" s="42" t="b">
        <f>IF(AND(T_Facturacion[[#This Row],[Fecha de Facturación ]]&lt;DATE(2020,3,15),T_Facturacion[[#This Row],[Estado  ]]="PENDIENTE"),TRUE,FALSE)</f>
        <v>1</v>
      </c>
      <c r="N62" s="21"/>
    </row>
    <row r="63" spans="2:14" ht="15.75" thickBot="1">
      <c r="B63" s="40">
        <v>61</v>
      </c>
      <c r="C63" s="5">
        <v>20014</v>
      </c>
      <c r="D63" s="16" t="str">
        <f>VLOOKUP(C63,T_Productos[],MATCH("Nombre*",T_Productos[#Headers],0),FALSE)</f>
        <v>Limpia Pisos Lavanda 1800 ml</v>
      </c>
      <c r="E63" s="16" t="str">
        <f>VLOOKUP(C63,T_Productos[],MATCH("Categor*",T_Productos[#Headers],0),FALSE)</f>
        <v>Limpieza</v>
      </c>
      <c r="F63" s="19">
        <f>VLOOKUP(C63,T_Productos[],MATCH("Precio*",T_Productos[#Headers],0),FALSE)</f>
        <v>1690</v>
      </c>
      <c r="G63" s="5">
        <v>94</v>
      </c>
      <c r="H63" s="6">
        <v>2</v>
      </c>
      <c r="I63" s="17" t="str">
        <f>VLOOKUP(H63,T_Ventas[],MATCH("Nombre*",T_Ventas[#Headers],0),FALSE)</f>
        <v>Santiago Muñoz</v>
      </c>
      <c r="J63" s="7">
        <v>43906</v>
      </c>
      <c r="K6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3" s="5" t="s">
        <v>39</v>
      </c>
      <c r="M63" s="42" t="b">
        <f>IF(AND(T_Facturacion[[#This Row],[Fecha de Facturación ]]&lt;DATE(2020,3,15),T_Facturacion[[#This Row],[Estado  ]]="PENDIENTE"),TRUE,FALSE)</f>
        <v>0</v>
      </c>
      <c r="N63" s="21"/>
    </row>
    <row r="64" spans="2:14" ht="15.75" thickBot="1">
      <c r="B64" s="40">
        <v>62</v>
      </c>
      <c r="C64" s="5">
        <v>20014</v>
      </c>
      <c r="D64" s="16" t="str">
        <f>VLOOKUP(C64,T_Productos[],MATCH("Nombre*",T_Productos[#Headers],0),FALSE)</f>
        <v>Limpia Pisos Lavanda 1800 ml</v>
      </c>
      <c r="E64" s="16" t="str">
        <f>VLOOKUP(C64,T_Productos[],MATCH("Categor*",T_Productos[#Headers],0),FALSE)</f>
        <v>Limpieza</v>
      </c>
      <c r="F64" s="19">
        <f>VLOOKUP(C64,T_Productos[],MATCH("Precio*",T_Productos[#Headers],0),FALSE)</f>
        <v>1690</v>
      </c>
      <c r="G64" s="5">
        <v>128</v>
      </c>
      <c r="H64" s="6">
        <v>3</v>
      </c>
      <c r="I64" s="17" t="str">
        <f>VLOOKUP(H64,T_Ventas[],MATCH("Nombre*",T_Ventas[#Headers],0),FALSE)</f>
        <v>Laura Rojas</v>
      </c>
      <c r="J64" s="7">
        <v>43908</v>
      </c>
      <c r="K6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4" s="5" t="s">
        <v>38</v>
      </c>
      <c r="M64" s="42" t="b">
        <f>IF(AND(T_Facturacion[[#This Row],[Fecha de Facturación ]]&lt;DATE(2020,3,15),T_Facturacion[[#This Row],[Estado  ]]="PENDIENTE"),TRUE,FALSE)</f>
        <v>0</v>
      </c>
      <c r="N64" s="21"/>
    </row>
    <row r="65" spans="2:14" ht="15.75" thickBot="1">
      <c r="B65" s="40">
        <v>63</v>
      </c>
      <c r="C65" s="5">
        <v>20016</v>
      </c>
      <c r="D65" s="16" t="str">
        <f>VLOOKUP(C65,T_Productos[],MATCH("Nombre*",T_Productos[#Headers],0),FALSE)</f>
        <v>Pan Blanco Grande XL Bolsa  750 g</v>
      </c>
      <c r="E65" s="16" t="str">
        <f>VLOOKUP(C65,T_Productos[],MATCH("Categor*",T_Productos[#Headers],0),FALSE)</f>
        <v>Alimentos</v>
      </c>
      <c r="F65" s="19">
        <f>VLOOKUP(C65,T_Productos[],MATCH("Precio*",T_Productos[#Headers],0),FALSE)</f>
        <v>1850</v>
      </c>
      <c r="G65" s="5">
        <v>106</v>
      </c>
      <c r="H65" s="6">
        <v>4</v>
      </c>
      <c r="I65" s="17" t="str">
        <f>VLOOKUP(H65,T_Ventas[],MATCH("Nombre*",T_Ventas[#Headers],0),FALSE)</f>
        <v xml:space="preserve">Pedro Díaz </v>
      </c>
      <c r="J65" s="7">
        <v>43907</v>
      </c>
      <c r="K6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5" s="5" t="s">
        <v>38</v>
      </c>
      <c r="M65" s="42" t="b">
        <f>IF(AND(T_Facturacion[[#This Row],[Fecha de Facturación ]]&lt;DATE(2020,3,15),T_Facturacion[[#This Row],[Estado  ]]="PENDIENTE"),TRUE,FALSE)</f>
        <v>0</v>
      </c>
      <c r="N65" s="21"/>
    </row>
    <row r="66" spans="2:14" ht="15.75" thickBot="1">
      <c r="B66" s="40">
        <v>64</v>
      </c>
      <c r="C66" s="5">
        <v>20018</v>
      </c>
      <c r="D66" s="16" t="str">
        <f>VLOOKUP(C66,T_Productos[],MATCH("Nombre*",T_Productos[#Headers],0),FALSE)</f>
        <v>Snack para perro Dentasix 110 g 7 unid.</v>
      </c>
      <c r="E66" s="16" t="str">
        <f>VLOOKUP(C66,T_Productos[],MATCH("Categor*",T_Productos[#Headers],0),FALSE)</f>
        <v>Mascotas</v>
      </c>
      <c r="F66" s="19">
        <f>VLOOKUP(C66,T_Productos[],MATCH("Precio*",T_Productos[#Headers],0),FALSE)</f>
        <v>1730</v>
      </c>
      <c r="G66" s="5">
        <v>87</v>
      </c>
      <c r="H66" s="6">
        <v>5</v>
      </c>
      <c r="I66" s="17" t="str">
        <f>VLOOKUP(H66,T_Ventas[],MATCH("Nombre*",T_Ventas[#Headers],0),FALSE)</f>
        <v>Magdalena Pérez</v>
      </c>
      <c r="J66" s="7">
        <v>43906</v>
      </c>
      <c r="K6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6" s="5" t="s">
        <v>39</v>
      </c>
      <c r="M66" s="42" t="b">
        <f>IF(AND(T_Facturacion[[#This Row],[Fecha de Facturación ]]&lt;DATE(2020,3,15),T_Facturacion[[#This Row],[Estado  ]]="PENDIENTE"),TRUE,FALSE)</f>
        <v>0</v>
      </c>
      <c r="N66" s="21"/>
    </row>
    <row r="67" spans="2:14" ht="15.75" thickBot="1">
      <c r="B67" s="40">
        <v>65</v>
      </c>
      <c r="C67" s="5">
        <v>20020</v>
      </c>
      <c r="D67" s="16" t="str">
        <f>VLOOKUP(C67,T_Productos[],MATCH("Nombre*",T_Productos[#Headers],0),FALSE)</f>
        <v>Toalla de papel clásica 3 Un</v>
      </c>
      <c r="E67" s="16" t="str">
        <f>VLOOKUP(C67,T_Productos[],MATCH("Categor*",T_Productos[#Headers],0),FALSE)</f>
        <v>Limpieza</v>
      </c>
      <c r="F67" s="19">
        <f>VLOOKUP(C67,T_Productos[],MATCH("Precio*",T_Productos[#Headers],0),FALSE)</f>
        <v>1710</v>
      </c>
      <c r="G67" s="5">
        <v>152</v>
      </c>
      <c r="H67" s="6">
        <v>5</v>
      </c>
      <c r="I67" s="17" t="str">
        <f>VLOOKUP(H67,T_Ventas[],MATCH("Nombre*",T_Ventas[#Headers],0),FALSE)</f>
        <v>Magdalena Pérez</v>
      </c>
      <c r="J67" s="7">
        <v>43912</v>
      </c>
      <c r="K6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7" s="5" t="s">
        <v>38</v>
      </c>
      <c r="M67" s="42" t="b">
        <f>IF(AND(T_Facturacion[[#This Row],[Fecha de Facturación ]]&lt;DATE(2020,3,15),T_Facturacion[[#This Row],[Estado  ]]="PENDIENTE"),TRUE,FALSE)</f>
        <v>0</v>
      </c>
      <c r="N67" s="21"/>
    </row>
    <row r="68" spans="2:14" ht="15.75" thickBot="1">
      <c r="B68" s="40">
        <v>66</v>
      </c>
      <c r="C68" s="5">
        <v>20015</v>
      </c>
      <c r="D68" s="16" t="str">
        <f>VLOOKUP(C68,T_Productos[],MATCH("Nombre*",T_Productos[#Headers],0),FALSE)</f>
        <v xml:space="preserve">Pack plumones para pizarra 4 colores </v>
      </c>
      <c r="E68" s="16" t="str">
        <f>VLOOKUP(C68,T_Productos[],MATCH("Categor*",T_Productos[#Headers],0),FALSE)</f>
        <v>Librería</v>
      </c>
      <c r="F68" s="19">
        <f>VLOOKUP(C68,T_Productos[],MATCH("Precio*",T_Productos[#Headers],0),FALSE)</f>
        <v>2390</v>
      </c>
      <c r="G68" s="5">
        <v>141</v>
      </c>
      <c r="H68" s="6">
        <v>3</v>
      </c>
      <c r="I68" s="17" t="str">
        <f>VLOOKUP(H68,T_Ventas[],MATCH("Nombre*",T_Ventas[#Headers],0),FALSE)</f>
        <v>Laura Rojas</v>
      </c>
      <c r="J68" s="7">
        <v>43902</v>
      </c>
      <c r="K6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8" s="5" t="s">
        <v>38</v>
      </c>
      <c r="M68" s="42" t="b">
        <f>IF(AND(T_Facturacion[[#This Row],[Fecha de Facturación ]]&lt;DATE(2020,3,15),T_Facturacion[[#This Row],[Estado  ]]="PENDIENTE"),TRUE,FALSE)</f>
        <v>0</v>
      </c>
      <c r="N68" s="21"/>
    </row>
    <row r="69" spans="2:14" ht="15.75" thickBot="1">
      <c r="B69" s="40">
        <v>67</v>
      </c>
      <c r="C69" s="5">
        <v>20010</v>
      </c>
      <c r="D69" s="16" t="str">
        <f>VLOOKUP(C69,T_Productos[],MATCH("Nombre*",T_Productos[#Headers],0),FALSE)</f>
        <v>Huevo de Campo Grande Color Caja  12 Un</v>
      </c>
      <c r="E69" s="16" t="str">
        <f>VLOOKUP(C69,T_Productos[],MATCH("Categor*",T_Productos[#Headers],0),FALSE)</f>
        <v>Alimentos</v>
      </c>
      <c r="F69" s="19">
        <f>VLOOKUP(C69,T_Productos[],MATCH("Precio*",T_Productos[#Headers],0),FALSE)</f>
        <v>2950</v>
      </c>
      <c r="G69" s="5">
        <v>162</v>
      </c>
      <c r="H69" s="6">
        <v>4</v>
      </c>
      <c r="I69" s="17" t="str">
        <f>VLOOKUP(H69,T_Ventas[],MATCH("Nombre*",T_Ventas[#Headers],0),FALSE)</f>
        <v xml:space="preserve">Pedro Díaz </v>
      </c>
      <c r="J69" s="7">
        <v>43896</v>
      </c>
      <c r="K6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69" s="5" t="s">
        <v>39</v>
      </c>
      <c r="M69" s="42" t="b">
        <f>IF(AND(T_Facturacion[[#This Row],[Fecha de Facturación ]]&lt;DATE(2020,3,15),T_Facturacion[[#This Row],[Estado  ]]="PENDIENTE"),TRUE,FALSE)</f>
        <v>1</v>
      </c>
      <c r="N69" s="21"/>
    </row>
    <row r="70" spans="2:14" ht="15.75" thickBot="1">
      <c r="B70" s="40">
        <v>68</v>
      </c>
      <c r="C70" s="5">
        <v>20002</v>
      </c>
      <c r="D70" s="16" t="str">
        <f>VLOOKUP(C70,T_Productos[],MATCH("Nombre*",T_Productos[#Headers],0),FALSE)</f>
        <v>Arena sanitaria aglutinante 4 kg</v>
      </c>
      <c r="E70" s="16" t="str">
        <f>VLOOKUP(C70,T_Productos[],MATCH("Categor*",T_Productos[#Headers],0),FALSE)</f>
        <v>Mascotas</v>
      </c>
      <c r="F70" s="19">
        <f>VLOOKUP(C70,T_Productos[],MATCH("Precio*",T_Productos[#Headers],0),FALSE)</f>
        <v>4790</v>
      </c>
      <c r="G70" s="5">
        <v>80</v>
      </c>
      <c r="H70" s="6">
        <v>1</v>
      </c>
      <c r="I70" s="17" t="str">
        <f>VLOOKUP(H70,T_Ventas[],MATCH("Nombre*",T_Ventas[#Headers],0),FALSE)</f>
        <v>Lucas González</v>
      </c>
      <c r="J70" s="7">
        <v>43907</v>
      </c>
      <c r="K7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0" s="5" t="s">
        <v>39</v>
      </c>
      <c r="M70" s="42" t="b">
        <f>IF(AND(T_Facturacion[[#This Row],[Fecha de Facturación ]]&lt;DATE(2020,3,15),T_Facturacion[[#This Row],[Estado  ]]="PENDIENTE"),TRUE,FALSE)</f>
        <v>0</v>
      </c>
      <c r="N70" s="21"/>
    </row>
    <row r="71" spans="2:14" ht="15.75" thickBot="1">
      <c r="B71" s="40">
        <v>69</v>
      </c>
      <c r="C71" s="5">
        <v>20002</v>
      </c>
      <c r="D71" s="16" t="str">
        <f>VLOOKUP(C71,T_Productos[],MATCH("Nombre*",T_Productos[#Headers],0),FALSE)</f>
        <v>Arena sanitaria aglutinante 4 kg</v>
      </c>
      <c r="E71" s="16" t="str">
        <f>VLOOKUP(C71,T_Productos[],MATCH("Categor*",T_Productos[#Headers],0),FALSE)</f>
        <v>Mascotas</v>
      </c>
      <c r="F71" s="19">
        <f>VLOOKUP(C71,T_Productos[],MATCH("Precio*",T_Productos[#Headers],0),FALSE)</f>
        <v>4790</v>
      </c>
      <c r="G71" s="5">
        <v>156</v>
      </c>
      <c r="H71" s="6">
        <v>5</v>
      </c>
      <c r="I71" s="17" t="str">
        <f>VLOOKUP(H71,T_Ventas[],MATCH("Nombre*",T_Ventas[#Headers],0),FALSE)</f>
        <v>Magdalena Pérez</v>
      </c>
      <c r="J71" s="7">
        <v>43918</v>
      </c>
      <c r="K7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71" s="5" t="s">
        <v>38</v>
      </c>
      <c r="M71" s="42" t="b">
        <f>IF(AND(T_Facturacion[[#This Row],[Fecha de Facturación ]]&lt;DATE(2020,3,15),T_Facturacion[[#This Row],[Estado  ]]="PENDIENTE"),TRUE,FALSE)</f>
        <v>0</v>
      </c>
      <c r="N71" s="21"/>
    </row>
    <row r="72" spans="2:14" ht="15.75" thickBot="1">
      <c r="B72" s="40">
        <v>70</v>
      </c>
      <c r="C72" s="5">
        <v>20001</v>
      </c>
      <c r="D72" s="16" t="str">
        <f>VLOOKUP(C72,T_Productos[],MATCH("Nombre*",T_Productos[#Headers],0),FALSE)</f>
        <v>Alimento húmedo para gato adulto carne 85 g</v>
      </c>
      <c r="E72" s="16" t="str">
        <f>VLOOKUP(C72,T_Productos[],MATCH("Categor*",T_Productos[#Headers],0),FALSE)</f>
        <v>Mascotas</v>
      </c>
      <c r="F72" s="19">
        <f>VLOOKUP(C72,T_Productos[],MATCH("Precio*",T_Productos[#Headers],0),FALSE)</f>
        <v>590</v>
      </c>
      <c r="G72" s="5">
        <v>172</v>
      </c>
      <c r="H72" s="6">
        <v>1</v>
      </c>
      <c r="I72" s="17" t="str">
        <f>VLOOKUP(H72,T_Ventas[],MATCH("Nombre*",T_Ventas[#Headers],0),FALSE)</f>
        <v>Lucas González</v>
      </c>
      <c r="J72" s="7">
        <v>43918</v>
      </c>
      <c r="K7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72" s="5" t="s">
        <v>38</v>
      </c>
      <c r="M72" s="42" t="b">
        <f>IF(AND(T_Facturacion[[#This Row],[Fecha de Facturación ]]&lt;DATE(2020,3,15),T_Facturacion[[#This Row],[Estado  ]]="PENDIENTE"),TRUE,FALSE)</f>
        <v>0</v>
      </c>
      <c r="N72" s="21"/>
    </row>
    <row r="73" spans="2:14" ht="15.75" thickBot="1">
      <c r="B73" s="40">
        <v>71</v>
      </c>
      <c r="C73" s="5">
        <v>20004</v>
      </c>
      <c r="D73" s="16" t="str">
        <f>VLOOKUP(C73,T_Productos[],MATCH("Nombre*",T_Productos[#Headers],0),FALSE)</f>
        <v>Block de Dibujo N°99 1/8 Artel 20 Hojas</v>
      </c>
      <c r="E73" s="16" t="str">
        <f>VLOOKUP(C73,T_Productos[],MATCH("Categor*",T_Productos[#Headers],0),FALSE)</f>
        <v>Librería</v>
      </c>
      <c r="F73" s="19">
        <f>VLOOKUP(C73,T_Productos[],MATCH("Precio*",T_Productos[#Headers],0),FALSE)</f>
        <v>1170</v>
      </c>
      <c r="G73" s="5">
        <v>157</v>
      </c>
      <c r="H73" s="6">
        <v>4</v>
      </c>
      <c r="I73" s="17" t="str">
        <f>VLOOKUP(H73,T_Ventas[],MATCH("Nombre*",T_Ventas[#Headers],0),FALSE)</f>
        <v xml:space="preserve">Pedro Díaz </v>
      </c>
      <c r="J73" s="7">
        <v>43902</v>
      </c>
      <c r="K7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3" s="5" t="s">
        <v>39</v>
      </c>
      <c r="M73" s="42" t="b">
        <f>IF(AND(T_Facturacion[[#This Row],[Fecha de Facturación ]]&lt;DATE(2020,3,15),T_Facturacion[[#This Row],[Estado  ]]="PENDIENTE"),TRUE,FALSE)</f>
        <v>1</v>
      </c>
      <c r="N73" s="21"/>
    </row>
    <row r="74" spans="2:14" ht="15.75" thickBot="1">
      <c r="B74" s="40">
        <v>72</v>
      </c>
      <c r="C74" s="5">
        <v>20017</v>
      </c>
      <c r="D74" s="16" t="str">
        <f>VLOOKUP(C74,T_Productos[],MATCH("Nombre*",T_Productos[#Headers],0),FALSE)</f>
        <v>Pegamento barra 36 gr</v>
      </c>
      <c r="E74" s="16" t="str">
        <f>VLOOKUP(C74,T_Productos[],MATCH("Categor*",T_Productos[#Headers],0),FALSE)</f>
        <v>Librería</v>
      </c>
      <c r="F74" s="19">
        <f>VLOOKUP(C74,T_Productos[],MATCH("Precio*",T_Productos[#Headers],0),FALSE)</f>
        <v>890</v>
      </c>
      <c r="G74" s="5">
        <v>81</v>
      </c>
      <c r="H74" s="6">
        <v>2</v>
      </c>
      <c r="I74" s="17" t="str">
        <f>VLOOKUP(H74,T_Ventas[],MATCH("Nombre*",T_Ventas[#Headers],0),FALSE)</f>
        <v>Santiago Muñoz</v>
      </c>
      <c r="J74" s="7">
        <v>43914</v>
      </c>
      <c r="K7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4" s="5" t="s">
        <v>38</v>
      </c>
      <c r="M74" s="42" t="b">
        <f>IF(AND(T_Facturacion[[#This Row],[Fecha de Facturación ]]&lt;DATE(2020,3,15),T_Facturacion[[#This Row],[Estado  ]]="PENDIENTE"),TRUE,FALSE)</f>
        <v>0</v>
      </c>
      <c r="N74" s="21"/>
    </row>
    <row r="75" spans="2:14" ht="15.75" thickBot="1">
      <c r="B75" s="40">
        <v>73</v>
      </c>
      <c r="C75" s="5">
        <v>20010</v>
      </c>
      <c r="D75" s="16" t="str">
        <f>VLOOKUP(C75,T_Productos[],MATCH("Nombre*",T_Productos[#Headers],0),FALSE)</f>
        <v>Huevo de Campo Grande Color Caja  12 Un</v>
      </c>
      <c r="E75" s="16" t="str">
        <f>VLOOKUP(C75,T_Productos[],MATCH("Categor*",T_Productos[#Headers],0),FALSE)</f>
        <v>Alimentos</v>
      </c>
      <c r="F75" s="19">
        <f>VLOOKUP(C75,T_Productos[],MATCH("Precio*",T_Productos[#Headers],0),FALSE)</f>
        <v>2950</v>
      </c>
      <c r="G75" s="5">
        <v>154</v>
      </c>
      <c r="H75" s="6">
        <v>5</v>
      </c>
      <c r="I75" s="17" t="str">
        <f>VLOOKUP(H75,T_Ventas[],MATCH("Nombre*",T_Ventas[#Headers],0),FALSE)</f>
        <v>Magdalena Pérez</v>
      </c>
      <c r="J75" s="7">
        <v>43894</v>
      </c>
      <c r="K7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75" s="5" t="s">
        <v>38</v>
      </c>
      <c r="M75" s="42" t="b">
        <f>IF(AND(T_Facturacion[[#This Row],[Fecha de Facturación ]]&lt;DATE(2020,3,15),T_Facturacion[[#This Row],[Estado  ]]="PENDIENTE"),TRUE,FALSE)</f>
        <v>0</v>
      </c>
      <c r="N75" s="21"/>
    </row>
    <row r="76" spans="2:14" ht="15.75" thickBot="1">
      <c r="B76" s="40">
        <v>74</v>
      </c>
      <c r="C76" s="5">
        <v>20010</v>
      </c>
      <c r="D76" s="16" t="str">
        <f>VLOOKUP(C76,T_Productos[],MATCH("Nombre*",T_Productos[#Headers],0),FALSE)</f>
        <v>Huevo de Campo Grande Color Caja  12 Un</v>
      </c>
      <c r="E76" s="16" t="str">
        <f>VLOOKUP(C76,T_Productos[],MATCH("Categor*",T_Productos[#Headers],0),FALSE)</f>
        <v>Alimentos</v>
      </c>
      <c r="F76" s="19">
        <f>VLOOKUP(C76,T_Productos[],MATCH("Precio*",T_Productos[#Headers],0),FALSE)</f>
        <v>2950</v>
      </c>
      <c r="G76" s="5">
        <v>129</v>
      </c>
      <c r="H76" s="6">
        <v>1</v>
      </c>
      <c r="I76" s="17" t="str">
        <f>VLOOKUP(H76,T_Ventas[],MATCH("Nombre*",T_Ventas[#Headers],0),FALSE)</f>
        <v>Lucas González</v>
      </c>
      <c r="J76" s="7">
        <v>43908</v>
      </c>
      <c r="K7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6" s="5" t="s">
        <v>38</v>
      </c>
      <c r="M76" s="42" t="b">
        <f>IF(AND(T_Facturacion[[#This Row],[Fecha de Facturación ]]&lt;DATE(2020,3,15),T_Facturacion[[#This Row],[Estado  ]]="PENDIENTE"),TRUE,FALSE)</f>
        <v>0</v>
      </c>
      <c r="N76" s="21"/>
    </row>
    <row r="77" spans="2:14" ht="15.75" thickBot="1">
      <c r="B77" s="40">
        <v>75</v>
      </c>
      <c r="C77" s="5">
        <v>20015</v>
      </c>
      <c r="D77" s="16" t="str">
        <f>VLOOKUP(C77,T_Productos[],MATCH("Nombre*",T_Productos[#Headers],0),FALSE)</f>
        <v xml:space="preserve">Pack plumones para pizarra 4 colores </v>
      </c>
      <c r="E77" s="16" t="str">
        <f>VLOOKUP(C77,T_Productos[],MATCH("Categor*",T_Productos[#Headers],0),FALSE)</f>
        <v>Librería</v>
      </c>
      <c r="F77" s="19">
        <f>VLOOKUP(C77,T_Productos[],MATCH("Precio*",T_Productos[#Headers],0),FALSE)</f>
        <v>2390</v>
      </c>
      <c r="G77" s="5">
        <v>153</v>
      </c>
      <c r="H77" s="6">
        <v>5</v>
      </c>
      <c r="I77" s="17" t="str">
        <f>VLOOKUP(H77,T_Ventas[],MATCH("Nombre*",T_Ventas[#Headers],0),FALSE)</f>
        <v>Magdalena Pérez</v>
      </c>
      <c r="J77" s="7">
        <v>43897</v>
      </c>
      <c r="K7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7" s="5" t="s">
        <v>38</v>
      </c>
      <c r="M77" s="42" t="b">
        <f>IF(AND(T_Facturacion[[#This Row],[Fecha de Facturación ]]&lt;DATE(2020,3,15),T_Facturacion[[#This Row],[Estado  ]]="PENDIENTE"),TRUE,FALSE)</f>
        <v>0</v>
      </c>
      <c r="N77" s="21"/>
    </row>
    <row r="78" spans="2:14" ht="15.75" thickBot="1">
      <c r="B78" s="40">
        <v>76</v>
      </c>
      <c r="C78" s="5">
        <v>20015</v>
      </c>
      <c r="D78" s="16" t="str">
        <f>VLOOKUP(C78,T_Productos[],MATCH("Nombre*",T_Productos[#Headers],0),FALSE)</f>
        <v xml:space="preserve">Pack plumones para pizarra 4 colores </v>
      </c>
      <c r="E78" s="16" t="str">
        <f>VLOOKUP(C78,T_Productos[],MATCH("Categor*",T_Productos[#Headers],0),FALSE)</f>
        <v>Librería</v>
      </c>
      <c r="F78" s="19">
        <f>VLOOKUP(C78,T_Productos[],MATCH("Precio*",T_Productos[#Headers],0),FALSE)</f>
        <v>2390</v>
      </c>
      <c r="G78" s="5">
        <v>107</v>
      </c>
      <c r="H78" s="6">
        <v>1</v>
      </c>
      <c r="I78" s="17" t="str">
        <f>VLOOKUP(H78,T_Ventas[],MATCH("Nombre*",T_Ventas[#Headers],0),FALSE)</f>
        <v>Lucas González</v>
      </c>
      <c r="J78" s="7">
        <v>43916</v>
      </c>
      <c r="K7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8" s="5" t="s">
        <v>38</v>
      </c>
      <c r="M78" s="42" t="b">
        <f>IF(AND(T_Facturacion[[#This Row],[Fecha de Facturación ]]&lt;DATE(2020,3,15),T_Facturacion[[#This Row],[Estado  ]]="PENDIENTE"),TRUE,FALSE)</f>
        <v>0</v>
      </c>
      <c r="N78" s="21"/>
    </row>
    <row r="79" spans="2:14" ht="15.75" thickBot="1">
      <c r="B79" s="40">
        <v>77</v>
      </c>
      <c r="C79" s="5">
        <v>20002</v>
      </c>
      <c r="D79" s="16" t="str">
        <f>VLOOKUP(C79,T_Productos[],MATCH("Nombre*",T_Productos[#Headers],0),FALSE)</f>
        <v>Arena sanitaria aglutinante 4 kg</v>
      </c>
      <c r="E79" s="16" t="str">
        <f>VLOOKUP(C79,T_Productos[],MATCH("Categor*",T_Productos[#Headers],0),FALSE)</f>
        <v>Mascotas</v>
      </c>
      <c r="F79" s="19">
        <f>VLOOKUP(C79,T_Productos[],MATCH("Precio*",T_Productos[#Headers],0),FALSE)</f>
        <v>4790</v>
      </c>
      <c r="G79" s="5">
        <v>127</v>
      </c>
      <c r="H79" s="6">
        <v>4</v>
      </c>
      <c r="I79" s="17" t="str">
        <f>VLOOKUP(H79,T_Ventas[],MATCH("Nombre*",T_Ventas[#Headers],0),FALSE)</f>
        <v xml:space="preserve">Pedro Díaz </v>
      </c>
      <c r="J79" s="7">
        <v>43912</v>
      </c>
      <c r="K7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79" s="5" t="s">
        <v>38</v>
      </c>
      <c r="M79" s="42" t="b">
        <f>IF(AND(T_Facturacion[[#This Row],[Fecha de Facturación ]]&lt;DATE(2020,3,15),T_Facturacion[[#This Row],[Estado  ]]="PENDIENTE"),TRUE,FALSE)</f>
        <v>0</v>
      </c>
      <c r="N79" s="21"/>
    </row>
    <row r="80" spans="2:14" ht="15.75" thickBot="1">
      <c r="B80" s="40">
        <v>78</v>
      </c>
      <c r="C80" s="5">
        <v>20019</v>
      </c>
      <c r="D80" s="16" t="str">
        <f>VLOOKUP(C80,T_Productos[],MATCH("Nombre*",T_Productos[#Headers],0),FALSE)</f>
        <v>Témpera 12 colores, 15 cc c/u</v>
      </c>
      <c r="E80" s="16" t="str">
        <f>VLOOKUP(C80,T_Productos[],MATCH("Categor*",T_Productos[#Headers],0),FALSE)</f>
        <v>Librería</v>
      </c>
      <c r="F80" s="19">
        <f>VLOOKUP(C80,T_Productos[],MATCH("Precio*",T_Productos[#Headers],0),FALSE)</f>
        <v>1590</v>
      </c>
      <c r="G80" s="5">
        <v>100</v>
      </c>
      <c r="H80" s="6">
        <v>2</v>
      </c>
      <c r="I80" s="17" t="str">
        <f>VLOOKUP(H80,T_Ventas[],MATCH("Nombre*",T_Ventas[#Headers],0),FALSE)</f>
        <v>Santiago Muñoz</v>
      </c>
      <c r="J80" s="7">
        <v>43896</v>
      </c>
      <c r="K8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0" s="5" t="s">
        <v>38</v>
      </c>
      <c r="M80" s="42" t="b">
        <f>IF(AND(T_Facturacion[[#This Row],[Fecha de Facturación ]]&lt;DATE(2020,3,15),T_Facturacion[[#This Row],[Estado  ]]="PENDIENTE"),TRUE,FALSE)</f>
        <v>0</v>
      </c>
      <c r="N80" s="21"/>
    </row>
    <row r="81" spans="2:14" ht="15.75" thickBot="1">
      <c r="B81" s="40">
        <v>79</v>
      </c>
      <c r="C81" s="5">
        <v>20007</v>
      </c>
      <c r="D81" s="16" t="str">
        <f>VLOOKUP(C81,T_Productos[],MATCH("Nombre*",T_Productos[#Headers],0),FALSE)</f>
        <v>Guante de Goma Conveniente Mediano  2 Un</v>
      </c>
      <c r="E81" s="16" t="str">
        <f>VLOOKUP(C81,T_Productos[],MATCH("Categor*",T_Productos[#Headers],0),FALSE)</f>
        <v>Limpieza</v>
      </c>
      <c r="F81" s="19">
        <f>VLOOKUP(C81,T_Productos[],MATCH("Precio*",T_Productos[#Headers],0),FALSE)</f>
        <v>1350</v>
      </c>
      <c r="G81" s="5">
        <v>173</v>
      </c>
      <c r="H81" s="6">
        <v>3</v>
      </c>
      <c r="I81" s="17" t="str">
        <f>VLOOKUP(H81,T_Ventas[],MATCH("Nombre*",T_Ventas[#Headers],0),FALSE)</f>
        <v>Laura Rojas</v>
      </c>
      <c r="J81" s="7">
        <v>43915</v>
      </c>
      <c r="K8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1" s="5" t="s">
        <v>38</v>
      </c>
      <c r="M81" s="42" t="b">
        <f>IF(AND(T_Facturacion[[#This Row],[Fecha de Facturación ]]&lt;DATE(2020,3,15),T_Facturacion[[#This Row],[Estado  ]]="PENDIENTE"),TRUE,FALSE)</f>
        <v>0</v>
      </c>
      <c r="N81" s="21"/>
    </row>
    <row r="82" spans="2:14" ht="15.75" thickBot="1">
      <c r="B82" s="40">
        <v>80</v>
      </c>
      <c r="C82" s="5">
        <v>20012</v>
      </c>
      <c r="D82" s="16" t="str">
        <f>VLOOKUP(C82,T_Productos[],MATCH("Nombre*",T_Productos[#Headers],0),FALSE)</f>
        <v>Juguete Pet Station</v>
      </c>
      <c r="E82" s="16" t="str">
        <f>VLOOKUP(C82,T_Productos[],MATCH("Categor*",T_Productos[#Headers],0),FALSE)</f>
        <v>Mascotas</v>
      </c>
      <c r="F82" s="19">
        <f>VLOOKUP(C82,T_Productos[],MATCH("Precio*",T_Productos[#Headers],0),FALSE)</f>
        <v>990</v>
      </c>
      <c r="G82" s="5">
        <v>128</v>
      </c>
      <c r="H82" s="6">
        <v>2</v>
      </c>
      <c r="I82" s="17" t="str">
        <f>VLOOKUP(H82,T_Ventas[],MATCH("Nombre*",T_Ventas[#Headers],0),FALSE)</f>
        <v>Santiago Muñoz</v>
      </c>
      <c r="J82" s="7">
        <v>43910</v>
      </c>
      <c r="K8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2" s="5" t="s">
        <v>39</v>
      </c>
      <c r="M82" s="42" t="b">
        <f>IF(AND(T_Facturacion[[#This Row],[Fecha de Facturación ]]&lt;DATE(2020,3,15),T_Facturacion[[#This Row],[Estado  ]]="PENDIENTE"),TRUE,FALSE)</f>
        <v>0</v>
      </c>
      <c r="N82" s="21"/>
    </row>
    <row r="83" spans="2:14" ht="15.75" thickBot="1">
      <c r="B83" s="40">
        <v>81</v>
      </c>
      <c r="C83" s="5">
        <v>20002</v>
      </c>
      <c r="D83" s="16" t="str">
        <f>VLOOKUP(C83,T_Productos[],MATCH("Nombre*",T_Productos[#Headers],0),FALSE)</f>
        <v>Arena sanitaria aglutinante 4 kg</v>
      </c>
      <c r="E83" s="16" t="str">
        <f>VLOOKUP(C83,T_Productos[],MATCH("Categor*",T_Productos[#Headers],0),FALSE)</f>
        <v>Mascotas</v>
      </c>
      <c r="F83" s="19">
        <f>VLOOKUP(C83,T_Productos[],MATCH("Precio*",T_Productos[#Headers],0),FALSE)</f>
        <v>4790</v>
      </c>
      <c r="G83" s="5">
        <v>161</v>
      </c>
      <c r="H83" s="6">
        <v>3</v>
      </c>
      <c r="I83" s="17" t="str">
        <f>VLOOKUP(H83,T_Ventas[],MATCH("Nombre*",T_Ventas[#Headers],0),FALSE)</f>
        <v>Laura Rojas</v>
      </c>
      <c r="J83" s="7">
        <v>43897</v>
      </c>
      <c r="K8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3" s="5" t="s">
        <v>38</v>
      </c>
      <c r="M83" s="42" t="b">
        <f>IF(AND(T_Facturacion[[#This Row],[Fecha de Facturación ]]&lt;DATE(2020,3,15),T_Facturacion[[#This Row],[Estado  ]]="PENDIENTE"),TRUE,FALSE)</f>
        <v>0</v>
      </c>
      <c r="N83" s="21"/>
    </row>
    <row r="84" spans="2:14" ht="15.75" thickBot="1">
      <c r="B84" s="40">
        <v>82</v>
      </c>
      <c r="C84" s="5">
        <v>20005</v>
      </c>
      <c r="D84" s="16" t="str">
        <f>VLOOKUP(C84,T_Productos[],MATCH("Nombre*",T_Productos[#Headers],0),FALSE)</f>
        <v>Bolsa de Basura 50 x 70 cm Clásica  10 Un</v>
      </c>
      <c r="E84" s="16" t="str">
        <f>VLOOKUP(C84,T_Productos[],MATCH("Categor*",T_Productos[#Headers],0),FALSE)</f>
        <v>Limpieza</v>
      </c>
      <c r="F84" s="19">
        <f>VLOOKUP(C84,T_Productos[],MATCH("Precio*",T_Productos[#Headers],0),FALSE)</f>
        <v>430</v>
      </c>
      <c r="G84" s="5">
        <v>134</v>
      </c>
      <c r="H84" s="6">
        <v>2</v>
      </c>
      <c r="I84" s="17" t="str">
        <f>VLOOKUP(H84,T_Ventas[],MATCH("Nombre*",T_Ventas[#Headers],0),FALSE)</f>
        <v>Santiago Muñoz</v>
      </c>
      <c r="J84" s="7">
        <v>43916</v>
      </c>
      <c r="K8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4" s="5" t="s">
        <v>38</v>
      </c>
      <c r="M84" s="42" t="b">
        <f>IF(AND(T_Facturacion[[#This Row],[Fecha de Facturación ]]&lt;DATE(2020,3,15),T_Facturacion[[#This Row],[Estado  ]]="PENDIENTE"),TRUE,FALSE)</f>
        <v>0</v>
      </c>
      <c r="N84" s="21"/>
    </row>
    <row r="85" spans="2:14" ht="15.75" thickBot="1">
      <c r="B85" s="40">
        <v>83</v>
      </c>
      <c r="C85" s="5">
        <v>20011</v>
      </c>
      <c r="D85" s="16" t="str">
        <f>VLOOKUP(C85,T_Productos[],MATCH("Nombre*",T_Productos[#Headers],0),FALSE)</f>
        <v>Insecticida Casa y Jardín Lata  420 cc</v>
      </c>
      <c r="E85" s="16" t="str">
        <f>VLOOKUP(C85,T_Productos[],MATCH("Categor*",T_Productos[#Headers],0),FALSE)</f>
        <v>Limpieza</v>
      </c>
      <c r="F85" s="19">
        <f>VLOOKUP(C85,T_Productos[],MATCH("Precio*",T_Productos[#Headers],0),FALSE)</f>
        <v>2850</v>
      </c>
      <c r="G85" s="5">
        <v>86</v>
      </c>
      <c r="H85" s="6">
        <v>3</v>
      </c>
      <c r="I85" s="17" t="str">
        <f>VLOOKUP(H85,T_Ventas[],MATCH("Nombre*",T_Ventas[#Headers],0),FALSE)</f>
        <v>Laura Rojas</v>
      </c>
      <c r="J85" s="7">
        <v>43898</v>
      </c>
      <c r="K8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5" s="5" t="s">
        <v>38</v>
      </c>
      <c r="M85" s="42" t="b">
        <f>IF(AND(T_Facturacion[[#This Row],[Fecha de Facturación ]]&lt;DATE(2020,3,15),T_Facturacion[[#This Row],[Estado  ]]="PENDIENTE"),TRUE,FALSE)</f>
        <v>0</v>
      </c>
      <c r="N85" s="21"/>
    </row>
    <row r="86" spans="2:14" ht="15.75" thickBot="1">
      <c r="B86" s="40">
        <v>84</v>
      </c>
      <c r="C86" s="5">
        <v>20015</v>
      </c>
      <c r="D86" s="16" t="str">
        <f>VLOOKUP(C86,T_Productos[],MATCH("Nombre*",T_Productos[#Headers],0),FALSE)</f>
        <v xml:space="preserve">Pack plumones para pizarra 4 colores </v>
      </c>
      <c r="E86" s="16" t="str">
        <f>VLOOKUP(C86,T_Productos[],MATCH("Categor*",T_Productos[#Headers],0),FALSE)</f>
        <v>Librería</v>
      </c>
      <c r="F86" s="19">
        <f>VLOOKUP(C86,T_Productos[],MATCH("Precio*",T_Productos[#Headers],0),FALSE)</f>
        <v>2390</v>
      </c>
      <c r="G86" s="5">
        <v>177</v>
      </c>
      <c r="H86" s="6">
        <v>3</v>
      </c>
      <c r="I86" s="17" t="str">
        <f>VLOOKUP(H86,T_Ventas[],MATCH("Nombre*",T_Ventas[#Headers],0),FALSE)</f>
        <v>Laura Rojas</v>
      </c>
      <c r="J86" s="7">
        <v>43902</v>
      </c>
      <c r="K8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6" s="5" t="s">
        <v>38</v>
      </c>
      <c r="M86" s="42" t="b">
        <f>IF(AND(T_Facturacion[[#This Row],[Fecha de Facturación ]]&lt;DATE(2020,3,15),T_Facturacion[[#This Row],[Estado  ]]="PENDIENTE"),TRUE,FALSE)</f>
        <v>0</v>
      </c>
      <c r="N86" s="21"/>
    </row>
    <row r="87" spans="2:14" ht="15.75" thickBot="1">
      <c r="B87" s="40">
        <v>85</v>
      </c>
      <c r="C87" s="5">
        <v>20020</v>
      </c>
      <c r="D87" s="16" t="str">
        <f>VLOOKUP(C87,T_Productos[],MATCH("Nombre*",T_Productos[#Headers],0),FALSE)</f>
        <v>Toalla de papel clásica 3 Un</v>
      </c>
      <c r="E87" s="16" t="str">
        <f>VLOOKUP(C87,T_Productos[],MATCH("Categor*",T_Productos[#Headers],0),FALSE)</f>
        <v>Limpieza</v>
      </c>
      <c r="F87" s="19">
        <f>VLOOKUP(C87,T_Productos[],MATCH("Precio*",T_Productos[#Headers],0),FALSE)</f>
        <v>1710</v>
      </c>
      <c r="G87" s="5">
        <v>111</v>
      </c>
      <c r="H87" s="6">
        <v>5</v>
      </c>
      <c r="I87" s="17" t="str">
        <f>VLOOKUP(H87,T_Ventas[],MATCH("Nombre*",T_Ventas[#Headers],0),FALSE)</f>
        <v>Magdalena Pérez</v>
      </c>
      <c r="J87" s="7">
        <v>43904</v>
      </c>
      <c r="K8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7" s="5" t="s">
        <v>39</v>
      </c>
      <c r="M87" s="42" t="b">
        <f>IF(AND(T_Facturacion[[#This Row],[Fecha de Facturación ]]&lt;DATE(2020,3,15),T_Facturacion[[#This Row],[Estado  ]]="PENDIENTE"),TRUE,FALSE)</f>
        <v>1</v>
      </c>
      <c r="N87" s="21"/>
    </row>
    <row r="88" spans="2:14" ht="15.75" thickBot="1">
      <c r="B88" s="40">
        <v>86</v>
      </c>
      <c r="C88" s="5">
        <v>20016</v>
      </c>
      <c r="D88" s="16" t="str">
        <f>VLOOKUP(C88,T_Productos[],MATCH("Nombre*",T_Productos[#Headers],0),FALSE)</f>
        <v>Pan Blanco Grande XL Bolsa  750 g</v>
      </c>
      <c r="E88" s="16" t="str">
        <f>VLOOKUP(C88,T_Productos[],MATCH("Categor*",T_Productos[#Headers],0),FALSE)</f>
        <v>Alimentos</v>
      </c>
      <c r="F88" s="19">
        <f>VLOOKUP(C88,T_Productos[],MATCH("Precio*",T_Productos[#Headers],0),FALSE)</f>
        <v>1850</v>
      </c>
      <c r="G88" s="5">
        <v>103</v>
      </c>
      <c r="H88" s="6">
        <v>3</v>
      </c>
      <c r="I88" s="17" t="str">
        <f>VLOOKUP(H88,T_Ventas[],MATCH("Nombre*",T_Ventas[#Headers],0),FALSE)</f>
        <v>Laura Rojas</v>
      </c>
      <c r="J88" s="7">
        <v>43913</v>
      </c>
      <c r="K8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88" s="5" t="s">
        <v>38</v>
      </c>
      <c r="M88" s="42" t="b">
        <f>IF(AND(T_Facturacion[[#This Row],[Fecha de Facturación ]]&lt;DATE(2020,3,15),T_Facturacion[[#This Row],[Estado  ]]="PENDIENTE"),TRUE,FALSE)</f>
        <v>0</v>
      </c>
      <c r="N88" s="21"/>
    </row>
    <row r="89" spans="2:14" ht="15.75" thickBot="1">
      <c r="B89" s="40">
        <v>87</v>
      </c>
      <c r="C89" s="5">
        <v>20014</v>
      </c>
      <c r="D89" s="16" t="str">
        <f>VLOOKUP(C89,T_Productos[],MATCH("Nombre*",T_Productos[#Headers],0),FALSE)</f>
        <v>Limpia Pisos Lavanda 1800 ml</v>
      </c>
      <c r="E89" s="16" t="str">
        <f>VLOOKUP(C89,T_Productos[],MATCH("Categor*",T_Productos[#Headers],0),FALSE)</f>
        <v>Limpieza</v>
      </c>
      <c r="F89" s="19">
        <f>VLOOKUP(C89,T_Productos[],MATCH("Precio*",T_Productos[#Headers],0),FALSE)</f>
        <v>1690</v>
      </c>
      <c r="G89" s="5">
        <v>176</v>
      </c>
      <c r="H89" s="6">
        <v>4</v>
      </c>
      <c r="I89" s="17" t="str">
        <f>VLOOKUP(H89,T_Ventas[],MATCH("Nombre*",T_Ventas[#Headers],0),FALSE)</f>
        <v xml:space="preserve">Pedro Díaz </v>
      </c>
      <c r="J89" s="7">
        <v>43895</v>
      </c>
      <c r="K8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89" s="5" t="s">
        <v>38</v>
      </c>
      <c r="M89" s="42" t="b">
        <f>IF(AND(T_Facturacion[[#This Row],[Fecha de Facturación ]]&lt;DATE(2020,3,15),T_Facturacion[[#This Row],[Estado  ]]="PENDIENTE"),TRUE,FALSE)</f>
        <v>0</v>
      </c>
      <c r="N89" s="21"/>
    </row>
    <row r="90" spans="2:14" ht="15.75" thickBot="1">
      <c r="B90" s="40">
        <v>88</v>
      </c>
      <c r="C90" s="5">
        <v>20014</v>
      </c>
      <c r="D90" s="16" t="str">
        <f>VLOOKUP(C90,T_Productos[],MATCH("Nombre*",T_Productos[#Headers],0),FALSE)</f>
        <v>Limpia Pisos Lavanda 1800 ml</v>
      </c>
      <c r="E90" s="16" t="str">
        <f>VLOOKUP(C90,T_Productos[],MATCH("Categor*",T_Productos[#Headers],0),FALSE)</f>
        <v>Limpieza</v>
      </c>
      <c r="F90" s="19">
        <f>VLOOKUP(C90,T_Productos[],MATCH("Precio*",T_Productos[#Headers],0),FALSE)</f>
        <v>1690</v>
      </c>
      <c r="G90" s="5">
        <v>199</v>
      </c>
      <c r="H90" s="6">
        <v>1</v>
      </c>
      <c r="I90" s="17" t="str">
        <f>VLOOKUP(H90,T_Ventas[],MATCH("Nombre*",T_Ventas[#Headers],0),FALSE)</f>
        <v>Lucas González</v>
      </c>
      <c r="J90" s="7">
        <v>43911</v>
      </c>
      <c r="K9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0" s="5" t="s">
        <v>39</v>
      </c>
      <c r="M90" s="42" t="b">
        <f>IF(AND(T_Facturacion[[#This Row],[Fecha de Facturación ]]&lt;DATE(2020,3,15),T_Facturacion[[#This Row],[Estado  ]]="PENDIENTE"),TRUE,FALSE)</f>
        <v>0</v>
      </c>
      <c r="N90" s="21"/>
    </row>
    <row r="91" spans="2:14" ht="15.75" thickBot="1">
      <c r="B91" s="40">
        <v>89</v>
      </c>
      <c r="C91" s="5">
        <v>20015</v>
      </c>
      <c r="D91" s="16" t="str">
        <f>VLOOKUP(C91,T_Productos[],MATCH("Nombre*",T_Productos[#Headers],0),FALSE)</f>
        <v xml:space="preserve">Pack plumones para pizarra 4 colores </v>
      </c>
      <c r="E91" s="16" t="str">
        <f>VLOOKUP(C91,T_Productos[],MATCH("Categor*",T_Productos[#Headers],0),FALSE)</f>
        <v>Librería</v>
      </c>
      <c r="F91" s="19">
        <f>VLOOKUP(C91,T_Productos[],MATCH("Precio*",T_Productos[#Headers],0),FALSE)</f>
        <v>2390</v>
      </c>
      <c r="G91" s="5">
        <v>167</v>
      </c>
      <c r="H91" s="6">
        <v>1</v>
      </c>
      <c r="I91" s="17" t="str">
        <f>VLOOKUP(H91,T_Ventas[],MATCH("Nombre*",T_Ventas[#Headers],0),FALSE)</f>
        <v>Lucas González</v>
      </c>
      <c r="J91" s="7">
        <v>43909</v>
      </c>
      <c r="K9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1" s="5" t="s">
        <v>39</v>
      </c>
      <c r="M91" s="42" t="b">
        <f>IF(AND(T_Facturacion[[#This Row],[Fecha de Facturación ]]&lt;DATE(2020,3,15),T_Facturacion[[#This Row],[Estado  ]]="PENDIENTE"),TRUE,FALSE)</f>
        <v>0</v>
      </c>
      <c r="N91" s="21"/>
    </row>
    <row r="92" spans="2:14" ht="15.75" thickBot="1">
      <c r="B92" s="40">
        <v>90</v>
      </c>
      <c r="C92" s="5">
        <v>20013</v>
      </c>
      <c r="D92" s="16" t="str">
        <f>VLOOKUP(C92,T_Productos[],MATCH("Nombre*",T_Productos[#Headers],0),FALSE)</f>
        <v>Leche Descremada Sin Lactosa con Tapa  1 </v>
      </c>
      <c r="E92" s="16" t="str">
        <f>VLOOKUP(C92,T_Productos[],MATCH("Categor*",T_Productos[#Headers],0),FALSE)</f>
        <v>Alimentos</v>
      </c>
      <c r="F92" s="19">
        <f>VLOOKUP(C92,T_Productos[],MATCH("Precio*",T_Productos[#Headers],0),FALSE)</f>
        <v>890</v>
      </c>
      <c r="G92" s="5">
        <v>197</v>
      </c>
      <c r="H92" s="6">
        <v>4</v>
      </c>
      <c r="I92" s="17" t="str">
        <f>VLOOKUP(H92,T_Ventas[],MATCH("Nombre*",T_Ventas[#Headers],0),FALSE)</f>
        <v xml:space="preserve">Pedro Díaz </v>
      </c>
      <c r="J92" s="7">
        <v>43915</v>
      </c>
      <c r="K9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2" s="5" t="s">
        <v>38</v>
      </c>
      <c r="M92" s="42" t="b">
        <f>IF(AND(T_Facturacion[[#This Row],[Fecha de Facturación ]]&lt;DATE(2020,3,15),T_Facturacion[[#This Row],[Estado  ]]="PENDIENTE"),TRUE,FALSE)</f>
        <v>0</v>
      </c>
      <c r="N92" s="21"/>
    </row>
    <row r="93" spans="2:14" ht="15.75" thickBot="1">
      <c r="B93" s="40">
        <v>91</v>
      </c>
      <c r="C93" s="5">
        <v>20013</v>
      </c>
      <c r="D93" s="16" t="str">
        <f>VLOOKUP(C93,T_Productos[],MATCH("Nombre*",T_Productos[#Headers],0),FALSE)</f>
        <v>Leche Descremada Sin Lactosa con Tapa  1 </v>
      </c>
      <c r="E93" s="16" t="str">
        <f>VLOOKUP(C93,T_Productos[],MATCH("Categor*",T_Productos[#Headers],0),FALSE)</f>
        <v>Alimentos</v>
      </c>
      <c r="F93" s="19">
        <f>VLOOKUP(C93,T_Productos[],MATCH("Precio*",T_Productos[#Headers],0),FALSE)</f>
        <v>890</v>
      </c>
      <c r="G93" s="5">
        <v>103</v>
      </c>
      <c r="H93" s="6">
        <v>5</v>
      </c>
      <c r="I93" s="17" t="str">
        <f>VLOOKUP(H93,T_Ventas[],MATCH("Nombre*",T_Ventas[#Headers],0),FALSE)</f>
        <v>Magdalena Pérez</v>
      </c>
      <c r="J93" s="7">
        <v>43921</v>
      </c>
      <c r="K9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93" s="5" t="s">
        <v>38</v>
      </c>
      <c r="M93" s="42" t="b">
        <f>IF(AND(T_Facturacion[[#This Row],[Fecha de Facturación ]]&lt;DATE(2020,3,15),T_Facturacion[[#This Row],[Estado  ]]="PENDIENTE"),TRUE,FALSE)</f>
        <v>0</v>
      </c>
      <c r="N93" s="21"/>
    </row>
    <row r="94" spans="2:14" ht="15.75" thickBot="1">
      <c r="B94" s="40">
        <v>92</v>
      </c>
      <c r="C94" s="5">
        <v>20013</v>
      </c>
      <c r="D94" s="16" t="str">
        <f>VLOOKUP(C94,T_Productos[],MATCH("Nombre*",T_Productos[#Headers],0),FALSE)</f>
        <v>Leche Descremada Sin Lactosa con Tapa  1 </v>
      </c>
      <c r="E94" s="16" t="str">
        <f>VLOOKUP(C94,T_Productos[],MATCH("Categor*",T_Productos[#Headers],0),FALSE)</f>
        <v>Alimentos</v>
      </c>
      <c r="F94" s="19">
        <f>VLOOKUP(C94,T_Productos[],MATCH("Precio*",T_Productos[#Headers],0),FALSE)</f>
        <v>890</v>
      </c>
      <c r="G94" s="5">
        <v>146</v>
      </c>
      <c r="H94" s="6">
        <v>4</v>
      </c>
      <c r="I94" s="17" t="str">
        <f>VLOOKUP(H94,T_Ventas[],MATCH("Nombre*",T_Ventas[#Headers],0),FALSE)</f>
        <v xml:space="preserve">Pedro Díaz </v>
      </c>
      <c r="J94" s="7">
        <v>43911</v>
      </c>
      <c r="K9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4" s="5" t="s">
        <v>39</v>
      </c>
      <c r="M94" s="42" t="b">
        <f>IF(AND(T_Facturacion[[#This Row],[Fecha de Facturación ]]&lt;DATE(2020,3,15),T_Facturacion[[#This Row],[Estado  ]]="PENDIENTE"),TRUE,FALSE)</f>
        <v>0</v>
      </c>
      <c r="N94" s="21"/>
    </row>
    <row r="95" spans="2:14" ht="15.75" thickBot="1">
      <c r="B95" s="40">
        <v>93</v>
      </c>
      <c r="C95" s="5">
        <v>20005</v>
      </c>
      <c r="D95" s="16" t="str">
        <f>VLOOKUP(C95,T_Productos[],MATCH("Nombre*",T_Productos[#Headers],0),FALSE)</f>
        <v>Bolsa de Basura 50 x 70 cm Clásica  10 Un</v>
      </c>
      <c r="E95" s="16" t="str">
        <f>VLOOKUP(C95,T_Productos[],MATCH("Categor*",T_Productos[#Headers],0),FALSE)</f>
        <v>Limpieza</v>
      </c>
      <c r="F95" s="19">
        <f>VLOOKUP(C95,T_Productos[],MATCH("Precio*",T_Productos[#Headers],0),FALSE)</f>
        <v>430</v>
      </c>
      <c r="G95" s="5">
        <v>190</v>
      </c>
      <c r="H95" s="6">
        <v>5</v>
      </c>
      <c r="I95" s="17" t="str">
        <f>VLOOKUP(H95,T_Ventas[],MATCH("Nombre*",T_Ventas[#Headers],0),FALSE)</f>
        <v>Magdalena Pérez</v>
      </c>
      <c r="J95" s="7">
        <v>43912</v>
      </c>
      <c r="K9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5" s="5" t="s">
        <v>38</v>
      </c>
      <c r="M95" s="42" t="b">
        <f>IF(AND(T_Facturacion[[#This Row],[Fecha de Facturación ]]&lt;DATE(2020,3,15),T_Facturacion[[#This Row],[Estado  ]]="PENDIENTE"),TRUE,FALSE)</f>
        <v>0</v>
      </c>
      <c r="N95" s="21"/>
    </row>
    <row r="96" spans="2:14" ht="15.75" thickBot="1">
      <c r="B96" s="40">
        <v>94</v>
      </c>
      <c r="C96" s="5">
        <v>20010</v>
      </c>
      <c r="D96" s="16" t="str">
        <f>VLOOKUP(C96,T_Productos[],MATCH("Nombre*",T_Productos[#Headers],0),FALSE)</f>
        <v>Huevo de Campo Grande Color Caja  12 Un</v>
      </c>
      <c r="E96" s="16" t="str">
        <f>VLOOKUP(C96,T_Productos[],MATCH("Categor*",T_Productos[#Headers],0),FALSE)</f>
        <v>Alimentos</v>
      </c>
      <c r="F96" s="19">
        <f>VLOOKUP(C96,T_Productos[],MATCH("Precio*",T_Productos[#Headers],0),FALSE)</f>
        <v>2950</v>
      </c>
      <c r="G96" s="5">
        <v>175</v>
      </c>
      <c r="H96" s="6">
        <v>2</v>
      </c>
      <c r="I96" s="17" t="str">
        <f>VLOOKUP(H96,T_Ventas[],MATCH("Nombre*",T_Ventas[#Headers],0),FALSE)</f>
        <v>Santiago Muñoz</v>
      </c>
      <c r="J96" s="7">
        <v>43905</v>
      </c>
      <c r="K9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6" s="5" t="s">
        <v>38</v>
      </c>
      <c r="M96" s="42" t="b">
        <f>IF(AND(T_Facturacion[[#This Row],[Fecha de Facturación ]]&lt;DATE(2020,3,15),T_Facturacion[[#This Row],[Estado  ]]="PENDIENTE"),TRUE,FALSE)</f>
        <v>0</v>
      </c>
      <c r="N96" s="21"/>
    </row>
    <row r="97" spans="2:14" ht="15.75" thickBot="1">
      <c r="B97" s="40">
        <v>95</v>
      </c>
      <c r="C97" s="5">
        <v>20010</v>
      </c>
      <c r="D97" s="16" t="str">
        <f>VLOOKUP(C97,T_Productos[],MATCH("Nombre*",T_Productos[#Headers],0),FALSE)</f>
        <v>Huevo de Campo Grande Color Caja  12 Un</v>
      </c>
      <c r="E97" s="16" t="str">
        <f>VLOOKUP(C97,T_Productos[],MATCH("Categor*",T_Productos[#Headers],0),FALSE)</f>
        <v>Alimentos</v>
      </c>
      <c r="F97" s="19">
        <f>VLOOKUP(C97,T_Productos[],MATCH("Precio*",T_Productos[#Headers],0),FALSE)</f>
        <v>2950</v>
      </c>
      <c r="G97" s="5">
        <v>128</v>
      </c>
      <c r="H97" s="6">
        <v>5</v>
      </c>
      <c r="I97" s="17" t="str">
        <f>VLOOKUP(H97,T_Ventas[],MATCH("Nombre*",T_Ventas[#Headers],0),FALSE)</f>
        <v>Magdalena Pérez</v>
      </c>
      <c r="J97" s="7">
        <v>43900</v>
      </c>
      <c r="K9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7" s="5" t="s">
        <v>39</v>
      </c>
      <c r="M97" s="42" t="b">
        <f>IF(AND(T_Facturacion[[#This Row],[Fecha de Facturación ]]&lt;DATE(2020,3,15),T_Facturacion[[#This Row],[Estado  ]]="PENDIENTE"),TRUE,FALSE)</f>
        <v>1</v>
      </c>
      <c r="N97" s="21"/>
    </row>
    <row r="98" spans="2:14" ht="15.75" thickBot="1">
      <c r="B98" s="40">
        <v>96</v>
      </c>
      <c r="C98" s="5">
        <v>20016</v>
      </c>
      <c r="D98" s="16" t="str">
        <f>VLOOKUP(C98,T_Productos[],MATCH("Nombre*",T_Productos[#Headers],0),FALSE)</f>
        <v>Pan Blanco Grande XL Bolsa  750 g</v>
      </c>
      <c r="E98" s="16" t="str">
        <f>VLOOKUP(C98,T_Productos[],MATCH("Categor*",T_Productos[#Headers],0),FALSE)</f>
        <v>Alimentos</v>
      </c>
      <c r="F98" s="19">
        <f>VLOOKUP(C98,T_Productos[],MATCH("Precio*",T_Productos[#Headers],0),FALSE)</f>
        <v>1850</v>
      </c>
      <c r="G98" s="5">
        <v>130</v>
      </c>
      <c r="H98" s="6">
        <v>2</v>
      </c>
      <c r="I98" s="17" t="str">
        <f>VLOOKUP(H98,T_Ventas[],MATCH("Nombre*",T_Ventas[#Headers],0),FALSE)</f>
        <v>Santiago Muñoz</v>
      </c>
      <c r="J98" s="7">
        <v>43907</v>
      </c>
      <c r="K9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8" s="5" t="s">
        <v>38</v>
      </c>
      <c r="M98" s="42" t="b">
        <f>IF(AND(T_Facturacion[[#This Row],[Fecha de Facturación ]]&lt;DATE(2020,3,15),T_Facturacion[[#This Row],[Estado  ]]="PENDIENTE"),TRUE,FALSE)</f>
        <v>0</v>
      </c>
      <c r="N98" s="21"/>
    </row>
    <row r="99" spans="2:14" ht="15.75" thickBot="1">
      <c r="B99" s="40">
        <v>97</v>
      </c>
      <c r="C99" s="5">
        <v>20014</v>
      </c>
      <c r="D99" s="16" t="str">
        <f>VLOOKUP(C99,T_Productos[],MATCH("Nombre*",T_Productos[#Headers],0),FALSE)</f>
        <v>Limpia Pisos Lavanda 1800 ml</v>
      </c>
      <c r="E99" s="16" t="str">
        <f>VLOOKUP(C99,T_Productos[],MATCH("Categor*",T_Productos[#Headers],0),FALSE)</f>
        <v>Limpieza</v>
      </c>
      <c r="F99" s="19">
        <f>VLOOKUP(C99,T_Productos[],MATCH("Precio*",T_Productos[#Headers],0),FALSE)</f>
        <v>1690</v>
      </c>
      <c r="G99" s="5">
        <v>157</v>
      </c>
      <c r="H99" s="6">
        <v>2</v>
      </c>
      <c r="I99" s="17" t="str">
        <f>VLOOKUP(H99,T_Ventas[],MATCH("Nombre*",T_Ventas[#Headers],0),FALSE)</f>
        <v>Santiago Muñoz</v>
      </c>
      <c r="J99" s="7">
        <v>43906</v>
      </c>
      <c r="K9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99" s="5" t="s">
        <v>38</v>
      </c>
      <c r="M99" s="42" t="b">
        <f>IF(AND(T_Facturacion[[#This Row],[Fecha de Facturación ]]&lt;DATE(2020,3,15),T_Facturacion[[#This Row],[Estado  ]]="PENDIENTE"),TRUE,FALSE)</f>
        <v>0</v>
      </c>
      <c r="N99" s="21"/>
    </row>
    <row r="100" spans="2:14" ht="15.75" thickBot="1">
      <c r="B100" s="40">
        <v>98</v>
      </c>
      <c r="C100" s="5">
        <v>20003</v>
      </c>
      <c r="D100" s="16" t="str">
        <f>VLOOKUP(C100,T_Productos[],MATCH("Nombre*",T_Productos[#Headers],0),FALSE)</f>
        <v>Arroz Grano Largo Ancho Grado 1  1 Kg</v>
      </c>
      <c r="E100" s="16" t="str">
        <f>VLOOKUP(C100,T_Productos[],MATCH("Categor*",T_Productos[#Headers],0),FALSE)</f>
        <v>Alimentos</v>
      </c>
      <c r="F100" s="19">
        <f>VLOOKUP(C100,T_Productos[],MATCH("Precio*",T_Productos[#Headers],0),FALSE)</f>
        <v>1150</v>
      </c>
      <c r="G100" s="5">
        <v>87</v>
      </c>
      <c r="H100" s="6">
        <v>5</v>
      </c>
      <c r="I100" s="17" t="str">
        <f>VLOOKUP(H100,T_Ventas[],MATCH("Nombre*",T_Ventas[#Headers],0),FALSE)</f>
        <v>Magdalena Pérez</v>
      </c>
      <c r="J100" s="7">
        <v>43908</v>
      </c>
      <c r="K10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0" s="5" t="s">
        <v>38</v>
      </c>
      <c r="M100" s="42" t="b">
        <f>IF(AND(T_Facturacion[[#This Row],[Fecha de Facturación ]]&lt;DATE(2020,3,15),T_Facturacion[[#This Row],[Estado  ]]="PENDIENTE"),TRUE,FALSE)</f>
        <v>0</v>
      </c>
      <c r="N100" s="21"/>
    </row>
    <row r="101" spans="2:14" ht="15.75" thickBot="1">
      <c r="B101" s="40">
        <v>99</v>
      </c>
      <c r="C101" s="5">
        <v>20013</v>
      </c>
      <c r="D101" s="16" t="str">
        <f>VLOOKUP(C101,T_Productos[],MATCH("Nombre*",T_Productos[#Headers],0),FALSE)</f>
        <v>Leche Descremada Sin Lactosa con Tapa  1 </v>
      </c>
      <c r="E101" s="16" t="str">
        <f>VLOOKUP(C101,T_Productos[],MATCH("Categor*",T_Productos[#Headers],0),FALSE)</f>
        <v>Alimentos</v>
      </c>
      <c r="F101" s="19">
        <f>VLOOKUP(C101,T_Productos[],MATCH("Precio*",T_Productos[#Headers],0),FALSE)</f>
        <v>890</v>
      </c>
      <c r="G101" s="5">
        <v>143</v>
      </c>
      <c r="H101" s="6">
        <v>5</v>
      </c>
      <c r="I101" s="17" t="str">
        <f>VLOOKUP(H101,T_Ventas[],MATCH("Nombre*",T_Ventas[#Headers],0),FALSE)</f>
        <v>Magdalena Pérez</v>
      </c>
      <c r="J101" s="7">
        <v>43898</v>
      </c>
      <c r="K10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1" s="5" t="s">
        <v>38</v>
      </c>
      <c r="M101" s="42" t="b">
        <f>IF(AND(T_Facturacion[[#This Row],[Fecha de Facturación ]]&lt;DATE(2020,3,15),T_Facturacion[[#This Row],[Estado  ]]="PENDIENTE"),TRUE,FALSE)</f>
        <v>0</v>
      </c>
      <c r="N101" s="21"/>
    </row>
    <row r="102" spans="2:14" ht="15.75" thickBot="1">
      <c r="B102" s="40">
        <v>100</v>
      </c>
      <c r="C102" s="5">
        <v>20004</v>
      </c>
      <c r="D102" s="16" t="str">
        <f>VLOOKUP(C102,T_Productos[],MATCH("Nombre*",T_Productos[#Headers],0),FALSE)</f>
        <v>Block de Dibujo N°99 1/8 Artel 20 Hojas</v>
      </c>
      <c r="E102" s="16" t="str">
        <f>VLOOKUP(C102,T_Productos[],MATCH("Categor*",T_Productos[#Headers],0),FALSE)</f>
        <v>Librería</v>
      </c>
      <c r="F102" s="19">
        <f>VLOOKUP(C102,T_Productos[],MATCH("Precio*",T_Productos[#Headers],0),FALSE)</f>
        <v>1170</v>
      </c>
      <c r="G102" s="5">
        <v>129</v>
      </c>
      <c r="H102" s="6">
        <v>1</v>
      </c>
      <c r="I102" s="17" t="str">
        <f>VLOOKUP(H102,T_Ventas[],MATCH("Nombre*",T_Ventas[#Headers],0),FALSE)</f>
        <v>Lucas González</v>
      </c>
      <c r="J102" s="7">
        <v>43891</v>
      </c>
      <c r="K10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02" s="5" t="s">
        <v>39</v>
      </c>
      <c r="M102" s="42" t="b">
        <f>IF(AND(T_Facturacion[[#This Row],[Fecha de Facturación ]]&lt;DATE(2020,3,15),T_Facturacion[[#This Row],[Estado  ]]="PENDIENTE"),TRUE,FALSE)</f>
        <v>1</v>
      </c>
      <c r="N102" s="21"/>
    </row>
    <row r="103" spans="2:14" ht="15.75" thickBot="1">
      <c r="B103" s="40">
        <v>101</v>
      </c>
      <c r="C103" s="5">
        <v>20005</v>
      </c>
      <c r="D103" s="16" t="str">
        <f>VLOOKUP(C103,T_Productos[],MATCH("Nombre*",T_Productos[#Headers],0),FALSE)</f>
        <v>Bolsa de Basura 50 x 70 cm Clásica  10 Un</v>
      </c>
      <c r="E103" s="16" t="str">
        <f>VLOOKUP(C103,T_Productos[],MATCH("Categor*",T_Productos[#Headers],0),FALSE)</f>
        <v>Limpieza</v>
      </c>
      <c r="F103" s="19">
        <f>VLOOKUP(C103,T_Productos[],MATCH("Precio*",T_Productos[#Headers],0),FALSE)</f>
        <v>430</v>
      </c>
      <c r="G103" s="5">
        <v>122</v>
      </c>
      <c r="H103" s="6">
        <v>2</v>
      </c>
      <c r="I103" s="17" t="str">
        <f>VLOOKUP(H103,T_Ventas[],MATCH("Nombre*",T_Ventas[#Headers],0),FALSE)</f>
        <v>Santiago Muñoz</v>
      </c>
      <c r="J103" s="7">
        <v>43920</v>
      </c>
      <c r="K10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03" s="5" t="s">
        <v>39</v>
      </c>
      <c r="M103" s="42" t="b">
        <f>IF(AND(T_Facturacion[[#This Row],[Fecha de Facturación ]]&lt;DATE(2020,3,15),T_Facturacion[[#This Row],[Estado  ]]="PENDIENTE"),TRUE,FALSE)</f>
        <v>0</v>
      </c>
      <c r="N103" s="21"/>
    </row>
    <row r="104" spans="2:14" ht="15.75" thickBot="1">
      <c r="B104" s="40">
        <v>102</v>
      </c>
      <c r="C104" s="5">
        <v>20009</v>
      </c>
      <c r="D104" s="16" t="str">
        <f>VLOOKUP(C104,T_Productos[],MATCH("Nombre*",T_Productos[#Headers],0),FALSE)</f>
        <v>Hueso Pet´s Fun cuero 5-6"</v>
      </c>
      <c r="E104" s="16" t="str">
        <f>VLOOKUP(C104,T_Productos[],MATCH("Categor*",T_Productos[#Headers],0),FALSE)</f>
        <v>Mascotas</v>
      </c>
      <c r="F104" s="19">
        <f>VLOOKUP(C104,T_Productos[],MATCH("Precio*",T_Productos[#Headers],0),FALSE)</f>
        <v>1689</v>
      </c>
      <c r="G104" s="5">
        <v>109</v>
      </c>
      <c r="H104" s="6">
        <v>2</v>
      </c>
      <c r="I104" s="17" t="str">
        <f>VLOOKUP(H104,T_Ventas[],MATCH("Nombre*",T_Ventas[#Headers],0),FALSE)</f>
        <v>Santiago Muñoz</v>
      </c>
      <c r="J104" s="7">
        <v>43910</v>
      </c>
      <c r="K10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4" s="5" t="s">
        <v>38</v>
      </c>
      <c r="M104" s="42" t="b">
        <f>IF(AND(T_Facturacion[[#This Row],[Fecha de Facturación ]]&lt;DATE(2020,3,15),T_Facturacion[[#This Row],[Estado  ]]="PENDIENTE"),TRUE,FALSE)</f>
        <v>0</v>
      </c>
      <c r="N104" s="21"/>
    </row>
    <row r="105" spans="2:14" ht="15.75" thickBot="1">
      <c r="B105" s="40">
        <v>103</v>
      </c>
      <c r="C105" s="5">
        <v>20014</v>
      </c>
      <c r="D105" s="16" t="str">
        <f>VLOOKUP(C105,T_Productos[],MATCH("Nombre*",T_Productos[#Headers],0),FALSE)</f>
        <v>Limpia Pisos Lavanda 1800 ml</v>
      </c>
      <c r="E105" s="16" t="str">
        <f>VLOOKUP(C105,T_Productos[],MATCH("Categor*",T_Productos[#Headers],0),FALSE)</f>
        <v>Limpieza</v>
      </c>
      <c r="F105" s="19">
        <f>VLOOKUP(C105,T_Productos[],MATCH("Precio*",T_Productos[#Headers],0),FALSE)</f>
        <v>1690</v>
      </c>
      <c r="G105" s="5">
        <v>145</v>
      </c>
      <c r="H105" s="6">
        <v>2</v>
      </c>
      <c r="I105" s="17" t="str">
        <f>VLOOKUP(H105,T_Ventas[],MATCH("Nombre*",T_Ventas[#Headers],0),FALSE)</f>
        <v>Santiago Muñoz</v>
      </c>
      <c r="J105" s="7">
        <v>43915</v>
      </c>
      <c r="K10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5" s="5" t="s">
        <v>39</v>
      </c>
      <c r="M105" s="42" t="b">
        <f>IF(AND(T_Facturacion[[#This Row],[Fecha de Facturación ]]&lt;DATE(2020,3,15),T_Facturacion[[#This Row],[Estado  ]]="PENDIENTE"),TRUE,FALSE)</f>
        <v>0</v>
      </c>
      <c r="N105" s="21"/>
    </row>
    <row r="106" spans="2:14" ht="15.75" thickBot="1">
      <c r="B106" s="40">
        <v>104</v>
      </c>
      <c r="C106" s="5">
        <v>20004</v>
      </c>
      <c r="D106" s="16" t="str">
        <f>VLOOKUP(C106,T_Productos[],MATCH("Nombre*",T_Productos[#Headers],0),FALSE)</f>
        <v>Block de Dibujo N°99 1/8 Artel 20 Hojas</v>
      </c>
      <c r="E106" s="16" t="str">
        <f>VLOOKUP(C106,T_Productos[],MATCH("Categor*",T_Productos[#Headers],0),FALSE)</f>
        <v>Librería</v>
      </c>
      <c r="F106" s="19">
        <f>VLOOKUP(C106,T_Productos[],MATCH("Precio*",T_Productos[#Headers],0),FALSE)</f>
        <v>1170</v>
      </c>
      <c r="G106" s="5">
        <v>108</v>
      </c>
      <c r="H106" s="6">
        <v>3</v>
      </c>
      <c r="I106" s="17" t="str">
        <f>VLOOKUP(H106,T_Ventas[],MATCH("Nombre*",T_Ventas[#Headers],0),FALSE)</f>
        <v>Laura Rojas</v>
      </c>
      <c r="J106" s="7">
        <v>43903</v>
      </c>
      <c r="K10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6" s="5" t="s">
        <v>38</v>
      </c>
      <c r="M106" s="42" t="b">
        <f>IF(AND(T_Facturacion[[#This Row],[Fecha de Facturación ]]&lt;DATE(2020,3,15),T_Facturacion[[#This Row],[Estado  ]]="PENDIENTE"),TRUE,FALSE)</f>
        <v>0</v>
      </c>
      <c r="N106" s="21"/>
    </row>
    <row r="107" spans="2:14" ht="15.75" thickBot="1">
      <c r="B107" s="40">
        <v>105</v>
      </c>
      <c r="C107" s="5">
        <v>20010</v>
      </c>
      <c r="D107" s="16" t="str">
        <f>VLOOKUP(C107,T_Productos[],MATCH("Nombre*",T_Productos[#Headers],0),FALSE)</f>
        <v>Huevo de Campo Grande Color Caja  12 Un</v>
      </c>
      <c r="E107" s="16" t="str">
        <f>VLOOKUP(C107,T_Productos[],MATCH("Categor*",T_Productos[#Headers],0),FALSE)</f>
        <v>Alimentos</v>
      </c>
      <c r="F107" s="19">
        <f>VLOOKUP(C107,T_Productos[],MATCH("Precio*",T_Productos[#Headers],0),FALSE)</f>
        <v>2950</v>
      </c>
      <c r="G107" s="5">
        <v>196</v>
      </c>
      <c r="H107" s="6">
        <v>5</v>
      </c>
      <c r="I107" s="17" t="str">
        <f>VLOOKUP(H107,T_Ventas[],MATCH("Nombre*",T_Ventas[#Headers],0),FALSE)</f>
        <v>Magdalena Pérez</v>
      </c>
      <c r="J107" s="7">
        <v>43904</v>
      </c>
      <c r="K10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7" s="5" t="s">
        <v>39</v>
      </c>
      <c r="M107" s="42" t="b">
        <f>IF(AND(T_Facturacion[[#This Row],[Fecha de Facturación ]]&lt;DATE(2020,3,15),T_Facturacion[[#This Row],[Estado  ]]="PENDIENTE"),TRUE,FALSE)</f>
        <v>1</v>
      </c>
      <c r="N107" s="21"/>
    </row>
    <row r="108" spans="2:14" ht="15.75" thickBot="1">
      <c r="B108" s="40">
        <v>106</v>
      </c>
      <c r="C108" s="5">
        <v>20005</v>
      </c>
      <c r="D108" s="16" t="str">
        <f>VLOOKUP(C108,T_Productos[],MATCH("Nombre*",T_Productos[#Headers],0),FALSE)</f>
        <v>Bolsa de Basura 50 x 70 cm Clásica  10 Un</v>
      </c>
      <c r="E108" s="16" t="str">
        <f>VLOOKUP(C108,T_Productos[],MATCH("Categor*",T_Productos[#Headers],0),FALSE)</f>
        <v>Limpieza</v>
      </c>
      <c r="F108" s="19">
        <f>VLOOKUP(C108,T_Productos[],MATCH("Precio*",T_Productos[#Headers],0),FALSE)</f>
        <v>430</v>
      </c>
      <c r="G108" s="5">
        <v>158</v>
      </c>
      <c r="H108" s="6">
        <v>4</v>
      </c>
      <c r="I108" s="17" t="str">
        <f>VLOOKUP(H108,T_Ventas[],MATCH("Nombre*",T_Ventas[#Headers],0),FALSE)</f>
        <v xml:space="preserve">Pedro Díaz </v>
      </c>
      <c r="J108" s="7">
        <v>43900</v>
      </c>
      <c r="K10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8" s="5" t="s">
        <v>38</v>
      </c>
      <c r="M108" s="42" t="b">
        <f>IF(AND(T_Facturacion[[#This Row],[Fecha de Facturación ]]&lt;DATE(2020,3,15),T_Facturacion[[#This Row],[Estado  ]]="PENDIENTE"),TRUE,FALSE)</f>
        <v>0</v>
      </c>
      <c r="N108" s="21"/>
    </row>
    <row r="109" spans="2:14" ht="15.75" thickBot="1">
      <c r="B109" s="40">
        <v>107</v>
      </c>
      <c r="C109" s="5">
        <v>20005</v>
      </c>
      <c r="D109" s="16" t="str">
        <f>VLOOKUP(C109,T_Productos[],MATCH("Nombre*",T_Productos[#Headers],0),FALSE)</f>
        <v>Bolsa de Basura 50 x 70 cm Clásica  10 Un</v>
      </c>
      <c r="E109" s="16" t="str">
        <f>VLOOKUP(C109,T_Productos[],MATCH("Categor*",T_Productos[#Headers],0),FALSE)</f>
        <v>Limpieza</v>
      </c>
      <c r="F109" s="19">
        <f>VLOOKUP(C109,T_Productos[],MATCH("Precio*",T_Productos[#Headers],0),FALSE)</f>
        <v>430</v>
      </c>
      <c r="G109" s="5">
        <v>178</v>
      </c>
      <c r="H109" s="6">
        <v>1</v>
      </c>
      <c r="I109" s="17" t="str">
        <f>VLOOKUP(H109,T_Ventas[],MATCH("Nombre*",T_Ventas[#Headers],0),FALSE)</f>
        <v>Lucas González</v>
      </c>
      <c r="J109" s="7">
        <v>43910</v>
      </c>
      <c r="K10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09" s="5" t="s">
        <v>38</v>
      </c>
      <c r="M109" s="42" t="b">
        <f>IF(AND(T_Facturacion[[#This Row],[Fecha de Facturación ]]&lt;DATE(2020,3,15),T_Facturacion[[#This Row],[Estado  ]]="PENDIENTE"),TRUE,FALSE)</f>
        <v>0</v>
      </c>
      <c r="N109" s="21"/>
    </row>
    <row r="110" spans="2:14" ht="15.75" thickBot="1">
      <c r="B110" s="40">
        <v>108</v>
      </c>
      <c r="C110" s="5">
        <v>20004</v>
      </c>
      <c r="D110" s="16" t="str">
        <f>VLOOKUP(C110,T_Productos[],MATCH("Nombre*",T_Productos[#Headers],0),FALSE)</f>
        <v>Block de Dibujo N°99 1/8 Artel 20 Hojas</v>
      </c>
      <c r="E110" s="16" t="str">
        <f>VLOOKUP(C110,T_Productos[],MATCH("Categor*",T_Productos[#Headers],0),FALSE)</f>
        <v>Librería</v>
      </c>
      <c r="F110" s="19">
        <f>VLOOKUP(C110,T_Productos[],MATCH("Precio*",T_Productos[#Headers],0),FALSE)</f>
        <v>1170</v>
      </c>
      <c r="G110" s="5">
        <v>198</v>
      </c>
      <c r="H110" s="6">
        <v>1</v>
      </c>
      <c r="I110" s="17" t="str">
        <f>VLOOKUP(H110,T_Ventas[],MATCH("Nombre*",T_Ventas[#Headers],0),FALSE)</f>
        <v>Lucas González</v>
      </c>
      <c r="J110" s="7">
        <v>43904</v>
      </c>
      <c r="K11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0" s="5" t="s">
        <v>38</v>
      </c>
      <c r="M110" s="42" t="b">
        <f>IF(AND(T_Facturacion[[#This Row],[Fecha de Facturación ]]&lt;DATE(2020,3,15),T_Facturacion[[#This Row],[Estado  ]]="PENDIENTE"),TRUE,FALSE)</f>
        <v>0</v>
      </c>
      <c r="N110" s="21"/>
    </row>
    <row r="111" spans="2:14" ht="15.75" thickBot="1">
      <c r="B111" s="40">
        <v>109</v>
      </c>
      <c r="C111" s="5">
        <v>20019</v>
      </c>
      <c r="D111" s="16" t="str">
        <f>VLOOKUP(C111,T_Productos[],MATCH("Nombre*",T_Productos[#Headers],0),FALSE)</f>
        <v>Témpera 12 colores, 15 cc c/u</v>
      </c>
      <c r="E111" s="16" t="str">
        <f>VLOOKUP(C111,T_Productos[],MATCH("Categor*",T_Productos[#Headers],0),FALSE)</f>
        <v>Librería</v>
      </c>
      <c r="F111" s="19">
        <f>VLOOKUP(C111,T_Productos[],MATCH("Precio*",T_Productos[#Headers],0),FALSE)</f>
        <v>1590</v>
      </c>
      <c r="G111" s="5">
        <v>170</v>
      </c>
      <c r="H111" s="6">
        <v>3</v>
      </c>
      <c r="I111" s="17" t="str">
        <f>VLOOKUP(H111,T_Ventas[],MATCH("Nombre*",T_Ventas[#Headers],0),FALSE)</f>
        <v>Laura Rojas</v>
      </c>
      <c r="J111" s="7">
        <v>43894</v>
      </c>
      <c r="K11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11" s="5" t="s">
        <v>38</v>
      </c>
      <c r="M111" s="42" t="b">
        <f>IF(AND(T_Facturacion[[#This Row],[Fecha de Facturación ]]&lt;DATE(2020,3,15),T_Facturacion[[#This Row],[Estado  ]]="PENDIENTE"),TRUE,FALSE)</f>
        <v>0</v>
      </c>
      <c r="N111" s="21"/>
    </row>
    <row r="112" spans="2:14" ht="15.75" thickBot="1">
      <c r="B112" s="40">
        <v>110</v>
      </c>
      <c r="C112" s="5">
        <v>20012</v>
      </c>
      <c r="D112" s="16" t="str">
        <f>VLOOKUP(C112,T_Productos[],MATCH("Nombre*",T_Productos[#Headers],0),FALSE)</f>
        <v>Juguete Pet Station</v>
      </c>
      <c r="E112" s="16" t="str">
        <f>VLOOKUP(C112,T_Productos[],MATCH("Categor*",T_Productos[#Headers],0),FALSE)</f>
        <v>Mascotas</v>
      </c>
      <c r="F112" s="19">
        <f>VLOOKUP(C112,T_Productos[],MATCH("Precio*",T_Productos[#Headers],0),FALSE)</f>
        <v>990</v>
      </c>
      <c r="G112" s="5">
        <v>183</v>
      </c>
      <c r="H112" s="6">
        <v>4</v>
      </c>
      <c r="I112" s="17" t="str">
        <f>VLOOKUP(H112,T_Ventas[],MATCH("Nombre*",T_Ventas[#Headers],0),FALSE)</f>
        <v xml:space="preserve">Pedro Díaz </v>
      </c>
      <c r="J112" s="7">
        <v>43916</v>
      </c>
      <c r="K11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2" s="5" t="s">
        <v>39</v>
      </c>
      <c r="M112" s="42" t="b">
        <f>IF(AND(T_Facturacion[[#This Row],[Fecha de Facturación ]]&lt;DATE(2020,3,15),T_Facturacion[[#This Row],[Estado  ]]="PENDIENTE"),TRUE,FALSE)</f>
        <v>0</v>
      </c>
      <c r="N112" s="21"/>
    </row>
    <row r="113" spans="2:14" ht="15.75" thickBot="1">
      <c r="B113" s="40">
        <v>111</v>
      </c>
      <c r="C113" s="5">
        <v>20014</v>
      </c>
      <c r="D113" s="16" t="str">
        <f>VLOOKUP(C113,T_Productos[],MATCH("Nombre*",T_Productos[#Headers],0),FALSE)</f>
        <v>Limpia Pisos Lavanda 1800 ml</v>
      </c>
      <c r="E113" s="16" t="str">
        <f>VLOOKUP(C113,T_Productos[],MATCH("Categor*",T_Productos[#Headers],0),FALSE)</f>
        <v>Limpieza</v>
      </c>
      <c r="F113" s="19">
        <f>VLOOKUP(C113,T_Productos[],MATCH("Precio*",T_Productos[#Headers],0),FALSE)</f>
        <v>1690</v>
      </c>
      <c r="G113" s="5">
        <v>88</v>
      </c>
      <c r="H113" s="6">
        <v>4</v>
      </c>
      <c r="I113" s="17" t="str">
        <f>VLOOKUP(H113,T_Ventas[],MATCH("Nombre*",T_Ventas[#Headers],0),FALSE)</f>
        <v xml:space="preserve">Pedro Díaz </v>
      </c>
      <c r="J113" s="7">
        <v>43903</v>
      </c>
      <c r="K11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3" s="5" t="s">
        <v>39</v>
      </c>
      <c r="M113" s="42" t="b">
        <f>IF(AND(T_Facturacion[[#This Row],[Fecha de Facturación ]]&lt;DATE(2020,3,15),T_Facturacion[[#This Row],[Estado  ]]="PENDIENTE"),TRUE,FALSE)</f>
        <v>1</v>
      </c>
      <c r="N113" s="21"/>
    </row>
    <row r="114" spans="2:14" ht="15.75" thickBot="1">
      <c r="B114" s="40">
        <v>112</v>
      </c>
      <c r="C114" s="5">
        <v>20010</v>
      </c>
      <c r="D114" s="16" t="str">
        <f>VLOOKUP(C114,T_Productos[],MATCH("Nombre*",T_Productos[#Headers],0),FALSE)</f>
        <v>Huevo de Campo Grande Color Caja  12 Un</v>
      </c>
      <c r="E114" s="16" t="str">
        <f>VLOOKUP(C114,T_Productos[],MATCH("Categor*",T_Productos[#Headers],0),FALSE)</f>
        <v>Alimentos</v>
      </c>
      <c r="F114" s="19">
        <f>VLOOKUP(C114,T_Productos[],MATCH("Precio*",T_Productos[#Headers],0),FALSE)</f>
        <v>2950</v>
      </c>
      <c r="G114" s="5">
        <v>167</v>
      </c>
      <c r="H114" s="6">
        <v>5</v>
      </c>
      <c r="I114" s="17" t="str">
        <f>VLOOKUP(H114,T_Ventas[],MATCH("Nombre*",T_Ventas[#Headers],0),FALSE)</f>
        <v>Magdalena Pérez</v>
      </c>
      <c r="J114" s="7">
        <v>43907</v>
      </c>
      <c r="K11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4" s="5" t="s">
        <v>38</v>
      </c>
      <c r="M114" s="42" t="b">
        <f>IF(AND(T_Facturacion[[#This Row],[Fecha de Facturación ]]&lt;DATE(2020,3,15),T_Facturacion[[#This Row],[Estado  ]]="PENDIENTE"),TRUE,FALSE)</f>
        <v>0</v>
      </c>
      <c r="N114" s="21"/>
    </row>
    <row r="115" spans="2:14" ht="15.75" thickBot="1">
      <c r="B115" s="40">
        <v>113</v>
      </c>
      <c r="C115" s="5">
        <v>20019</v>
      </c>
      <c r="D115" s="16" t="str">
        <f>VLOOKUP(C115,T_Productos[],MATCH("Nombre*",T_Productos[#Headers],0),FALSE)</f>
        <v>Témpera 12 colores, 15 cc c/u</v>
      </c>
      <c r="E115" s="16" t="str">
        <f>VLOOKUP(C115,T_Productos[],MATCH("Categor*",T_Productos[#Headers],0),FALSE)</f>
        <v>Librería</v>
      </c>
      <c r="F115" s="19">
        <f>VLOOKUP(C115,T_Productos[],MATCH("Precio*",T_Productos[#Headers],0),FALSE)</f>
        <v>1590</v>
      </c>
      <c r="G115" s="5">
        <v>156</v>
      </c>
      <c r="H115" s="6">
        <v>4</v>
      </c>
      <c r="I115" s="17" t="str">
        <f>VLOOKUP(H115,T_Ventas[],MATCH("Nombre*",T_Ventas[#Headers],0),FALSE)</f>
        <v xml:space="preserve">Pedro Díaz </v>
      </c>
      <c r="J115" s="7">
        <v>43904</v>
      </c>
      <c r="K11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5" s="5" t="s">
        <v>38</v>
      </c>
      <c r="M115" s="42" t="b">
        <f>IF(AND(T_Facturacion[[#This Row],[Fecha de Facturación ]]&lt;DATE(2020,3,15),T_Facturacion[[#This Row],[Estado  ]]="PENDIENTE"),TRUE,FALSE)</f>
        <v>0</v>
      </c>
      <c r="N115" s="21"/>
    </row>
    <row r="116" spans="2:14" ht="15.75" thickBot="1">
      <c r="B116" s="40">
        <v>114</v>
      </c>
      <c r="C116" s="5">
        <v>20012</v>
      </c>
      <c r="D116" s="16" t="str">
        <f>VLOOKUP(C116,T_Productos[],MATCH("Nombre*",T_Productos[#Headers],0),FALSE)</f>
        <v>Juguete Pet Station</v>
      </c>
      <c r="E116" s="16" t="str">
        <f>VLOOKUP(C116,T_Productos[],MATCH("Categor*",T_Productos[#Headers],0),FALSE)</f>
        <v>Mascotas</v>
      </c>
      <c r="F116" s="19">
        <f>VLOOKUP(C116,T_Productos[],MATCH("Precio*",T_Productos[#Headers],0),FALSE)</f>
        <v>990</v>
      </c>
      <c r="G116" s="5">
        <v>103</v>
      </c>
      <c r="H116" s="6">
        <v>1</v>
      </c>
      <c r="I116" s="17" t="str">
        <f>VLOOKUP(H116,T_Ventas[],MATCH("Nombre*",T_Ventas[#Headers],0),FALSE)</f>
        <v>Lucas González</v>
      </c>
      <c r="J116" s="7">
        <v>43892</v>
      </c>
      <c r="K11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16" s="5" t="s">
        <v>38</v>
      </c>
      <c r="M116" s="42" t="b">
        <f>IF(AND(T_Facturacion[[#This Row],[Fecha de Facturación ]]&lt;DATE(2020,3,15),T_Facturacion[[#This Row],[Estado  ]]="PENDIENTE"),TRUE,FALSE)</f>
        <v>0</v>
      </c>
      <c r="N116" s="21"/>
    </row>
    <row r="117" spans="2:14" ht="15.75" thickBot="1">
      <c r="B117" s="40">
        <v>115</v>
      </c>
      <c r="C117" s="5">
        <v>20003</v>
      </c>
      <c r="D117" s="16" t="str">
        <f>VLOOKUP(C117,T_Productos[],MATCH("Nombre*",T_Productos[#Headers],0),FALSE)</f>
        <v>Arroz Grano Largo Ancho Grado 1  1 Kg</v>
      </c>
      <c r="E117" s="16" t="str">
        <f>VLOOKUP(C117,T_Productos[],MATCH("Categor*",T_Productos[#Headers],0),FALSE)</f>
        <v>Alimentos</v>
      </c>
      <c r="F117" s="19">
        <f>VLOOKUP(C117,T_Productos[],MATCH("Precio*",T_Productos[#Headers],0),FALSE)</f>
        <v>1150</v>
      </c>
      <c r="G117" s="5">
        <v>93</v>
      </c>
      <c r="H117" s="6">
        <v>4</v>
      </c>
      <c r="I117" s="17" t="str">
        <f>VLOOKUP(H117,T_Ventas[],MATCH("Nombre*",T_Ventas[#Headers],0),FALSE)</f>
        <v xml:space="preserve">Pedro Díaz </v>
      </c>
      <c r="J117" s="7">
        <v>43906</v>
      </c>
      <c r="K11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7" s="5" t="s">
        <v>38</v>
      </c>
      <c r="M117" s="42" t="b">
        <f>IF(AND(T_Facturacion[[#This Row],[Fecha de Facturación ]]&lt;DATE(2020,3,15),T_Facturacion[[#This Row],[Estado  ]]="PENDIENTE"),TRUE,FALSE)</f>
        <v>0</v>
      </c>
      <c r="N117" s="21"/>
    </row>
    <row r="118" spans="2:14" ht="15.75" thickBot="1">
      <c r="B118" s="40">
        <v>116</v>
      </c>
      <c r="C118" s="5">
        <v>20003</v>
      </c>
      <c r="D118" s="16" t="str">
        <f>VLOOKUP(C118,T_Productos[],MATCH("Nombre*",T_Productos[#Headers],0),FALSE)</f>
        <v>Arroz Grano Largo Ancho Grado 1  1 Kg</v>
      </c>
      <c r="E118" s="16" t="str">
        <f>VLOOKUP(C118,T_Productos[],MATCH("Categor*",T_Productos[#Headers],0),FALSE)</f>
        <v>Alimentos</v>
      </c>
      <c r="F118" s="19">
        <f>VLOOKUP(C118,T_Productos[],MATCH("Precio*",T_Productos[#Headers],0),FALSE)</f>
        <v>1150</v>
      </c>
      <c r="G118" s="5">
        <v>188</v>
      </c>
      <c r="H118" s="6">
        <v>3</v>
      </c>
      <c r="I118" s="17" t="str">
        <f>VLOOKUP(H118,T_Ventas[],MATCH("Nombre*",T_Ventas[#Headers],0),FALSE)</f>
        <v>Laura Rojas</v>
      </c>
      <c r="J118" s="7">
        <v>43906</v>
      </c>
      <c r="K11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8" s="5" t="s">
        <v>39</v>
      </c>
      <c r="M118" s="42" t="b">
        <f>IF(AND(T_Facturacion[[#This Row],[Fecha de Facturación ]]&lt;DATE(2020,3,15),T_Facturacion[[#This Row],[Estado  ]]="PENDIENTE"),TRUE,FALSE)</f>
        <v>0</v>
      </c>
      <c r="N118" s="21"/>
    </row>
    <row r="119" spans="2:14" ht="15.75" thickBot="1">
      <c r="B119" s="40">
        <v>117</v>
      </c>
      <c r="C119" s="5">
        <v>20013</v>
      </c>
      <c r="D119" s="16" t="str">
        <f>VLOOKUP(C119,T_Productos[],MATCH("Nombre*",T_Productos[#Headers],0),FALSE)</f>
        <v>Leche Descremada Sin Lactosa con Tapa  1 </v>
      </c>
      <c r="E119" s="16" t="str">
        <f>VLOOKUP(C119,T_Productos[],MATCH("Categor*",T_Productos[#Headers],0),FALSE)</f>
        <v>Alimentos</v>
      </c>
      <c r="F119" s="19">
        <f>VLOOKUP(C119,T_Productos[],MATCH("Precio*",T_Productos[#Headers],0),FALSE)</f>
        <v>890</v>
      </c>
      <c r="G119" s="5">
        <v>111</v>
      </c>
      <c r="H119" s="6">
        <v>1</v>
      </c>
      <c r="I119" s="17" t="str">
        <f>VLOOKUP(H119,T_Ventas[],MATCH("Nombre*",T_Ventas[#Headers],0),FALSE)</f>
        <v>Lucas González</v>
      </c>
      <c r="J119" s="7">
        <v>43902</v>
      </c>
      <c r="K11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19" s="5" t="s">
        <v>38</v>
      </c>
      <c r="M119" s="42" t="b">
        <f>IF(AND(T_Facturacion[[#This Row],[Fecha de Facturación ]]&lt;DATE(2020,3,15),T_Facturacion[[#This Row],[Estado  ]]="PENDIENTE"),TRUE,FALSE)</f>
        <v>0</v>
      </c>
      <c r="N119" s="21"/>
    </row>
    <row r="120" spans="2:14" ht="15.75" thickBot="1">
      <c r="B120" s="40">
        <v>118</v>
      </c>
      <c r="C120" s="5">
        <v>20017</v>
      </c>
      <c r="D120" s="16" t="str">
        <f>VLOOKUP(C120,T_Productos[],MATCH("Nombre*",T_Productos[#Headers],0),FALSE)</f>
        <v>Pegamento barra 36 gr</v>
      </c>
      <c r="E120" s="16" t="str">
        <f>VLOOKUP(C120,T_Productos[],MATCH("Categor*",T_Productos[#Headers],0),FALSE)</f>
        <v>Librería</v>
      </c>
      <c r="F120" s="19">
        <f>VLOOKUP(C120,T_Productos[],MATCH("Precio*",T_Productos[#Headers],0),FALSE)</f>
        <v>890</v>
      </c>
      <c r="G120" s="5">
        <v>83</v>
      </c>
      <c r="H120" s="6">
        <v>5</v>
      </c>
      <c r="I120" s="17" t="str">
        <f>VLOOKUP(H120,T_Ventas[],MATCH("Nombre*",T_Ventas[#Headers],0),FALSE)</f>
        <v>Magdalena Pérez</v>
      </c>
      <c r="J120" s="7">
        <v>43903</v>
      </c>
      <c r="K12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0" s="5" t="s">
        <v>38</v>
      </c>
      <c r="M120" s="42" t="b">
        <f>IF(AND(T_Facturacion[[#This Row],[Fecha de Facturación ]]&lt;DATE(2020,3,15),T_Facturacion[[#This Row],[Estado  ]]="PENDIENTE"),TRUE,FALSE)</f>
        <v>0</v>
      </c>
      <c r="N120" s="21"/>
    </row>
    <row r="121" spans="2:14" ht="15.75" thickBot="1">
      <c r="B121" s="40">
        <v>119</v>
      </c>
      <c r="C121" s="5">
        <v>20002</v>
      </c>
      <c r="D121" s="16" t="str">
        <f>VLOOKUP(C121,T_Productos[],MATCH("Nombre*",T_Productos[#Headers],0),FALSE)</f>
        <v>Arena sanitaria aglutinante 4 kg</v>
      </c>
      <c r="E121" s="16" t="str">
        <f>VLOOKUP(C121,T_Productos[],MATCH("Categor*",T_Productos[#Headers],0),FALSE)</f>
        <v>Mascotas</v>
      </c>
      <c r="F121" s="19">
        <f>VLOOKUP(C121,T_Productos[],MATCH("Precio*",T_Productos[#Headers],0),FALSE)</f>
        <v>4790</v>
      </c>
      <c r="G121" s="5">
        <v>165</v>
      </c>
      <c r="H121" s="6">
        <v>4</v>
      </c>
      <c r="I121" s="17" t="str">
        <f>VLOOKUP(H121,T_Ventas[],MATCH("Nombre*",T_Ventas[#Headers],0),FALSE)</f>
        <v xml:space="preserve">Pedro Díaz </v>
      </c>
      <c r="J121" s="7">
        <v>43894</v>
      </c>
      <c r="K12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21" s="5" t="s">
        <v>39</v>
      </c>
      <c r="M121" s="42" t="b">
        <f>IF(AND(T_Facturacion[[#This Row],[Fecha de Facturación ]]&lt;DATE(2020,3,15),T_Facturacion[[#This Row],[Estado  ]]="PENDIENTE"),TRUE,FALSE)</f>
        <v>1</v>
      </c>
      <c r="N121" s="21"/>
    </row>
    <row r="122" spans="2:14" ht="15.75" thickBot="1">
      <c r="B122" s="40">
        <v>120</v>
      </c>
      <c r="C122" s="5">
        <v>20008</v>
      </c>
      <c r="D122" s="16" t="str">
        <f>VLOOKUP(C122,T_Productos[],MATCH("Nombre*",T_Productos[#Headers],0),FALSE)</f>
        <v>Harina sin Polvos de Hornear Bolsa  1 Kg</v>
      </c>
      <c r="E122" s="16" t="str">
        <f>VLOOKUP(C122,T_Productos[],MATCH("Categor*",T_Productos[#Headers],0),FALSE)</f>
        <v>Alimentos</v>
      </c>
      <c r="F122" s="19">
        <f>VLOOKUP(C122,T_Productos[],MATCH("Precio*",T_Productos[#Headers],0),FALSE)</f>
        <v>970</v>
      </c>
      <c r="G122" s="5">
        <v>106</v>
      </c>
      <c r="H122" s="6">
        <v>5</v>
      </c>
      <c r="I122" s="17" t="str">
        <f>VLOOKUP(H122,T_Ventas[],MATCH("Nombre*",T_Ventas[#Headers],0),FALSE)</f>
        <v>Magdalena Pérez</v>
      </c>
      <c r="J122" s="7">
        <v>43914</v>
      </c>
      <c r="K12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2" s="5" t="s">
        <v>39</v>
      </c>
      <c r="M122" s="42" t="b">
        <f>IF(AND(T_Facturacion[[#This Row],[Fecha de Facturación ]]&lt;DATE(2020,3,15),T_Facturacion[[#This Row],[Estado  ]]="PENDIENTE"),TRUE,FALSE)</f>
        <v>0</v>
      </c>
      <c r="N122" s="21"/>
    </row>
    <row r="123" spans="2:14" ht="15.75" thickBot="1">
      <c r="B123" s="40">
        <v>121</v>
      </c>
      <c r="C123" s="5">
        <v>20005</v>
      </c>
      <c r="D123" s="16" t="str">
        <f>VLOOKUP(C123,T_Productos[],MATCH("Nombre*",T_Productos[#Headers],0),FALSE)</f>
        <v>Bolsa de Basura 50 x 70 cm Clásica  10 Un</v>
      </c>
      <c r="E123" s="16" t="str">
        <f>VLOOKUP(C123,T_Productos[],MATCH("Categor*",T_Productos[#Headers],0),FALSE)</f>
        <v>Limpieza</v>
      </c>
      <c r="F123" s="19">
        <f>VLOOKUP(C123,T_Productos[],MATCH("Precio*",T_Productos[#Headers],0),FALSE)</f>
        <v>430</v>
      </c>
      <c r="G123" s="5">
        <v>81</v>
      </c>
      <c r="H123" s="6">
        <v>3</v>
      </c>
      <c r="I123" s="17" t="str">
        <f>VLOOKUP(H123,T_Ventas[],MATCH("Nombre*",T_Ventas[#Headers],0),FALSE)</f>
        <v>Laura Rojas</v>
      </c>
      <c r="J123" s="7">
        <v>43907</v>
      </c>
      <c r="K12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3" s="5" t="s">
        <v>38</v>
      </c>
      <c r="M123" s="42" t="b">
        <f>IF(AND(T_Facturacion[[#This Row],[Fecha de Facturación ]]&lt;DATE(2020,3,15),T_Facturacion[[#This Row],[Estado  ]]="PENDIENTE"),TRUE,FALSE)</f>
        <v>0</v>
      </c>
      <c r="N123" s="21"/>
    </row>
    <row r="124" spans="2:14" ht="15.75" thickBot="1">
      <c r="B124" s="40">
        <v>122</v>
      </c>
      <c r="C124" s="5">
        <v>20014</v>
      </c>
      <c r="D124" s="16" t="str">
        <f>VLOOKUP(C124,T_Productos[],MATCH("Nombre*",T_Productos[#Headers],0),FALSE)</f>
        <v>Limpia Pisos Lavanda 1800 ml</v>
      </c>
      <c r="E124" s="16" t="str">
        <f>VLOOKUP(C124,T_Productos[],MATCH("Categor*",T_Productos[#Headers],0),FALSE)</f>
        <v>Limpieza</v>
      </c>
      <c r="F124" s="19">
        <f>VLOOKUP(C124,T_Productos[],MATCH("Precio*",T_Productos[#Headers],0),FALSE)</f>
        <v>1690</v>
      </c>
      <c r="G124" s="5">
        <v>120</v>
      </c>
      <c r="H124" s="6">
        <v>2</v>
      </c>
      <c r="I124" s="17" t="str">
        <f>VLOOKUP(H124,T_Ventas[],MATCH("Nombre*",T_Ventas[#Headers],0),FALSE)</f>
        <v>Santiago Muñoz</v>
      </c>
      <c r="J124" s="7">
        <v>43900</v>
      </c>
      <c r="K12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4" s="5" t="s">
        <v>38</v>
      </c>
      <c r="M124" s="42" t="b">
        <f>IF(AND(T_Facturacion[[#This Row],[Fecha de Facturación ]]&lt;DATE(2020,3,15),T_Facturacion[[#This Row],[Estado  ]]="PENDIENTE"),TRUE,FALSE)</f>
        <v>0</v>
      </c>
      <c r="N124" s="21"/>
    </row>
    <row r="125" spans="2:14" ht="15.75" thickBot="1">
      <c r="B125" s="40">
        <v>123</v>
      </c>
      <c r="C125" s="5">
        <v>20013</v>
      </c>
      <c r="D125" s="16" t="str">
        <f>VLOOKUP(C125,T_Productos[],MATCH("Nombre*",T_Productos[#Headers],0),FALSE)</f>
        <v>Leche Descremada Sin Lactosa con Tapa  1 </v>
      </c>
      <c r="E125" s="16" t="str">
        <f>VLOOKUP(C125,T_Productos[],MATCH("Categor*",T_Productos[#Headers],0),FALSE)</f>
        <v>Alimentos</v>
      </c>
      <c r="F125" s="19">
        <f>VLOOKUP(C125,T_Productos[],MATCH("Precio*",T_Productos[#Headers],0),FALSE)</f>
        <v>890</v>
      </c>
      <c r="G125" s="5">
        <v>170</v>
      </c>
      <c r="H125" s="6">
        <v>5</v>
      </c>
      <c r="I125" s="17" t="str">
        <f>VLOOKUP(H125,T_Ventas[],MATCH("Nombre*",T_Ventas[#Headers],0),FALSE)</f>
        <v>Magdalena Pérez</v>
      </c>
      <c r="J125" s="7">
        <v>43910</v>
      </c>
      <c r="K12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5" s="5" t="s">
        <v>38</v>
      </c>
      <c r="M125" s="42" t="b">
        <f>IF(AND(T_Facturacion[[#This Row],[Fecha de Facturación ]]&lt;DATE(2020,3,15),T_Facturacion[[#This Row],[Estado  ]]="PENDIENTE"),TRUE,FALSE)</f>
        <v>0</v>
      </c>
      <c r="N125" s="21"/>
    </row>
    <row r="126" spans="2:14" ht="15.75" thickBot="1">
      <c r="B126" s="40">
        <v>124</v>
      </c>
      <c r="C126" s="5">
        <v>20010</v>
      </c>
      <c r="D126" s="16" t="str">
        <f>VLOOKUP(C126,T_Productos[],MATCH("Nombre*",T_Productos[#Headers],0),FALSE)</f>
        <v>Huevo de Campo Grande Color Caja  12 Un</v>
      </c>
      <c r="E126" s="16" t="str">
        <f>VLOOKUP(C126,T_Productos[],MATCH("Categor*",T_Productos[#Headers],0),FALSE)</f>
        <v>Alimentos</v>
      </c>
      <c r="F126" s="19">
        <f>VLOOKUP(C126,T_Productos[],MATCH("Precio*",T_Productos[#Headers],0),FALSE)</f>
        <v>2950</v>
      </c>
      <c r="G126" s="5">
        <v>148</v>
      </c>
      <c r="H126" s="6">
        <v>3</v>
      </c>
      <c r="I126" s="17" t="str">
        <f>VLOOKUP(H126,T_Ventas[],MATCH("Nombre*",T_Ventas[#Headers],0),FALSE)</f>
        <v>Laura Rojas</v>
      </c>
      <c r="J126" s="7">
        <v>43906</v>
      </c>
      <c r="K12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6" s="5" t="s">
        <v>38</v>
      </c>
      <c r="M126" s="42" t="b">
        <f>IF(AND(T_Facturacion[[#This Row],[Fecha de Facturación ]]&lt;DATE(2020,3,15),T_Facturacion[[#This Row],[Estado  ]]="PENDIENTE"),TRUE,FALSE)</f>
        <v>0</v>
      </c>
      <c r="N126" s="21"/>
    </row>
    <row r="127" spans="2:14" ht="15.75" thickBot="1">
      <c r="B127" s="40">
        <v>125</v>
      </c>
      <c r="C127" s="5">
        <v>20010</v>
      </c>
      <c r="D127" s="16" t="str">
        <f>VLOOKUP(C127,T_Productos[],MATCH("Nombre*",T_Productos[#Headers],0),FALSE)</f>
        <v>Huevo de Campo Grande Color Caja  12 Un</v>
      </c>
      <c r="E127" s="16" t="str">
        <f>VLOOKUP(C127,T_Productos[],MATCH("Categor*",T_Productos[#Headers],0),FALSE)</f>
        <v>Alimentos</v>
      </c>
      <c r="F127" s="19">
        <f>VLOOKUP(C127,T_Productos[],MATCH("Precio*",T_Productos[#Headers],0),FALSE)</f>
        <v>2950</v>
      </c>
      <c r="G127" s="5">
        <v>193</v>
      </c>
      <c r="H127" s="6">
        <v>3</v>
      </c>
      <c r="I127" s="17" t="str">
        <f>VLOOKUP(H127,T_Ventas[],MATCH("Nombre*",T_Ventas[#Headers],0),FALSE)</f>
        <v>Laura Rojas</v>
      </c>
      <c r="J127" s="7">
        <v>43915</v>
      </c>
      <c r="K12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7" s="5" t="s">
        <v>38</v>
      </c>
      <c r="M127" s="42" t="b">
        <f>IF(AND(T_Facturacion[[#This Row],[Fecha de Facturación ]]&lt;DATE(2020,3,15),T_Facturacion[[#This Row],[Estado  ]]="PENDIENTE"),TRUE,FALSE)</f>
        <v>0</v>
      </c>
      <c r="N127" s="21"/>
    </row>
    <row r="128" spans="2:14" ht="15.75" thickBot="1">
      <c r="B128" s="40">
        <v>126</v>
      </c>
      <c r="C128" s="5">
        <v>20018</v>
      </c>
      <c r="D128" s="16" t="str">
        <f>VLOOKUP(C128,T_Productos[],MATCH("Nombre*",T_Productos[#Headers],0),FALSE)</f>
        <v>Snack para perro Dentasix 110 g 7 unid.</v>
      </c>
      <c r="E128" s="16" t="str">
        <f>VLOOKUP(C128,T_Productos[],MATCH("Categor*",T_Productos[#Headers],0),FALSE)</f>
        <v>Mascotas</v>
      </c>
      <c r="F128" s="19">
        <f>VLOOKUP(C128,T_Productos[],MATCH("Precio*",T_Productos[#Headers],0),FALSE)</f>
        <v>1730</v>
      </c>
      <c r="G128" s="5">
        <v>153</v>
      </c>
      <c r="H128" s="6">
        <v>3</v>
      </c>
      <c r="I128" s="17" t="str">
        <f>VLOOKUP(H128,T_Ventas[],MATCH("Nombre*",T_Ventas[#Headers],0),FALSE)</f>
        <v>Laura Rojas</v>
      </c>
      <c r="J128" s="7">
        <v>43910</v>
      </c>
      <c r="K12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8" s="5" t="s">
        <v>39</v>
      </c>
      <c r="M128" s="42" t="b">
        <f>IF(AND(T_Facturacion[[#This Row],[Fecha de Facturación ]]&lt;DATE(2020,3,15),T_Facturacion[[#This Row],[Estado  ]]="PENDIENTE"),TRUE,FALSE)</f>
        <v>0</v>
      </c>
      <c r="N128" s="21"/>
    </row>
    <row r="129" spans="2:14" ht="15.75" thickBot="1">
      <c r="B129" s="40">
        <v>127</v>
      </c>
      <c r="C129" s="5">
        <v>20014</v>
      </c>
      <c r="D129" s="16" t="str">
        <f>VLOOKUP(C129,T_Productos[],MATCH("Nombre*",T_Productos[#Headers],0),FALSE)</f>
        <v>Limpia Pisos Lavanda 1800 ml</v>
      </c>
      <c r="E129" s="16" t="str">
        <f>VLOOKUP(C129,T_Productos[],MATCH("Categor*",T_Productos[#Headers],0),FALSE)</f>
        <v>Limpieza</v>
      </c>
      <c r="F129" s="19">
        <f>VLOOKUP(C129,T_Productos[],MATCH("Precio*",T_Productos[#Headers],0),FALSE)</f>
        <v>1690</v>
      </c>
      <c r="G129" s="5">
        <v>115</v>
      </c>
      <c r="H129" s="6">
        <v>1</v>
      </c>
      <c r="I129" s="17" t="str">
        <f>VLOOKUP(H129,T_Ventas[],MATCH("Nombre*",T_Ventas[#Headers],0),FALSE)</f>
        <v>Lucas González</v>
      </c>
      <c r="J129" s="7">
        <v>43904</v>
      </c>
      <c r="K12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29" s="5" t="s">
        <v>39</v>
      </c>
      <c r="M129" s="42" t="b">
        <f>IF(AND(T_Facturacion[[#This Row],[Fecha de Facturación ]]&lt;DATE(2020,3,15),T_Facturacion[[#This Row],[Estado  ]]="PENDIENTE"),TRUE,FALSE)</f>
        <v>1</v>
      </c>
      <c r="N129" s="21"/>
    </row>
    <row r="130" spans="2:14" ht="15.75" thickBot="1">
      <c r="B130" s="40">
        <v>128</v>
      </c>
      <c r="C130" s="5">
        <v>20018</v>
      </c>
      <c r="D130" s="16" t="str">
        <f>VLOOKUP(C130,T_Productos[],MATCH("Nombre*",T_Productos[#Headers],0),FALSE)</f>
        <v>Snack para perro Dentasix 110 g 7 unid.</v>
      </c>
      <c r="E130" s="16" t="str">
        <f>VLOOKUP(C130,T_Productos[],MATCH("Categor*",T_Productos[#Headers],0),FALSE)</f>
        <v>Mascotas</v>
      </c>
      <c r="F130" s="19">
        <f>VLOOKUP(C130,T_Productos[],MATCH("Precio*",T_Productos[#Headers],0),FALSE)</f>
        <v>1730</v>
      </c>
      <c r="G130" s="5">
        <v>149</v>
      </c>
      <c r="H130" s="6">
        <v>3</v>
      </c>
      <c r="I130" s="17" t="str">
        <f>VLOOKUP(H130,T_Ventas[],MATCH("Nombre*",T_Ventas[#Headers],0),FALSE)</f>
        <v>Laura Rojas</v>
      </c>
      <c r="J130" s="7">
        <v>43906</v>
      </c>
      <c r="K13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0" s="5" t="s">
        <v>38</v>
      </c>
      <c r="M130" s="42" t="b">
        <f>IF(AND(T_Facturacion[[#This Row],[Fecha de Facturación ]]&lt;DATE(2020,3,15),T_Facturacion[[#This Row],[Estado  ]]="PENDIENTE"),TRUE,FALSE)</f>
        <v>0</v>
      </c>
      <c r="N130" s="21"/>
    </row>
    <row r="131" spans="2:14" ht="15.75" thickBot="1">
      <c r="B131" s="40">
        <v>129</v>
      </c>
      <c r="C131" s="5">
        <v>20012</v>
      </c>
      <c r="D131" s="16" t="str">
        <f>VLOOKUP(C131,T_Productos[],MATCH("Nombre*",T_Productos[#Headers],0),FALSE)</f>
        <v>Juguete Pet Station</v>
      </c>
      <c r="E131" s="16" t="str">
        <f>VLOOKUP(C131,T_Productos[],MATCH("Categor*",T_Productos[#Headers],0),FALSE)</f>
        <v>Mascotas</v>
      </c>
      <c r="F131" s="19">
        <f>VLOOKUP(C131,T_Productos[],MATCH("Precio*",T_Productos[#Headers],0),FALSE)</f>
        <v>990</v>
      </c>
      <c r="G131" s="5">
        <v>143</v>
      </c>
      <c r="H131" s="6">
        <v>4</v>
      </c>
      <c r="I131" s="17" t="str">
        <f>VLOOKUP(H131,T_Ventas[],MATCH("Nombre*",T_Ventas[#Headers],0),FALSE)</f>
        <v xml:space="preserve">Pedro Díaz </v>
      </c>
      <c r="J131" s="7">
        <v>43894</v>
      </c>
      <c r="K13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31" s="5" t="s">
        <v>38</v>
      </c>
      <c r="M131" s="42" t="b">
        <f>IF(AND(T_Facturacion[[#This Row],[Fecha de Facturación ]]&lt;DATE(2020,3,15),T_Facturacion[[#This Row],[Estado  ]]="PENDIENTE"),TRUE,FALSE)</f>
        <v>0</v>
      </c>
      <c r="N131" s="21"/>
    </row>
    <row r="132" spans="2:14" ht="15.75" thickBot="1">
      <c r="B132" s="40">
        <v>130</v>
      </c>
      <c r="C132" s="5">
        <v>20007</v>
      </c>
      <c r="D132" s="16" t="str">
        <f>VLOOKUP(C132,T_Productos[],MATCH("Nombre*",T_Productos[#Headers],0),FALSE)</f>
        <v>Guante de Goma Conveniente Mediano  2 Un</v>
      </c>
      <c r="E132" s="16" t="str">
        <f>VLOOKUP(C132,T_Productos[],MATCH("Categor*",T_Productos[#Headers],0),FALSE)</f>
        <v>Limpieza</v>
      </c>
      <c r="F132" s="19">
        <f>VLOOKUP(C132,T_Productos[],MATCH("Precio*",T_Productos[#Headers],0),FALSE)</f>
        <v>1350</v>
      </c>
      <c r="G132" s="5">
        <v>102</v>
      </c>
      <c r="H132" s="6">
        <v>3</v>
      </c>
      <c r="I132" s="17" t="str">
        <f>VLOOKUP(H132,T_Ventas[],MATCH("Nombre*",T_Ventas[#Headers],0),FALSE)</f>
        <v>Laura Rojas</v>
      </c>
      <c r="J132" s="7">
        <v>43910</v>
      </c>
      <c r="K13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2" s="5" t="s">
        <v>39</v>
      </c>
      <c r="M132" s="42" t="b">
        <f>IF(AND(T_Facturacion[[#This Row],[Fecha de Facturación ]]&lt;DATE(2020,3,15),T_Facturacion[[#This Row],[Estado  ]]="PENDIENTE"),TRUE,FALSE)</f>
        <v>0</v>
      </c>
      <c r="N132" s="21"/>
    </row>
    <row r="133" spans="2:14" ht="15.75" thickBot="1">
      <c r="B133" s="40">
        <v>131</v>
      </c>
      <c r="C133" s="5">
        <v>20017</v>
      </c>
      <c r="D133" s="16" t="str">
        <f>VLOOKUP(C133,T_Productos[],MATCH("Nombre*",T_Productos[#Headers],0),FALSE)</f>
        <v>Pegamento barra 36 gr</v>
      </c>
      <c r="E133" s="16" t="str">
        <f>VLOOKUP(C133,T_Productos[],MATCH("Categor*",T_Productos[#Headers],0),FALSE)</f>
        <v>Librería</v>
      </c>
      <c r="F133" s="19">
        <f>VLOOKUP(C133,T_Productos[],MATCH("Precio*",T_Productos[#Headers],0),FALSE)</f>
        <v>890</v>
      </c>
      <c r="G133" s="5">
        <v>192</v>
      </c>
      <c r="H133" s="6">
        <v>2</v>
      </c>
      <c r="I133" s="17" t="str">
        <f>VLOOKUP(H133,T_Ventas[],MATCH("Nombre*",T_Ventas[#Headers],0),FALSE)</f>
        <v>Santiago Muñoz</v>
      </c>
      <c r="J133" s="7">
        <v>43898</v>
      </c>
      <c r="K13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3" s="5" t="s">
        <v>38</v>
      </c>
      <c r="M133" s="42" t="b">
        <f>IF(AND(T_Facturacion[[#This Row],[Fecha de Facturación ]]&lt;DATE(2020,3,15),T_Facturacion[[#This Row],[Estado  ]]="PENDIENTE"),TRUE,FALSE)</f>
        <v>0</v>
      </c>
      <c r="N133" s="21"/>
    </row>
    <row r="134" spans="2:14" ht="15.75" thickBot="1">
      <c r="B134" s="40">
        <v>132</v>
      </c>
      <c r="C134" s="5">
        <v>20011</v>
      </c>
      <c r="D134" s="16" t="str">
        <f>VLOOKUP(C134,T_Productos[],MATCH("Nombre*",T_Productos[#Headers],0),FALSE)</f>
        <v>Insecticida Casa y Jardín Lata  420 cc</v>
      </c>
      <c r="E134" s="16" t="str">
        <f>VLOOKUP(C134,T_Productos[],MATCH("Categor*",T_Productos[#Headers],0),FALSE)</f>
        <v>Limpieza</v>
      </c>
      <c r="F134" s="19">
        <f>VLOOKUP(C134,T_Productos[],MATCH("Precio*",T_Productos[#Headers],0),FALSE)</f>
        <v>2850</v>
      </c>
      <c r="G134" s="5">
        <v>191</v>
      </c>
      <c r="H134" s="6">
        <v>4</v>
      </c>
      <c r="I134" s="17" t="str">
        <f>VLOOKUP(H134,T_Ventas[],MATCH("Nombre*",T_Ventas[#Headers],0),FALSE)</f>
        <v xml:space="preserve">Pedro Díaz </v>
      </c>
      <c r="J134" s="7">
        <v>43919</v>
      </c>
      <c r="K13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34" s="5" t="s">
        <v>38</v>
      </c>
      <c r="M134" s="42" t="b">
        <f>IF(AND(T_Facturacion[[#This Row],[Fecha de Facturación ]]&lt;DATE(2020,3,15),T_Facturacion[[#This Row],[Estado  ]]="PENDIENTE"),TRUE,FALSE)</f>
        <v>0</v>
      </c>
      <c r="N134" s="21"/>
    </row>
    <row r="135" spans="2:14" ht="15.75" thickBot="1">
      <c r="B135" s="40">
        <v>133</v>
      </c>
      <c r="C135" s="5">
        <v>20006</v>
      </c>
      <c r="D135" s="16" t="str">
        <f>VLOOKUP(C135,T_Productos[],MATCH("Nombre*",T_Productos[#Headers],0),FALSE)</f>
        <v>Corchetera Maped 26/6 + corchetes</v>
      </c>
      <c r="E135" s="16" t="str">
        <f>VLOOKUP(C135,T_Productos[],MATCH("Categor*",T_Productos[#Headers],0),FALSE)</f>
        <v>Librería</v>
      </c>
      <c r="F135" s="19">
        <f>VLOOKUP(C135,T_Productos[],MATCH("Precio*",T_Productos[#Headers],0),FALSE)</f>
        <v>3990</v>
      </c>
      <c r="G135" s="5">
        <v>180</v>
      </c>
      <c r="H135" s="6">
        <v>1</v>
      </c>
      <c r="I135" s="17" t="str">
        <f>VLOOKUP(H135,T_Ventas[],MATCH("Nombre*",T_Ventas[#Headers],0),FALSE)</f>
        <v>Lucas González</v>
      </c>
      <c r="J135" s="7">
        <v>43910</v>
      </c>
      <c r="K13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5" s="5" t="s">
        <v>38</v>
      </c>
      <c r="M135" s="42" t="b">
        <f>IF(AND(T_Facturacion[[#This Row],[Fecha de Facturación ]]&lt;DATE(2020,3,15),T_Facturacion[[#This Row],[Estado  ]]="PENDIENTE"),TRUE,FALSE)</f>
        <v>0</v>
      </c>
      <c r="N135" s="21"/>
    </row>
    <row r="136" spans="2:14" ht="15.75" thickBot="1">
      <c r="B136" s="40">
        <v>134</v>
      </c>
      <c r="C136" s="5">
        <v>20013</v>
      </c>
      <c r="D136" s="16" t="str">
        <f>VLOOKUP(C136,T_Productos[],MATCH("Nombre*",T_Productos[#Headers],0),FALSE)</f>
        <v>Leche Descremada Sin Lactosa con Tapa  1 </v>
      </c>
      <c r="E136" s="16" t="str">
        <f>VLOOKUP(C136,T_Productos[],MATCH("Categor*",T_Productos[#Headers],0),FALSE)</f>
        <v>Alimentos</v>
      </c>
      <c r="F136" s="19">
        <f>VLOOKUP(C136,T_Productos[],MATCH("Precio*",T_Productos[#Headers],0),FALSE)</f>
        <v>890</v>
      </c>
      <c r="G136" s="5">
        <v>85</v>
      </c>
      <c r="H136" s="6">
        <v>1</v>
      </c>
      <c r="I136" s="17" t="str">
        <f>VLOOKUP(H136,T_Ventas[],MATCH("Nombre*",T_Ventas[#Headers],0),FALSE)</f>
        <v>Lucas González</v>
      </c>
      <c r="J136" s="7">
        <v>43911</v>
      </c>
      <c r="K13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6" s="5" t="s">
        <v>38</v>
      </c>
      <c r="M136" s="42" t="b">
        <f>IF(AND(T_Facturacion[[#This Row],[Fecha de Facturación ]]&lt;DATE(2020,3,15),T_Facturacion[[#This Row],[Estado  ]]="PENDIENTE"),TRUE,FALSE)</f>
        <v>0</v>
      </c>
      <c r="N136" s="21"/>
    </row>
    <row r="137" spans="2:14" ht="15.75" thickBot="1">
      <c r="B137" s="40">
        <v>135</v>
      </c>
      <c r="C137" s="5">
        <v>20002</v>
      </c>
      <c r="D137" s="16" t="str">
        <f>VLOOKUP(C137,T_Productos[],MATCH("Nombre*",T_Productos[#Headers],0),FALSE)</f>
        <v>Arena sanitaria aglutinante 4 kg</v>
      </c>
      <c r="E137" s="16" t="str">
        <f>VLOOKUP(C137,T_Productos[],MATCH("Categor*",T_Productos[#Headers],0),FALSE)</f>
        <v>Mascotas</v>
      </c>
      <c r="F137" s="19">
        <f>VLOOKUP(C137,T_Productos[],MATCH("Precio*",T_Productos[#Headers],0),FALSE)</f>
        <v>4790</v>
      </c>
      <c r="G137" s="5">
        <v>120</v>
      </c>
      <c r="H137" s="6">
        <v>3</v>
      </c>
      <c r="I137" s="17" t="str">
        <f>VLOOKUP(H137,T_Ventas[],MATCH("Nombre*",T_Ventas[#Headers],0),FALSE)</f>
        <v>Laura Rojas</v>
      </c>
      <c r="J137" s="7">
        <v>43896</v>
      </c>
      <c r="K13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7" s="5" t="s">
        <v>38</v>
      </c>
      <c r="M137" s="42" t="b">
        <f>IF(AND(T_Facturacion[[#This Row],[Fecha de Facturación ]]&lt;DATE(2020,3,15),T_Facturacion[[#This Row],[Estado  ]]="PENDIENTE"),TRUE,FALSE)</f>
        <v>0</v>
      </c>
      <c r="N137" s="21"/>
    </row>
    <row r="138" spans="2:14" ht="15.75" thickBot="1">
      <c r="B138" s="40">
        <v>136</v>
      </c>
      <c r="C138" s="5">
        <v>20014</v>
      </c>
      <c r="D138" s="16" t="str">
        <f>VLOOKUP(C138,T_Productos[],MATCH("Nombre*",T_Productos[#Headers],0),FALSE)</f>
        <v>Limpia Pisos Lavanda 1800 ml</v>
      </c>
      <c r="E138" s="16" t="str">
        <f>VLOOKUP(C138,T_Productos[],MATCH("Categor*",T_Productos[#Headers],0),FALSE)</f>
        <v>Limpieza</v>
      </c>
      <c r="F138" s="19">
        <f>VLOOKUP(C138,T_Productos[],MATCH("Precio*",T_Productos[#Headers],0),FALSE)</f>
        <v>1690</v>
      </c>
      <c r="G138" s="5">
        <v>95</v>
      </c>
      <c r="H138" s="6">
        <v>3</v>
      </c>
      <c r="I138" s="17" t="str">
        <f>VLOOKUP(H138,T_Ventas[],MATCH("Nombre*",T_Ventas[#Headers],0),FALSE)</f>
        <v>Laura Rojas</v>
      </c>
      <c r="J138" s="7">
        <v>43894</v>
      </c>
      <c r="K13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38" s="5" t="s">
        <v>38</v>
      </c>
      <c r="M138" s="42" t="b">
        <f>IF(AND(T_Facturacion[[#This Row],[Fecha de Facturación ]]&lt;DATE(2020,3,15),T_Facturacion[[#This Row],[Estado  ]]="PENDIENTE"),TRUE,FALSE)</f>
        <v>0</v>
      </c>
      <c r="N138" s="21"/>
    </row>
    <row r="139" spans="2:14" ht="15.75" thickBot="1">
      <c r="B139" s="40">
        <v>137</v>
      </c>
      <c r="C139" s="5">
        <v>20005</v>
      </c>
      <c r="D139" s="16" t="str">
        <f>VLOOKUP(C139,T_Productos[],MATCH("Nombre*",T_Productos[#Headers],0),FALSE)</f>
        <v>Bolsa de Basura 50 x 70 cm Clásica  10 Un</v>
      </c>
      <c r="E139" s="16" t="str">
        <f>VLOOKUP(C139,T_Productos[],MATCH("Categor*",T_Productos[#Headers],0),FALSE)</f>
        <v>Limpieza</v>
      </c>
      <c r="F139" s="19">
        <f>VLOOKUP(C139,T_Productos[],MATCH("Precio*",T_Productos[#Headers],0),FALSE)</f>
        <v>430</v>
      </c>
      <c r="G139" s="5">
        <v>121</v>
      </c>
      <c r="H139" s="6">
        <v>2</v>
      </c>
      <c r="I139" s="17" t="str">
        <f>VLOOKUP(H139,T_Ventas[],MATCH("Nombre*",T_Ventas[#Headers],0),FALSE)</f>
        <v>Santiago Muñoz</v>
      </c>
      <c r="J139" s="7">
        <v>43916</v>
      </c>
      <c r="K13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39" s="5" t="s">
        <v>38</v>
      </c>
      <c r="M139" s="42" t="b">
        <f>IF(AND(T_Facturacion[[#This Row],[Fecha de Facturación ]]&lt;DATE(2020,3,15),T_Facturacion[[#This Row],[Estado  ]]="PENDIENTE"),TRUE,FALSE)</f>
        <v>0</v>
      </c>
      <c r="N139" s="21"/>
    </row>
    <row r="140" spans="2:14" ht="15.75" thickBot="1">
      <c r="B140" s="40">
        <v>138</v>
      </c>
      <c r="C140" s="5">
        <v>20011</v>
      </c>
      <c r="D140" s="16" t="str">
        <f>VLOOKUP(C140,T_Productos[],MATCH("Nombre*",T_Productos[#Headers],0),FALSE)</f>
        <v>Insecticida Casa y Jardín Lata  420 cc</v>
      </c>
      <c r="E140" s="16" t="str">
        <f>VLOOKUP(C140,T_Productos[],MATCH("Categor*",T_Productos[#Headers],0),FALSE)</f>
        <v>Limpieza</v>
      </c>
      <c r="F140" s="19">
        <f>VLOOKUP(C140,T_Productos[],MATCH("Precio*",T_Productos[#Headers],0),FALSE)</f>
        <v>2850</v>
      </c>
      <c r="G140" s="5">
        <v>128</v>
      </c>
      <c r="H140" s="6">
        <v>4</v>
      </c>
      <c r="I140" s="17" t="str">
        <f>VLOOKUP(H140,T_Ventas[],MATCH("Nombre*",T_Ventas[#Headers],0),FALSE)</f>
        <v xml:space="preserve">Pedro Díaz </v>
      </c>
      <c r="J140" s="7">
        <v>43905</v>
      </c>
      <c r="K14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0" s="5" t="s">
        <v>38</v>
      </c>
      <c r="M140" s="42" t="b">
        <f>IF(AND(T_Facturacion[[#This Row],[Fecha de Facturación ]]&lt;DATE(2020,3,15),T_Facturacion[[#This Row],[Estado  ]]="PENDIENTE"),TRUE,FALSE)</f>
        <v>0</v>
      </c>
      <c r="N140" s="21"/>
    </row>
    <row r="141" spans="2:14" ht="15.75" thickBot="1">
      <c r="B141" s="40">
        <v>139</v>
      </c>
      <c r="C141" s="5">
        <v>20014</v>
      </c>
      <c r="D141" s="16" t="str">
        <f>VLOOKUP(C141,T_Productos[],MATCH("Nombre*",T_Productos[#Headers],0),FALSE)</f>
        <v>Limpia Pisos Lavanda 1800 ml</v>
      </c>
      <c r="E141" s="16" t="str">
        <f>VLOOKUP(C141,T_Productos[],MATCH("Categor*",T_Productos[#Headers],0),FALSE)</f>
        <v>Limpieza</v>
      </c>
      <c r="F141" s="19">
        <f>VLOOKUP(C141,T_Productos[],MATCH("Precio*",T_Productos[#Headers],0),FALSE)</f>
        <v>1690</v>
      </c>
      <c r="G141" s="5">
        <v>195</v>
      </c>
      <c r="H141" s="6">
        <v>1</v>
      </c>
      <c r="I141" s="17" t="str">
        <f>VLOOKUP(H141,T_Ventas[],MATCH("Nombre*",T_Ventas[#Headers],0),FALSE)</f>
        <v>Lucas González</v>
      </c>
      <c r="J141" s="7">
        <v>43895</v>
      </c>
      <c r="K14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41" s="5" t="s">
        <v>38</v>
      </c>
      <c r="M141" s="42" t="b">
        <f>IF(AND(T_Facturacion[[#This Row],[Fecha de Facturación ]]&lt;DATE(2020,3,15),T_Facturacion[[#This Row],[Estado  ]]="PENDIENTE"),TRUE,FALSE)</f>
        <v>0</v>
      </c>
      <c r="N141" s="21"/>
    </row>
    <row r="142" spans="2:14" ht="15.75" thickBot="1">
      <c r="B142" s="40">
        <v>140</v>
      </c>
      <c r="C142" s="5">
        <v>20010</v>
      </c>
      <c r="D142" s="16" t="str">
        <f>VLOOKUP(C142,T_Productos[],MATCH("Nombre*",T_Productos[#Headers],0),FALSE)</f>
        <v>Huevo de Campo Grande Color Caja  12 Un</v>
      </c>
      <c r="E142" s="16" t="str">
        <f>VLOOKUP(C142,T_Productos[],MATCH("Categor*",T_Productos[#Headers],0),FALSE)</f>
        <v>Alimentos</v>
      </c>
      <c r="F142" s="19">
        <f>VLOOKUP(C142,T_Productos[],MATCH("Precio*",T_Productos[#Headers],0),FALSE)</f>
        <v>2950</v>
      </c>
      <c r="G142" s="5">
        <v>91</v>
      </c>
      <c r="H142" s="6">
        <v>1</v>
      </c>
      <c r="I142" s="17" t="str">
        <f>VLOOKUP(H142,T_Ventas[],MATCH("Nombre*",T_Ventas[#Headers],0),FALSE)</f>
        <v>Lucas González</v>
      </c>
      <c r="J142" s="7">
        <v>43901</v>
      </c>
      <c r="K14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2" s="5" t="s">
        <v>39</v>
      </c>
      <c r="M142" s="42" t="b">
        <f>IF(AND(T_Facturacion[[#This Row],[Fecha de Facturación ]]&lt;DATE(2020,3,15),T_Facturacion[[#This Row],[Estado  ]]="PENDIENTE"),TRUE,FALSE)</f>
        <v>1</v>
      </c>
      <c r="N142" s="21"/>
    </row>
    <row r="143" spans="2:14" ht="15.75" thickBot="1">
      <c r="B143" s="40">
        <v>141</v>
      </c>
      <c r="C143" s="5">
        <v>20014</v>
      </c>
      <c r="D143" s="16" t="str">
        <f>VLOOKUP(C143,T_Productos[],MATCH("Nombre*",T_Productos[#Headers],0),FALSE)</f>
        <v>Limpia Pisos Lavanda 1800 ml</v>
      </c>
      <c r="E143" s="16" t="str">
        <f>VLOOKUP(C143,T_Productos[],MATCH("Categor*",T_Productos[#Headers],0),FALSE)</f>
        <v>Limpieza</v>
      </c>
      <c r="F143" s="19">
        <f>VLOOKUP(C143,T_Productos[],MATCH("Precio*",T_Productos[#Headers],0),FALSE)</f>
        <v>1690</v>
      </c>
      <c r="G143" s="5">
        <v>98</v>
      </c>
      <c r="H143" s="6">
        <v>5</v>
      </c>
      <c r="I143" s="17" t="str">
        <f>VLOOKUP(H143,T_Ventas[],MATCH("Nombre*",T_Ventas[#Headers],0),FALSE)</f>
        <v>Magdalena Pérez</v>
      </c>
      <c r="J143" s="7">
        <v>43903</v>
      </c>
      <c r="K14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3" s="5" t="s">
        <v>39</v>
      </c>
      <c r="M143" s="42" t="b">
        <f>IF(AND(T_Facturacion[[#This Row],[Fecha de Facturación ]]&lt;DATE(2020,3,15),T_Facturacion[[#This Row],[Estado  ]]="PENDIENTE"),TRUE,FALSE)</f>
        <v>1</v>
      </c>
      <c r="N143" s="21"/>
    </row>
    <row r="144" spans="2:14" ht="15.75" thickBot="1">
      <c r="B144" s="40">
        <v>142</v>
      </c>
      <c r="C144" s="5">
        <v>20013</v>
      </c>
      <c r="D144" s="16" t="str">
        <f>VLOOKUP(C144,T_Productos[],MATCH("Nombre*",T_Productos[#Headers],0),FALSE)</f>
        <v>Leche Descremada Sin Lactosa con Tapa  1 </v>
      </c>
      <c r="E144" s="16" t="str">
        <f>VLOOKUP(C144,T_Productos[],MATCH("Categor*",T_Productos[#Headers],0),FALSE)</f>
        <v>Alimentos</v>
      </c>
      <c r="F144" s="19">
        <f>VLOOKUP(C144,T_Productos[],MATCH("Precio*",T_Productos[#Headers],0),FALSE)</f>
        <v>890</v>
      </c>
      <c r="G144" s="5">
        <v>149</v>
      </c>
      <c r="H144" s="6">
        <v>4</v>
      </c>
      <c r="I144" s="17" t="str">
        <f>VLOOKUP(H144,T_Ventas[],MATCH("Nombre*",T_Ventas[#Headers],0),FALSE)</f>
        <v xml:space="preserve">Pedro Díaz </v>
      </c>
      <c r="J144" s="7">
        <v>43905</v>
      </c>
      <c r="K14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4" s="5" t="s">
        <v>39</v>
      </c>
      <c r="M144" s="42" t="b">
        <f>IF(AND(T_Facturacion[[#This Row],[Fecha de Facturación ]]&lt;DATE(2020,3,15),T_Facturacion[[#This Row],[Estado  ]]="PENDIENTE"),TRUE,FALSE)</f>
        <v>0</v>
      </c>
      <c r="N144" s="21"/>
    </row>
    <row r="145" spans="2:14" ht="15.75" thickBot="1">
      <c r="B145" s="40">
        <v>143</v>
      </c>
      <c r="C145" s="5">
        <v>20014</v>
      </c>
      <c r="D145" s="16" t="str">
        <f>VLOOKUP(C145,T_Productos[],MATCH("Nombre*",T_Productos[#Headers],0),FALSE)</f>
        <v>Limpia Pisos Lavanda 1800 ml</v>
      </c>
      <c r="E145" s="16" t="str">
        <f>VLOOKUP(C145,T_Productos[],MATCH("Categor*",T_Productos[#Headers],0),FALSE)</f>
        <v>Limpieza</v>
      </c>
      <c r="F145" s="19">
        <f>VLOOKUP(C145,T_Productos[],MATCH("Precio*",T_Productos[#Headers],0),FALSE)</f>
        <v>1690</v>
      </c>
      <c r="G145" s="5">
        <v>192</v>
      </c>
      <c r="H145" s="6">
        <v>5</v>
      </c>
      <c r="I145" s="17" t="str">
        <f>VLOOKUP(H145,T_Ventas[],MATCH("Nombre*",T_Ventas[#Headers],0),FALSE)</f>
        <v>Magdalena Pérez</v>
      </c>
      <c r="J145" s="7">
        <v>43900</v>
      </c>
      <c r="K14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5" s="5" t="s">
        <v>38</v>
      </c>
      <c r="M145" s="42" t="b">
        <f>IF(AND(T_Facturacion[[#This Row],[Fecha de Facturación ]]&lt;DATE(2020,3,15),T_Facturacion[[#This Row],[Estado  ]]="PENDIENTE"),TRUE,FALSE)</f>
        <v>0</v>
      </c>
      <c r="N145" s="21"/>
    </row>
    <row r="146" spans="2:14" ht="15.75" thickBot="1">
      <c r="B146" s="40">
        <v>144</v>
      </c>
      <c r="C146" s="5">
        <v>20016</v>
      </c>
      <c r="D146" s="16" t="str">
        <f>VLOOKUP(C146,T_Productos[],MATCH("Nombre*",T_Productos[#Headers],0),FALSE)</f>
        <v>Pan Blanco Grande XL Bolsa  750 g</v>
      </c>
      <c r="E146" s="16" t="str">
        <f>VLOOKUP(C146,T_Productos[],MATCH("Categor*",T_Productos[#Headers],0),FALSE)</f>
        <v>Alimentos</v>
      </c>
      <c r="F146" s="19">
        <f>VLOOKUP(C146,T_Productos[],MATCH("Precio*",T_Productos[#Headers],0),FALSE)</f>
        <v>1850</v>
      </c>
      <c r="G146" s="5">
        <v>119</v>
      </c>
      <c r="H146" s="6">
        <v>5</v>
      </c>
      <c r="I146" s="17" t="str">
        <f>VLOOKUP(H146,T_Ventas[],MATCH("Nombre*",T_Ventas[#Headers],0),FALSE)</f>
        <v>Magdalena Pérez</v>
      </c>
      <c r="J146" s="7">
        <v>43909</v>
      </c>
      <c r="K14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6" s="5" t="s">
        <v>39</v>
      </c>
      <c r="M146" s="42" t="b">
        <f>IF(AND(T_Facturacion[[#This Row],[Fecha de Facturación ]]&lt;DATE(2020,3,15),T_Facturacion[[#This Row],[Estado  ]]="PENDIENTE"),TRUE,FALSE)</f>
        <v>0</v>
      </c>
      <c r="N146" s="21"/>
    </row>
    <row r="147" spans="2:14" ht="15.75" thickBot="1">
      <c r="B147" s="40">
        <v>145</v>
      </c>
      <c r="C147" s="5">
        <v>20017</v>
      </c>
      <c r="D147" s="16" t="str">
        <f>VLOOKUP(C147,T_Productos[],MATCH("Nombre*",T_Productos[#Headers],0),FALSE)</f>
        <v>Pegamento barra 36 gr</v>
      </c>
      <c r="E147" s="16" t="str">
        <f>VLOOKUP(C147,T_Productos[],MATCH("Categor*",T_Productos[#Headers],0),FALSE)</f>
        <v>Librería</v>
      </c>
      <c r="F147" s="19">
        <f>VLOOKUP(C147,T_Productos[],MATCH("Precio*",T_Productos[#Headers],0),FALSE)</f>
        <v>890</v>
      </c>
      <c r="G147" s="5">
        <v>185</v>
      </c>
      <c r="H147" s="6">
        <v>2</v>
      </c>
      <c r="I147" s="17" t="str">
        <f>VLOOKUP(H147,T_Ventas[],MATCH("Nombre*",T_Ventas[#Headers],0),FALSE)</f>
        <v>Santiago Muñoz</v>
      </c>
      <c r="J147" s="7">
        <v>43901</v>
      </c>
      <c r="K14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7" s="5" t="s">
        <v>38</v>
      </c>
      <c r="M147" s="42" t="b">
        <f>IF(AND(T_Facturacion[[#This Row],[Fecha de Facturación ]]&lt;DATE(2020,3,15),T_Facturacion[[#This Row],[Estado  ]]="PENDIENTE"),TRUE,FALSE)</f>
        <v>0</v>
      </c>
      <c r="N147" s="21"/>
    </row>
    <row r="148" spans="2:14" ht="15.75" thickBot="1">
      <c r="B148" s="40">
        <v>146</v>
      </c>
      <c r="C148" s="5">
        <v>20012</v>
      </c>
      <c r="D148" s="16" t="str">
        <f>VLOOKUP(C148,T_Productos[],MATCH("Nombre*",T_Productos[#Headers],0),FALSE)</f>
        <v>Juguete Pet Station</v>
      </c>
      <c r="E148" s="16" t="str">
        <f>VLOOKUP(C148,T_Productos[],MATCH("Categor*",T_Productos[#Headers],0),FALSE)</f>
        <v>Mascotas</v>
      </c>
      <c r="F148" s="19">
        <f>VLOOKUP(C148,T_Productos[],MATCH("Precio*",T_Productos[#Headers],0),FALSE)</f>
        <v>990</v>
      </c>
      <c r="G148" s="5">
        <v>129</v>
      </c>
      <c r="H148" s="6">
        <v>4</v>
      </c>
      <c r="I148" s="17" t="str">
        <f>VLOOKUP(H148,T_Ventas[],MATCH("Nombre*",T_Ventas[#Headers],0),FALSE)</f>
        <v xml:space="preserve">Pedro Díaz </v>
      </c>
      <c r="J148" s="7">
        <v>43904</v>
      </c>
      <c r="K14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8" s="5" t="s">
        <v>38</v>
      </c>
      <c r="M148" s="42" t="b">
        <f>IF(AND(T_Facturacion[[#This Row],[Fecha de Facturación ]]&lt;DATE(2020,3,15),T_Facturacion[[#This Row],[Estado  ]]="PENDIENTE"),TRUE,FALSE)</f>
        <v>0</v>
      </c>
      <c r="N148" s="21"/>
    </row>
    <row r="149" spans="2:14" ht="15.75" thickBot="1">
      <c r="B149" s="40">
        <v>147</v>
      </c>
      <c r="C149" s="5">
        <v>20016</v>
      </c>
      <c r="D149" s="16" t="str">
        <f>VLOOKUP(C149,T_Productos[],MATCH("Nombre*",T_Productos[#Headers],0),FALSE)</f>
        <v>Pan Blanco Grande XL Bolsa  750 g</v>
      </c>
      <c r="E149" s="16" t="str">
        <f>VLOOKUP(C149,T_Productos[],MATCH("Categor*",T_Productos[#Headers],0),FALSE)</f>
        <v>Alimentos</v>
      </c>
      <c r="F149" s="19">
        <f>VLOOKUP(C149,T_Productos[],MATCH("Precio*",T_Productos[#Headers],0),FALSE)</f>
        <v>1850</v>
      </c>
      <c r="G149" s="5">
        <v>87</v>
      </c>
      <c r="H149" s="6">
        <v>2</v>
      </c>
      <c r="I149" s="17" t="str">
        <f>VLOOKUP(H149,T_Ventas[],MATCH("Nombre*",T_Ventas[#Headers],0),FALSE)</f>
        <v>Santiago Muñoz</v>
      </c>
      <c r="J149" s="7">
        <v>43910</v>
      </c>
      <c r="K14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49" s="5" t="s">
        <v>38</v>
      </c>
      <c r="M149" s="42" t="b">
        <f>IF(AND(T_Facturacion[[#This Row],[Fecha de Facturación ]]&lt;DATE(2020,3,15),T_Facturacion[[#This Row],[Estado  ]]="PENDIENTE"),TRUE,FALSE)</f>
        <v>0</v>
      </c>
      <c r="N149" s="21"/>
    </row>
    <row r="150" spans="2:14" ht="15.75" thickBot="1">
      <c r="B150" s="40">
        <v>148</v>
      </c>
      <c r="C150" s="5">
        <v>20009</v>
      </c>
      <c r="D150" s="16" t="str">
        <f>VLOOKUP(C150,T_Productos[],MATCH("Nombre*",T_Productos[#Headers],0),FALSE)</f>
        <v>Hueso Pet´s Fun cuero 5-6"</v>
      </c>
      <c r="E150" s="16" t="str">
        <f>VLOOKUP(C150,T_Productos[],MATCH("Categor*",T_Productos[#Headers],0),FALSE)</f>
        <v>Mascotas</v>
      </c>
      <c r="F150" s="19">
        <f>VLOOKUP(C150,T_Productos[],MATCH("Precio*",T_Productos[#Headers],0),FALSE)</f>
        <v>1689</v>
      </c>
      <c r="G150" s="5">
        <v>173</v>
      </c>
      <c r="H150" s="6">
        <v>4</v>
      </c>
      <c r="I150" s="17" t="str">
        <f>VLOOKUP(H150,T_Ventas[],MATCH("Nombre*",T_Ventas[#Headers],0),FALSE)</f>
        <v xml:space="preserve">Pedro Díaz </v>
      </c>
      <c r="J150" s="7">
        <v>43915</v>
      </c>
      <c r="K15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0" s="5" t="s">
        <v>39</v>
      </c>
      <c r="M150" s="42" t="b">
        <f>IF(AND(T_Facturacion[[#This Row],[Fecha de Facturación ]]&lt;DATE(2020,3,15),T_Facturacion[[#This Row],[Estado  ]]="PENDIENTE"),TRUE,FALSE)</f>
        <v>0</v>
      </c>
      <c r="N150" s="21"/>
    </row>
    <row r="151" spans="2:14" ht="15.75" thickBot="1">
      <c r="B151" s="40">
        <v>149</v>
      </c>
      <c r="C151" s="5">
        <v>20004</v>
      </c>
      <c r="D151" s="16" t="str">
        <f>VLOOKUP(C151,T_Productos[],MATCH("Nombre*",T_Productos[#Headers],0),FALSE)</f>
        <v>Block de Dibujo N°99 1/8 Artel 20 Hojas</v>
      </c>
      <c r="E151" s="16" t="str">
        <f>VLOOKUP(C151,T_Productos[],MATCH("Categor*",T_Productos[#Headers],0),FALSE)</f>
        <v>Librería</v>
      </c>
      <c r="F151" s="19">
        <f>VLOOKUP(C151,T_Productos[],MATCH("Precio*",T_Productos[#Headers],0),FALSE)</f>
        <v>1170</v>
      </c>
      <c r="G151" s="5">
        <v>117</v>
      </c>
      <c r="H151" s="6">
        <v>5</v>
      </c>
      <c r="I151" s="17" t="str">
        <f>VLOOKUP(H151,T_Ventas[],MATCH("Nombre*",T_Ventas[#Headers],0),FALSE)</f>
        <v>Magdalena Pérez</v>
      </c>
      <c r="J151" s="7">
        <v>43921</v>
      </c>
      <c r="K15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51" s="5" t="s">
        <v>38</v>
      </c>
      <c r="M151" s="42" t="b">
        <f>IF(AND(T_Facturacion[[#This Row],[Fecha de Facturación ]]&lt;DATE(2020,3,15),T_Facturacion[[#This Row],[Estado  ]]="PENDIENTE"),TRUE,FALSE)</f>
        <v>0</v>
      </c>
      <c r="N151" s="21"/>
    </row>
    <row r="152" spans="2:14" ht="15.75" thickBot="1">
      <c r="B152" s="40">
        <v>150</v>
      </c>
      <c r="C152" s="5">
        <v>20006</v>
      </c>
      <c r="D152" s="16" t="str">
        <f>VLOOKUP(C152,T_Productos[],MATCH("Nombre*",T_Productos[#Headers],0),FALSE)</f>
        <v>Corchetera Maped 26/6 + corchetes</v>
      </c>
      <c r="E152" s="16" t="str">
        <f>VLOOKUP(C152,T_Productos[],MATCH("Categor*",T_Productos[#Headers],0),FALSE)</f>
        <v>Librería</v>
      </c>
      <c r="F152" s="19">
        <f>VLOOKUP(C152,T_Productos[],MATCH("Precio*",T_Productos[#Headers],0),FALSE)</f>
        <v>3990</v>
      </c>
      <c r="G152" s="5">
        <v>148</v>
      </c>
      <c r="H152" s="6">
        <v>4</v>
      </c>
      <c r="I152" s="17" t="str">
        <f>VLOOKUP(H152,T_Ventas[],MATCH("Nombre*",T_Ventas[#Headers],0),FALSE)</f>
        <v xml:space="preserve">Pedro Díaz </v>
      </c>
      <c r="J152" s="7">
        <v>43900</v>
      </c>
      <c r="K15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2" s="5" t="s">
        <v>39</v>
      </c>
      <c r="M152" s="42" t="b">
        <f>IF(AND(T_Facturacion[[#This Row],[Fecha de Facturación ]]&lt;DATE(2020,3,15),T_Facturacion[[#This Row],[Estado  ]]="PENDIENTE"),TRUE,FALSE)</f>
        <v>1</v>
      </c>
      <c r="N152" s="21"/>
    </row>
    <row r="153" spans="2:14" ht="15.75" thickBot="1">
      <c r="B153" s="40">
        <v>151</v>
      </c>
      <c r="C153" s="5">
        <v>20006</v>
      </c>
      <c r="D153" s="16" t="str">
        <f>VLOOKUP(C153,T_Productos[],MATCH("Nombre*",T_Productos[#Headers],0),FALSE)</f>
        <v>Corchetera Maped 26/6 + corchetes</v>
      </c>
      <c r="E153" s="16" t="str">
        <f>VLOOKUP(C153,T_Productos[],MATCH("Categor*",T_Productos[#Headers],0),FALSE)</f>
        <v>Librería</v>
      </c>
      <c r="F153" s="19">
        <f>VLOOKUP(C153,T_Productos[],MATCH("Precio*",T_Productos[#Headers],0),FALSE)</f>
        <v>3990</v>
      </c>
      <c r="G153" s="5">
        <v>143</v>
      </c>
      <c r="H153" s="6">
        <v>3</v>
      </c>
      <c r="I153" s="17" t="str">
        <f>VLOOKUP(H153,T_Ventas[],MATCH("Nombre*",T_Ventas[#Headers],0),FALSE)</f>
        <v>Laura Rojas</v>
      </c>
      <c r="J153" s="7">
        <v>43892</v>
      </c>
      <c r="K15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53" s="5" t="s">
        <v>38</v>
      </c>
      <c r="M153" s="42" t="b">
        <f>IF(AND(T_Facturacion[[#This Row],[Fecha de Facturación ]]&lt;DATE(2020,3,15),T_Facturacion[[#This Row],[Estado  ]]="PENDIENTE"),TRUE,FALSE)</f>
        <v>0</v>
      </c>
      <c r="N153" s="21"/>
    </row>
    <row r="154" spans="2:14" ht="15.75" thickBot="1">
      <c r="B154" s="40">
        <v>152</v>
      </c>
      <c r="C154" s="5">
        <v>20010</v>
      </c>
      <c r="D154" s="16" t="str">
        <f>VLOOKUP(C154,T_Productos[],MATCH("Nombre*",T_Productos[#Headers],0),FALSE)</f>
        <v>Huevo de Campo Grande Color Caja  12 Un</v>
      </c>
      <c r="E154" s="16" t="str">
        <f>VLOOKUP(C154,T_Productos[],MATCH("Categor*",T_Productos[#Headers],0),FALSE)</f>
        <v>Alimentos</v>
      </c>
      <c r="F154" s="19">
        <f>VLOOKUP(C154,T_Productos[],MATCH("Precio*",T_Productos[#Headers],0),FALSE)</f>
        <v>2950</v>
      </c>
      <c r="G154" s="5">
        <v>100</v>
      </c>
      <c r="H154" s="6">
        <v>4</v>
      </c>
      <c r="I154" s="17" t="str">
        <f>VLOOKUP(H154,T_Ventas[],MATCH("Nombre*",T_Ventas[#Headers],0),FALSE)</f>
        <v xml:space="preserve">Pedro Díaz </v>
      </c>
      <c r="J154" s="7">
        <v>43907</v>
      </c>
      <c r="K15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4" s="5" t="s">
        <v>38</v>
      </c>
      <c r="M154" s="42" t="b">
        <f>IF(AND(T_Facturacion[[#This Row],[Fecha de Facturación ]]&lt;DATE(2020,3,15),T_Facturacion[[#This Row],[Estado  ]]="PENDIENTE"),TRUE,FALSE)</f>
        <v>0</v>
      </c>
      <c r="N154" s="21"/>
    </row>
    <row r="155" spans="2:14" ht="15.75" thickBot="1">
      <c r="B155" s="40">
        <v>153</v>
      </c>
      <c r="C155" s="5">
        <v>20007</v>
      </c>
      <c r="D155" s="16" t="str">
        <f>VLOOKUP(C155,T_Productos[],MATCH("Nombre*",T_Productos[#Headers],0),FALSE)</f>
        <v>Guante de Goma Conveniente Mediano  2 Un</v>
      </c>
      <c r="E155" s="16" t="str">
        <f>VLOOKUP(C155,T_Productos[],MATCH("Categor*",T_Productos[#Headers],0),FALSE)</f>
        <v>Limpieza</v>
      </c>
      <c r="F155" s="19">
        <f>VLOOKUP(C155,T_Productos[],MATCH("Precio*",T_Productos[#Headers],0),FALSE)</f>
        <v>1350</v>
      </c>
      <c r="G155" s="5">
        <v>143</v>
      </c>
      <c r="H155" s="6">
        <v>4</v>
      </c>
      <c r="I155" s="17" t="str">
        <f>VLOOKUP(H155,T_Ventas[],MATCH("Nombre*",T_Ventas[#Headers],0),FALSE)</f>
        <v xml:space="preserve">Pedro Díaz </v>
      </c>
      <c r="J155" s="7">
        <v>43908</v>
      </c>
      <c r="K15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5" s="5" t="s">
        <v>38</v>
      </c>
      <c r="M155" s="42" t="b">
        <f>IF(AND(T_Facturacion[[#This Row],[Fecha de Facturación ]]&lt;DATE(2020,3,15),T_Facturacion[[#This Row],[Estado  ]]="PENDIENTE"),TRUE,FALSE)</f>
        <v>0</v>
      </c>
      <c r="N155" s="21"/>
    </row>
    <row r="156" spans="2:14" ht="15.75" thickBot="1">
      <c r="B156" s="40">
        <v>154</v>
      </c>
      <c r="C156" s="5">
        <v>20010</v>
      </c>
      <c r="D156" s="16" t="str">
        <f>VLOOKUP(C156,T_Productos[],MATCH("Nombre*",T_Productos[#Headers],0),FALSE)</f>
        <v>Huevo de Campo Grande Color Caja  12 Un</v>
      </c>
      <c r="E156" s="16" t="str">
        <f>VLOOKUP(C156,T_Productos[],MATCH("Categor*",T_Productos[#Headers],0),FALSE)</f>
        <v>Alimentos</v>
      </c>
      <c r="F156" s="19">
        <f>VLOOKUP(C156,T_Productos[],MATCH("Precio*",T_Productos[#Headers],0),FALSE)</f>
        <v>2950</v>
      </c>
      <c r="G156" s="5">
        <v>191</v>
      </c>
      <c r="H156" s="6">
        <v>4</v>
      </c>
      <c r="I156" s="17" t="str">
        <f>VLOOKUP(H156,T_Ventas[],MATCH("Nombre*",T_Ventas[#Headers],0),FALSE)</f>
        <v xml:space="preserve">Pedro Díaz </v>
      </c>
      <c r="J156" s="7">
        <v>43916</v>
      </c>
      <c r="K15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6" s="5" t="s">
        <v>38</v>
      </c>
      <c r="M156" s="42" t="b">
        <f>IF(AND(T_Facturacion[[#This Row],[Fecha de Facturación ]]&lt;DATE(2020,3,15),T_Facturacion[[#This Row],[Estado  ]]="PENDIENTE"),TRUE,FALSE)</f>
        <v>0</v>
      </c>
      <c r="N156" s="21"/>
    </row>
    <row r="157" spans="2:14" ht="15.75" thickBot="1">
      <c r="B157" s="40">
        <v>155</v>
      </c>
      <c r="C157" s="5">
        <v>20014</v>
      </c>
      <c r="D157" s="16" t="str">
        <f>VLOOKUP(C157,T_Productos[],MATCH("Nombre*",T_Productos[#Headers],0),FALSE)</f>
        <v>Limpia Pisos Lavanda 1800 ml</v>
      </c>
      <c r="E157" s="16" t="str">
        <f>VLOOKUP(C157,T_Productos[],MATCH("Categor*",T_Productos[#Headers],0),FALSE)</f>
        <v>Limpieza</v>
      </c>
      <c r="F157" s="19">
        <f>VLOOKUP(C157,T_Productos[],MATCH("Precio*",T_Productos[#Headers],0),FALSE)</f>
        <v>1690</v>
      </c>
      <c r="G157" s="5">
        <v>102</v>
      </c>
      <c r="H157" s="6">
        <v>4</v>
      </c>
      <c r="I157" s="17" t="str">
        <f>VLOOKUP(H157,T_Ventas[],MATCH("Nombre*",T_Ventas[#Headers],0),FALSE)</f>
        <v xml:space="preserve">Pedro Díaz </v>
      </c>
      <c r="J157" s="7">
        <v>43904</v>
      </c>
      <c r="K15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7" s="5" t="s">
        <v>38</v>
      </c>
      <c r="M157" s="42" t="b">
        <f>IF(AND(T_Facturacion[[#This Row],[Fecha de Facturación ]]&lt;DATE(2020,3,15),T_Facturacion[[#This Row],[Estado  ]]="PENDIENTE"),TRUE,FALSE)</f>
        <v>0</v>
      </c>
      <c r="N157" s="21"/>
    </row>
    <row r="158" spans="2:14" ht="15.75" thickBot="1">
      <c r="B158" s="40">
        <v>156</v>
      </c>
      <c r="C158" s="5">
        <v>20010</v>
      </c>
      <c r="D158" s="16" t="str">
        <f>VLOOKUP(C158,T_Productos[],MATCH("Nombre*",T_Productos[#Headers],0),FALSE)</f>
        <v>Huevo de Campo Grande Color Caja  12 Un</v>
      </c>
      <c r="E158" s="16" t="str">
        <f>VLOOKUP(C158,T_Productos[],MATCH("Categor*",T_Productos[#Headers],0),FALSE)</f>
        <v>Alimentos</v>
      </c>
      <c r="F158" s="19">
        <f>VLOOKUP(C158,T_Productos[],MATCH("Precio*",T_Productos[#Headers],0),FALSE)</f>
        <v>2950</v>
      </c>
      <c r="G158" s="5">
        <v>118</v>
      </c>
      <c r="H158" s="6">
        <v>2</v>
      </c>
      <c r="I158" s="17" t="str">
        <f>VLOOKUP(H158,T_Ventas[],MATCH("Nombre*",T_Ventas[#Headers],0),FALSE)</f>
        <v>Santiago Muñoz</v>
      </c>
      <c r="J158" s="7">
        <v>43909</v>
      </c>
      <c r="K15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8" s="5" t="s">
        <v>38</v>
      </c>
      <c r="M158" s="42" t="b">
        <f>IF(AND(T_Facturacion[[#This Row],[Fecha de Facturación ]]&lt;DATE(2020,3,15),T_Facturacion[[#This Row],[Estado  ]]="PENDIENTE"),TRUE,FALSE)</f>
        <v>0</v>
      </c>
      <c r="N158" s="21"/>
    </row>
    <row r="159" spans="2:14" ht="15.75" thickBot="1">
      <c r="B159" s="40">
        <v>157</v>
      </c>
      <c r="C159" s="5">
        <v>20017</v>
      </c>
      <c r="D159" s="16" t="str">
        <f>VLOOKUP(C159,T_Productos[],MATCH("Nombre*",T_Productos[#Headers],0),FALSE)</f>
        <v>Pegamento barra 36 gr</v>
      </c>
      <c r="E159" s="16" t="str">
        <f>VLOOKUP(C159,T_Productos[],MATCH("Categor*",T_Productos[#Headers],0),FALSE)</f>
        <v>Librería</v>
      </c>
      <c r="F159" s="19">
        <f>VLOOKUP(C159,T_Productos[],MATCH("Precio*",T_Productos[#Headers],0),FALSE)</f>
        <v>890</v>
      </c>
      <c r="G159" s="5">
        <v>175</v>
      </c>
      <c r="H159" s="6">
        <v>5</v>
      </c>
      <c r="I159" s="17" t="str">
        <f>VLOOKUP(H159,T_Ventas[],MATCH("Nombre*",T_Ventas[#Headers],0),FALSE)</f>
        <v>Magdalena Pérez</v>
      </c>
      <c r="J159" s="7">
        <v>43897</v>
      </c>
      <c r="K15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59" s="5" t="s">
        <v>38</v>
      </c>
      <c r="M159" s="42" t="b">
        <f>IF(AND(T_Facturacion[[#This Row],[Fecha de Facturación ]]&lt;DATE(2020,3,15),T_Facturacion[[#This Row],[Estado  ]]="PENDIENTE"),TRUE,FALSE)</f>
        <v>0</v>
      </c>
      <c r="N159" s="21"/>
    </row>
    <row r="160" spans="2:14" ht="15.75" thickBot="1">
      <c r="B160" s="40">
        <v>158</v>
      </c>
      <c r="C160" s="5">
        <v>20012</v>
      </c>
      <c r="D160" s="16" t="str">
        <f>VLOOKUP(C160,T_Productos[],MATCH("Nombre*",T_Productos[#Headers],0),FALSE)</f>
        <v>Juguete Pet Station</v>
      </c>
      <c r="E160" s="16" t="str">
        <f>VLOOKUP(C160,T_Productos[],MATCH("Categor*",T_Productos[#Headers],0),FALSE)</f>
        <v>Mascotas</v>
      </c>
      <c r="F160" s="19">
        <f>VLOOKUP(C160,T_Productos[],MATCH("Precio*",T_Productos[#Headers],0),FALSE)</f>
        <v>990</v>
      </c>
      <c r="G160" s="5">
        <v>151</v>
      </c>
      <c r="H160" s="6">
        <v>4</v>
      </c>
      <c r="I160" s="17" t="str">
        <f>VLOOKUP(H160,T_Ventas[],MATCH("Nombre*",T_Ventas[#Headers],0),FALSE)</f>
        <v xml:space="preserve">Pedro Díaz </v>
      </c>
      <c r="J160" s="7">
        <v>43910</v>
      </c>
      <c r="K16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0" s="5" t="s">
        <v>39</v>
      </c>
      <c r="M160" s="42" t="b">
        <f>IF(AND(T_Facturacion[[#This Row],[Fecha de Facturación ]]&lt;DATE(2020,3,15),T_Facturacion[[#This Row],[Estado  ]]="PENDIENTE"),TRUE,FALSE)</f>
        <v>0</v>
      </c>
      <c r="N160" s="21"/>
    </row>
    <row r="161" spans="2:14" ht="15.75" thickBot="1">
      <c r="B161" s="40">
        <v>159</v>
      </c>
      <c r="C161" s="5">
        <v>20013</v>
      </c>
      <c r="D161" s="16" t="str">
        <f>VLOOKUP(C161,T_Productos[],MATCH("Nombre*",T_Productos[#Headers],0),FALSE)</f>
        <v>Leche Descremada Sin Lactosa con Tapa  1 </v>
      </c>
      <c r="E161" s="16" t="str">
        <f>VLOOKUP(C161,T_Productos[],MATCH("Categor*",T_Productos[#Headers],0),FALSE)</f>
        <v>Alimentos</v>
      </c>
      <c r="F161" s="19">
        <f>VLOOKUP(C161,T_Productos[],MATCH("Precio*",T_Productos[#Headers],0),FALSE)</f>
        <v>890</v>
      </c>
      <c r="G161" s="5">
        <v>89</v>
      </c>
      <c r="H161" s="6">
        <v>5</v>
      </c>
      <c r="I161" s="17" t="str">
        <f>VLOOKUP(H161,T_Ventas[],MATCH("Nombre*",T_Ventas[#Headers],0),FALSE)</f>
        <v>Magdalena Pérez</v>
      </c>
      <c r="J161" s="7">
        <v>43898</v>
      </c>
      <c r="K16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1" s="5" t="s">
        <v>38</v>
      </c>
      <c r="M161" s="42" t="b">
        <f>IF(AND(T_Facturacion[[#This Row],[Fecha de Facturación ]]&lt;DATE(2020,3,15),T_Facturacion[[#This Row],[Estado  ]]="PENDIENTE"),TRUE,FALSE)</f>
        <v>0</v>
      </c>
      <c r="N161" s="21"/>
    </row>
    <row r="162" spans="2:14" ht="15.75" thickBot="1">
      <c r="B162" s="40">
        <v>160</v>
      </c>
      <c r="C162" s="5">
        <v>20008</v>
      </c>
      <c r="D162" s="16" t="str">
        <f>VLOOKUP(C162,T_Productos[],MATCH("Nombre*",T_Productos[#Headers],0),FALSE)</f>
        <v>Harina sin Polvos de Hornear Bolsa  1 Kg</v>
      </c>
      <c r="E162" s="16" t="str">
        <f>VLOOKUP(C162,T_Productos[],MATCH("Categor*",T_Productos[#Headers],0),FALSE)</f>
        <v>Alimentos</v>
      </c>
      <c r="F162" s="19">
        <f>VLOOKUP(C162,T_Productos[],MATCH("Precio*",T_Productos[#Headers],0),FALSE)</f>
        <v>970</v>
      </c>
      <c r="G162" s="5">
        <v>172</v>
      </c>
      <c r="H162" s="6">
        <v>1</v>
      </c>
      <c r="I162" s="17" t="str">
        <f>VLOOKUP(H162,T_Ventas[],MATCH("Nombre*",T_Ventas[#Headers],0),FALSE)</f>
        <v>Lucas González</v>
      </c>
      <c r="J162" s="7">
        <v>43907</v>
      </c>
      <c r="K16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2" s="5" t="s">
        <v>38</v>
      </c>
      <c r="M162" s="42" t="b">
        <f>IF(AND(T_Facturacion[[#This Row],[Fecha de Facturación ]]&lt;DATE(2020,3,15),T_Facturacion[[#This Row],[Estado  ]]="PENDIENTE"),TRUE,FALSE)</f>
        <v>0</v>
      </c>
      <c r="N162" s="21"/>
    </row>
    <row r="163" spans="2:14" ht="15.75" thickBot="1">
      <c r="B163" s="40">
        <v>161</v>
      </c>
      <c r="C163" s="5">
        <v>20013</v>
      </c>
      <c r="D163" s="16" t="str">
        <f>VLOOKUP(C163,T_Productos[],MATCH("Nombre*",T_Productos[#Headers],0),FALSE)</f>
        <v>Leche Descremada Sin Lactosa con Tapa  1 </v>
      </c>
      <c r="E163" s="16" t="str">
        <f>VLOOKUP(C163,T_Productos[],MATCH("Categor*",T_Productos[#Headers],0),FALSE)</f>
        <v>Alimentos</v>
      </c>
      <c r="F163" s="19">
        <f>VLOOKUP(C163,T_Productos[],MATCH("Precio*",T_Productos[#Headers],0),FALSE)</f>
        <v>890</v>
      </c>
      <c r="G163" s="5">
        <v>148</v>
      </c>
      <c r="H163" s="6">
        <v>4</v>
      </c>
      <c r="I163" s="17" t="str">
        <f>VLOOKUP(H163,T_Ventas[],MATCH("Nombre*",T_Ventas[#Headers],0),FALSE)</f>
        <v xml:space="preserve">Pedro Díaz </v>
      </c>
      <c r="J163" s="7">
        <v>43891</v>
      </c>
      <c r="K16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63" s="5" t="s">
        <v>39</v>
      </c>
      <c r="M163" s="42" t="b">
        <f>IF(AND(T_Facturacion[[#This Row],[Fecha de Facturación ]]&lt;DATE(2020,3,15),T_Facturacion[[#This Row],[Estado  ]]="PENDIENTE"),TRUE,FALSE)</f>
        <v>1</v>
      </c>
      <c r="N163" s="21"/>
    </row>
    <row r="164" spans="2:14" ht="15.75" thickBot="1">
      <c r="B164" s="40">
        <v>162</v>
      </c>
      <c r="C164" s="5">
        <v>20001</v>
      </c>
      <c r="D164" s="16" t="str">
        <f>VLOOKUP(C164,T_Productos[],MATCH("Nombre*",T_Productos[#Headers],0),FALSE)</f>
        <v>Alimento húmedo para gato adulto carne 85 g</v>
      </c>
      <c r="E164" s="16" t="str">
        <f>VLOOKUP(C164,T_Productos[],MATCH("Categor*",T_Productos[#Headers],0),FALSE)</f>
        <v>Mascotas</v>
      </c>
      <c r="F164" s="19">
        <f>VLOOKUP(C164,T_Productos[],MATCH("Precio*",T_Productos[#Headers],0),FALSE)</f>
        <v>590</v>
      </c>
      <c r="G164" s="5">
        <v>165</v>
      </c>
      <c r="H164" s="6">
        <v>5</v>
      </c>
      <c r="I164" s="17" t="str">
        <f>VLOOKUP(H164,T_Ventas[],MATCH("Nombre*",T_Ventas[#Headers],0),FALSE)</f>
        <v>Magdalena Pérez</v>
      </c>
      <c r="J164" s="7">
        <v>43909</v>
      </c>
      <c r="K16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4" s="5" t="s">
        <v>38</v>
      </c>
      <c r="M164" s="42" t="b">
        <f>IF(AND(T_Facturacion[[#This Row],[Fecha de Facturación ]]&lt;DATE(2020,3,15),T_Facturacion[[#This Row],[Estado  ]]="PENDIENTE"),TRUE,FALSE)</f>
        <v>0</v>
      </c>
      <c r="N164" s="21"/>
    </row>
    <row r="165" spans="2:14" ht="15.75" thickBot="1">
      <c r="B165" s="40">
        <v>163</v>
      </c>
      <c r="C165" s="5">
        <v>20005</v>
      </c>
      <c r="D165" s="16" t="str">
        <f>VLOOKUP(C165,T_Productos[],MATCH("Nombre*",T_Productos[#Headers],0),FALSE)</f>
        <v>Bolsa de Basura 50 x 70 cm Clásica  10 Un</v>
      </c>
      <c r="E165" s="16" t="str">
        <f>VLOOKUP(C165,T_Productos[],MATCH("Categor*",T_Productos[#Headers],0),FALSE)</f>
        <v>Limpieza</v>
      </c>
      <c r="F165" s="19">
        <f>VLOOKUP(C165,T_Productos[],MATCH("Precio*",T_Productos[#Headers],0),FALSE)</f>
        <v>430</v>
      </c>
      <c r="G165" s="5">
        <v>98</v>
      </c>
      <c r="H165" s="6">
        <v>5</v>
      </c>
      <c r="I165" s="17" t="str">
        <f>VLOOKUP(H165,T_Ventas[],MATCH("Nombre*",T_Ventas[#Headers],0),FALSE)</f>
        <v>Magdalena Pérez</v>
      </c>
      <c r="J165" s="7">
        <v>43916</v>
      </c>
      <c r="K16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5" s="5" t="s">
        <v>38</v>
      </c>
      <c r="M165" s="42" t="b">
        <f>IF(AND(T_Facturacion[[#This Row],[Fecha de Facturación ]]&lt;DATE(2020,3,15),T_Facturacion[[#This Row],[Estado  ]]="PENDIENTE"),TRUE,FALSE)</f>
        <v>0</v>
      </c>
      <c r="N165" s="21"/>
    </row>
    <row r="166" spans="2:14" ht="15.75" thickBot="1">
      <c r="B166" s="40">
        <v>164</v>
      </c>
      <c r="C166" s="5">
        <v>20013</v>
      </c>
      <c r="D166" s="16" t="str">
        <f>VLOOKUP(C166,T_Productos[],MATCH("Nombre*",T_Productos[#Headers],0),FALSE)</f>
        <v>Leche Descremada Sin Lactosa con Tapa  1 </v>
      </c>
      <c r="E166" s="16" t="str">
        <f>VLOOKUP(C166,T_Productos[],MATCH("Categor*",T_Productos[#Headers],0),FALSE)</f>
        <v>Alimentos</v>
      </c>
      <c r="F166" s="19">
        <f>VLOOKUP(C166,T_Productos[],MATCH("Precio*",T_Productos[#Headers],0),FALSE)</f>
        <v>890</v>
      </c>
      <c r="G166" s="5">
        <v>126</v>
      </c>
      <c r="H166" s="6">
        <v>1</v>
      </c>
      <c r="I166" s="17" t="str">
        <f>VLOOKUP(H166,T_Ventas[],MATCH("Nombre*",T_Ventas[#Headers],0),FALSE)</f>
        <v>Lucas González</v>
      </c>
      <c r="J166" s="7">
        <v>43899</v>
      </c>
      <c r="K16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6" s="5" t="s">
        <v>38</v>
      </c>
      <c r="M166" s="42" t="b">
        <f>IF(AND(T_Facturacion[[#This Row],[Fecha de Facturación ]]&lt;DATE(2020,3,15),T_Facturacion[[#This Row],[Estado  ]]="PENDIENTE"),TRUE,FALSE)</f>
        <v>0</v>
      </c>
      <c r="N166" s="21"/>
    </row>
    <row r="167" spans="2:14" ht="15.75" thickBot="1">
      <c r="B167" s="40">
        <v>165</v>
      </c>
      <c r="C167" s="5">
        <v>20010</v>
      </c>
      <c r="D167" s="16" t="str">
        <f>VLOOKUP(C167,T_Productos[],MATCH("Nombre*",T_Productos[#Headers],0),FALSE)</f>
        <v>Huevo de Campo Grande Color Caja  12 Un</v>
      </c>
      <c r="E167" s="16" t="str">
        <f>VLOOKUP(C167,T_Productos[],MATCH("Categor*",T_Productos[#Headers],0),FALSE)</f>
        <v>Alimentos</v>
      </c>
      <c r="F167" s="19">
        <f>VLOOKUP(C167,T_Productos[],MATCH("Precio*",T_Productos[#Headers],0),FALSE)</f>
        <v>2950</v>
      </c>
      <c r="G167" s="5">
        <v>102</v>
      </c>
      <c r="H167" s="6">
        <v>1</v>
      </c>
      <c r="I167" s="17" t="str">
        <f>VLOOKUP(H167,T_Ventas[],MATCH("Nombre*",T_Ventas[#Headers],0),FALSE)</f>
        <v>Lucas González</v>
      </c>
      <c r="J167" s="7">
        <v>43921</v>
      </c>
      <c r="K16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67" s="5" t="s">
        <v>38</v>
      </c>
      <c r="M167" s="42" t="b">
        <f>IF(AND(T_Facturacion[[#This Row],[Fecha de Facturación ]]&lt;DATE(2020,3,15),T_Facturacion[[#This Row],[Estado  ]]="PENDIENTE"),TRUE,FALSE)</f>
        <v>0</v>
      </c>
      <c r="N167" s="21"/>
    </row>
    <row r="168" spans="2:14" ht="15.75" thickBot="1">
      <c r="B168" s="40">
        <v>166</v>
      </c>
      <c r="C168" s="5">
        <v>20018</v>
      </c>
      <c r="D168" s="16" t="str">
        <f>VLOOKUP(C168,T_Productos[],MATCH("Nombre*",T_Productos[#Headers],0),FALSE)</f>
        <v>Snack para perro Dentasix 110 g 7 unid.</v>
      </c>
      <c r="E168" s="16" t="str">
        <f>VLOOKUP(C168,T_Productos[],MATCH("Categor*",T_Productos[#Headers],0),FALSE)</f>
        <v>Mascotas</v>
      </c>
      <c r="F168" s="19">
        <f>VLOOKUP(C168,T_Productos[],MATCH("Precio*",T_Productos[#Headers],0),FALSE)</f>
        <v>1730</v>
      </c>
      <c r="G168" s="5">
        <v>143</v>
      </c>
      <c r="H168" s="6">
        <v>3</v>
      </c>
      <c r="I168" s="17" t="str">
        <f>VLOOKUP(H168,T_Ventas[],MATCH("Nombre*",T_Ventas[#Headers],0),FALSE)</f>
        <v>Laura Rojas</v>
      </c>
      <c r="J168" s="7">
        <v>43906</v>
      </c>
      <c r="K16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8" s="5" t="s">
        <v>38</v>
      </c>
      <c r="M168" s="42" t="b">
        <f>IF(AND(T_Facturacion[[#This Row],[Fecha de Facturación ]]&lt;DATE(2020,3,15),T_Facturacion[[#This Row],[Estado  ]]="PENDIENTE"),TRUE,FALSE)</f>
        <v>0</v>
      </c>
      <c r="N168" s="21"/>
    </row>
    <row r="169" spans="2:14" ht="15.75" thickBot="1">
      <c r="B169" s="40">
        <v>167</v>
      </c>
      <c r="C169" s="5">
        <v>20017</v>
      </c>
      <c r="D169" s="16" t="str">
        <f>VLOOKUP(C169,T_Productos[],MATCH("Nombre*",T_Productos[#Headers],0),FALSE)</f>
        <v>Pegamento barra 36 gr</v>
      </c>
      <c r="E169" s="16" t="str">
        <f>VLOOKUP(C169,T_Productos[],MATCH("Categor*",T_Productos[#Headers],0),FALSE)</f>
        <v>Librería</v>
      </c>
      <c r="F169" s="19">
        <f>VLOOKUP(C169,T_Productos[],MATCH("Precio*",T_Productos[#Headers],0),FALSE)</f>
        <v>890</v>
      </c>
      <c r="G169" s="5">
        <v>170</v>
      </c>
      <c r="H169" s="6">
        <v>1</v>
      </c>
      <c r="I169" s="17" t="str">
        <f>VLOOKUP(H169,T_Ventas[],MATCH("Nombre*",T_Ventas[#Headers],0),FALSE)</f>
        <v>Lucas González</v>
      </c>
      <c r="J169" s="7">
        <v>43910</v>
      </c>
      <c r="K16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69" s="5" t="s">
        <v>39</v>
      </c>
      <c r="M169" s="42" t="b">
        <f>IF(AND(T_Facturacion[[#This Row],[Fecha de Facturación ]]&lt;DATE(2020,3,15),T_Facturacion[[#This Row],[Estado  ]]="PENDIENTE"),TRUE,FALSE)</f>
        <v>0</v>
      </c>
      <c r="N169" s="21"/>
    </row>
    <row r="170" spans="2:14" ht="15.75" thickBot="1">
      <c r="B170" s="40">
        <v>168</v>
      </c>
      <c r="C170" s="5">
        <v>20018</v>
      </c>
      <c r="D170" s="16" t="str">
        <f>VLOOKUP(C170,T_Productos[],MATCH("Nombre*",T_Productos[#Headers],0),FALSE)</f>
        <v>Snack para perro Dentasix 110 g 7 unid.</v>
      </c>
      <c r="E170" s="16" t="str">
        <f>VLOOKUP(C170,T_Productos[],MATCH("Categor*",T_Productos[#Headers],0),FALSE)</f>
        <v>Mascotas</v>
      </c>
      <c r="F170" s="19">
        <f>VLOOKUP(C170,T_Productos[],MATCH("Precio*",T_Productos[#Headers],0),FALSE)</f>
        <v>1730</v>
      </c>
      <c r="G170" s="5">
        <v>135</v>
      </c>
      <c r="H170" s="6">
        <v>5</v>
      </c>
      <c r="I170" s="17" t="str">
        <f>VLOOKUP(H170,T_Ventas[],MATCH("Nombre*",T_Ventas[#Headers],0),FALSE)</f>
        <v>Magdalena Pérez</v>
      </c>
      <c r="J170" s="7">
        <v>43906</v>
      </c>
      <c r="K17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0" s="5" t="s">
        <v>38</v>
      </c>
      <c r="M170" s="42" t="b">
        <f>IF(AND(T_Facturacion[[#This Row],[Fecha de Facturación ]]&lt;DATE(2020,3,15),T_Facturacion[[#This Row],[Estado  ]]="PENDIENTE"),TRUE,FALSE)</f>
        <v>0</v>
      </c>
      <c r="N170" s="21"/>
    </row>
    <row r="171" spans="2:14" ht="15.75" thickBot="1">
      <c r="B171" s="40">
        <v>169</v>
      </c>
      <c r="C171" s="5">
        <v>20002</v>
      </c>
      <c r="D171" s="16" t="str">
        <f>VLOOKUP(C171,T_Productos[],MATCH("Nombre*",T_Productos[#Headers],0),FALSE)</f>
        <v>Arena sanitaria aglutinante 4 kg</v>
      </c>
      <c r="E171" s="16" t="str">
        <f>VLOOKUP(C171,T_Productos[],MATCH("Categor*",T_Productos[#Headers],0),FALSE)</f>
        <v>Mascotas</v>
      </c>
      <c r="F171" s="19">
        <f>VLOOKUP(C171,T_Productos[],MATCH("Precio*",T_Productos[#Headers],0),FALSE)</f>
        <v>4790</v>
      </c>
      <c r="G171" s="5">
        <v>149</v>
      </c>
      <c r="H171" s="6">
        <v>5</v>
      </c>
      <c r="I171" s="17" t="str">
        <f>VLOOKUP(H171,T_Ventas[],MATCH("Nombre*",T_Ventas[#Headers],0),FALSE)</f>
        <v>Magdalena Pérez</v>
      </c>
      <c r="J171" s="7">
        <v>43920</v>
      </c>
      <c r="K17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71" s="5" t="s">
        <v>38</v>
      </c>
      <c r="M171" s="42" t="b">
        <f>IF(AND(T_Facturacion[[#This Row],[Fecha de Facturación ]]&lt;DATE(2020,3,15),T_Facturacion[[#This Row],[Estado  ]]="PENDIENTE"),TRUE,FALSE)</f>
        <v>0</v>
      </c>
      <c r="N171" s="21"/>
    </row>
    <row r="172" spans="2:14" ht="15.75" thickBot="1">
      <c r="B172" s="40">
        <v>170</v>
      </c>
      <c r="C172" s="5">
        <v>20015</v>
      </c>
      <c r="D172" s="16" t="str">
        <f>VLOOKUP(C172,T_Productos[],MATCH("Nombre*",T_Productos[#Headers],0),FALSE)</f>
        <v xml:space="preserve">Pack plumones para pizarra 4 colores </v>
      </c>
      <c r="E172" s="16" t="str">
        <f>VLOOKUP(C172,T_Productos[],MATCH("Categor*",T_Productos[#Headers],0),FALSE)</f>
        <v>Librería</v>
      </c>
      <c r="F172" s="19">
        <f>VLOOKUP(C172,T_Productos[],MATCH("Precio*",T_Productos[#Headers],0),FALSE)</f>
        <v>2390</v>
      </c>
      <c r="G172" s="5">
        <v>126</v>
      </c>
      <c r="H172" s="6">
        <v>4</v>
      </c>
      <c r="I172" s="17" t="str">
        <f>VLOOKUP(H172,T_Ventas[],MATCH("Nombre*",T_Ventas[#Headers],0),FALSE)</f>
        <v xml:space="preserve">Pedro Díaz </v>
      </c>
      <c r="J172" s="7">
        <v>43905</v>
      </c>
      <c r="K17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2" s="5" t="s">
        <v>38</v>
      </c>
      <c r="M172" s="42" t="b">
        <f>IF(AND(T_Facturacion[[#This Row],[Fecha de Facturación ]]&lt;DATE(2020,3,15),T_Facturacion[[#This Row],[Estado  ]]="PENDIENTE"),TRUE,FALSE)</f>
        <v>0</v>
      </c>
      <c r="N172" s="21"/>
    </row>
    <row r="173" spans="2:14" ht="15.75" thickBot="1">
      <c r="B173" s="40">
        <v>171</v>
      </c>
      <c r="C173" s="5">
        <v>20018</v>
      </c>
      <c r="D173" s="16" t="str">
        <f>VLOOKUP(C173,T_Productos[],MATCH("Nombre*",T_Productos[#Headers],0),FALSE)</f>
        <v>Snack para perro Dentasix 110 g 7 unid.</v>
      </c>
      <c r="E173" s="16" t="str">
        <f>VLOOKUP(C173,T_Productos[],MATCH("Categor*",T_Productos[#Headers],0),FALSE)</f>
        <v>Mascotas</v>
      </c>
      <c r="F173" s="19">
        <f>VLOOKUP(C173,T_Productos[],MATCH("Precio*",T_Productos[#Headers],0),FALSE)</f>
        <v>1730</v>
      </c>
      <c r="G173" s="5">
        <v>135</v>
      </c>
      <c r="H173" s="6">
        <v>3</v>
      </c>
      <c r="I173" s="17" t="str">
        <f>VLOOKUP(H173,T_Ventas[],MATCH("Nombre*",T_Ventas[#Headers],0),FALSE)</f>
        <v>Laura Rojas</v>
      </c>
      <c r="J173" s="7">
        <v>43906</v>
      </c>
      <c r="K17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3" s="5" t="s">
        <v>38</v>
      </c>
      <c r="M173" s="42" t="b">
        <f>IF(AND(T_Facturacion[[#This Row],[Fecha de Facturación ]]&lt;DATE(2020,3,15),T_Facturacion[[#This Row],[Estado  ]]="PENDIENTE"),TRUE,FALSE)</f>
        <v>0</v>
      </c>
      <c r="N173" s="21"/>
    </row>
    <row r="174" spans="2:14" ht="15.75" thickBot="1">
      <c r="B174" s="40">
        <v>172</v>
      </c>
      <c r="C174" s="5">
        <v>20015</v>
      </c>
      <c r="D174" s="16" t="str">
        <f>VLOOKUP(C174,T_Productos[],MATCH("Nombre*",T_Productos[#Headers],0),FALSE)</f>
        <v xml:space="preserve">Pack plumones para pizarra 4 colores </v>
      </c>
      <c r="E174" s="16" t="str">
        <f>VLOOKUP(C174,T_Productos[],MATCH("Categor*",T_Productos[#Headers],0),FALSE)</f>
        <v>Librería</v>
      </c>
      <c r="F174" s="19">
        <f>VLOOKUP(C174,T_Productos[],MATCH("Precio*",T_Productos[#Headers],0),FALSE)</f>
        <v>2390</v>
      </c>
      <c r="G174" s="5">
        <v>136</v>
      </c>
      <c r="H174" s="6">
        <v>3</v>
      </c>
      <c r="I174" s="17" t="str">
        <f>VLOOKUP(H174,T_Ventas[],MATCH("Nombre*",T_Ventas[#Headers],0),FALSE)</f>
        <v>Laura Rojas</v>
      </c>
      <c r="J174" s="7">
        <v>43921</v>
      </c>
      <c r="K17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74" s="5" t="s">
        <v>39</v>
      </c>
      <c r="M174" s="42" t="b">
        <f>IF(AND(T_Facturacion[[#This Row],[Fecha de Facturación ]]&lt;DATE(2020,3,15),T_Facturacion[[#This Row],[Estado  ]]="PENDIENTE"),TRUE,FALSE)</f>
        <v>0</v>
      </c>
      <c r="N174" s="21"/>
    </row>
    <row r="175" spans="2:14" ht="15.75" thickBot="1">
      <c r="B175" s="40">
        <v>173</v>
      </c>
      <c r="C175" s="5">
        <v>20001</v>
      </c>
      <c r="D175" s="16" t="str">
        <f>VLOOKUP(C175,T_Productos[],MATCH("Nombre*",T_Productos[#Headers],0),FALSE)</f>
        <v>Alimento húmedo para gato adulto carne 85 g</v>
      </c>
      <c r="E175" s="16" t="str">
        <f>VLOOKUP(C175,T_Productos[],MATCH("Categor*",T_Productos[#Headers],0),FALSE)</f>
        <v>Mascotas</v>
      </c>
      <c r="F175" s="19">
        <f>VLOOKUP(C175,T_Productos[],MATCH("Precio*",T_Productos[#Headers],0),FALSE)</f>
        <v>590</v>
      </c>
      <c r="G175" s="5">
        <v>143</v>
      </c>
      <c r="H175" s="6">
        <v>2</v>
      </c>
      <c r="I175" s="17" t="str">
        <f>VLOOKUP(H175,T_Ventas[],MATCH("Nombre*",T_Ventas[#Headers],0),FALSE)</f>
        <v>Santiago Muñoz</v>
      </c>
      <c r="J175" s="7">
        <v>43903</v>
      </c>
      <c r="K17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5" s="5" t="s">
        <v>38</v>
      </c>
      <c r="M175" s="42" t="b">
        <f>IF(AND(T_Facturacion[[#This Row],[Fecha de Facturación ]]&lt;DATE(2020,3,15),T_Facturacion[[#This Row],[Estado  ]]="PENDIENTE"),TRUE,FALSE)</f>
        <v>0</v>
      </c>
      <c r="N175" s="21"/>
    </row>
    <row r="176" spans="2:14" ht="15.75" thickBot="1">
      <c r="B176" s="40">
        <v>174</v>
      </c>
      <c r="C176" s="5">
        <v>20018</v>
      </c>
      <c r="D176" s="16" t="str">
        <f>VLOOKUP(C176,T_Productos[],MATCH("Nombre*",T_Productos[#Headers],0),FALSE)</f>
        <v>Snack para perro Dentasix 110 g 7 unid.</v>
      </c>
      <c r="E176" s="16" t="str">
        <f>VLOOKUP(C176,T_Productos[],MATCH("Categor*",T_Productos[#Headers],0),FALSE)</f>
        <v>Mascotas</v>
      </c>
      <c r="F176" s="19">
        <f>VLOOKUP(C176,T_Productos[],MATCH("Precio*",T_Productos[#Headers],0),FALSE)</f>
        <v>1730</v>
      </c>
      <c r="G176" s="5">
        <v>107</v>
      </c>
      <c r="H176" s="6">
        <v>1</v>
      </c>
      <c r="I176" s="17" t="str">
        <f>VLOOKUP(H176,T_Ventas[],MATCH("Nombre*",T_Ventas[#Headers],0),FALSE)</f>
        <v>Lucas González</v>
      </c>
      <c r="J176" s="7">
        <v>43892</v>
      </c>
      <c r="K17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76" s="5" t="s">
        <v>38</v>
      </c>
      <c r="M176" s="42" t="b">
        <f>IF(AND(T_Facturacion[[#This Row],[Fecha de Facturación ]]&lt;DATE(2020,3,15),T_Facturacion[[#This Row],[Estado  ]]="PENDIENTE"),TRUE,FALSE)</f>
        <v>0</v>
      </c>
      <c r="N176" s="21"/>
    </row>
    <row r="177" spans="2:14" ht="15.75" thickBot="1">
      <c r="B177" s="40">
        <v>175</v>
      </c>
      <c r="C177" s="5">
        <v>20010</v>
      </c>
      <c r="D177" s="16" t="str">
        <f>VLOOKUP(C177,T_Productos[],MATCH("Nombre*",T_Productos[#Headers],0),FALSE)</f>
        <v>Huevo de Campo Grande Color Caja  12 Un</v>
      </c>
      <c r="E177" s="16" t="str">
        <f>VLOOKUP(C177,T_Productos[],MATCH("Categor*",T_Productos[#Headers],0),FALSE)</f>
        <v>Alimentos</v>
      </c>
      <c r="F177" s="19">
        <f>VLOOKUP(C177,T_Productos[],MATCH("Precio*",T_Productos[#Headers],0),FALSE)</f>
        <v>2950</v>
      </c>
      <c r="G177" s="5">
        <v>148</v>
      </c>
      <c r="H177" s="6">
        <v>2</v>
      </c>
      <c r="I177" s="17" t="str">
        <f>VLOOKUP(H177,T_Ventas[],MATCH("Nombre*",T_Ventas[#Headers],0),FALSE)</f>
        <v>Santiago Muñoz</v>
      </c>
      <c r="J177" s="7">
        <v>43914</v>
      </c>
      <c r="K17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7" s="5" t="s">
        <v>39</v>
      </c>
      <c r="M177" s="42" t="b">
        <f>IF(AND(T_Facturacion[[#This Row],[Fecha de Facturación ]]&lt;DATE(2020,3,15),T_Facturacion[[#This Row],[Estado  ]]="PENDIENTE"),TRUE,FALSE)</f>
        <v>0</v>
      </c>
      <c r="N177" s="21"/>
    </row>
    <row r="178" spans="2:14" ht="15.75" thickBot="1">
      <c r="B178" s="40">
        <v>176</v>
      </c>
      <c r="C178" s="5">
        <v>20007</v>
      </c>
      <c r="D178" s="16" t="str">
        <f>VLOOKUP(C178,T_Productos[],MATCH("Nombre*",T_Productos[#Headers],0),FALSE)</f>
        <v>Guante de Goma Conveniente Mediano  2 Un</v>
      </c>
      <c r="E178" s="16" t="str">
        <f>VLOOKUP(C178,T_Productos[],MATCH("Categor*",T_Productos[#Headers],0),FALSE)</f>
        <v>Limpieza</v>
      </c>
      <c r="F178" s="19">
        <f>VLOOKUP(C178,T_Productos[],MATCH("Precio*",T_Productos[#Headers],0),FALSE)</f>
        <v>1350</v>
      </c>
      <c r="G178" s="5">
        <v>146</v>
      </c>
      <c r="H178" s="6">
        <v>3</v>
      </c>
      <c r="I178" s="17" t="str">
        <f>VLOOKUP(H178,T_Ventas[],MATCH("Nombre*",T_Ventas[#Headers],0),FALSE)</f>
        <v>Laura Rojas</v>
      </c>
      <c r="J178" s="7">
        <v>43897</v>
      </c>
      <c r="K17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8" s="5" t="s">
        <v>39</v>
      </c>
      <c r="M178" s="42" t="b">
        <f>IF(AND(T_Facturacion[[#This Row],[Fecha de Facturación ]]&lt;DATE(2020,3,15),T_Facturacion[[#This Row],[Estado  ]]="PENDIENTE"),TRUE,FALSE)</f>
        <v>1</v>
      </c>
      <c r="N178" s="21"/>
    </row>
    <row r="179" spans="2:14" ht="15.75" thickBot="1">
      <c r="B179" s="40">
        <v>177</v>
      </c>
      <c r="C179" s="5">
        <v>20004</v>
      </c>
      <c r="D179" s="16" t="str">
        <f>VLOOKUP(C179,T_Productos[],MATCH("Nombre*",T_Productos[#Headers],0),FALSE)</f>
        <v>Block de Dibujo N°99 1/8 Artel 20 Hojas</v>
      </c>
      <c r="E179" s="16" t="str">
        <f>VLOOKUP(C179,T_Productos[],MATCH("Categor*",T_Productos[#Headers],0),FALSE)</f>
        <v>Librería</v>
      </c>
      <c r="F179" s="19">
        <f>VLOOKUP(C179,T_Productos[],MATCH("Precio*",T_Productos[#Headers],0),FALSE)</f>
        <v>1170</v>
      </c>
      <c r="G179" s="5">
        <v>104</v>
      </c>
      <c r="H179" s="6">
        <v>3</v>
      </c>
      <c r="I179" s="17" t="str">
        <f>VLOOKUP(H179,T_Ventas[],MATCH("Nombre*",T_Ventas[#Headers],0),FALSE)</f>
        <v>Laura Rojas</v>
      </c>
      <c r="J179" s="7">
        <v>43901</v>
      </c>
      <c r="K17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79" s="5" t="s">
        <v>38</v>
      </c>
      <c r="M179" s="42" t="b">
        <f>IF(AND(T_Facturacion[[#This Row],[Fecha de Facturación ]]&lt;DATE(2020,3,15),T_Facturacion[[#This Row],[Estado  ]]="PENDIENTE"),TRUE,FALSE)</f>
        <v>0</v>
      </c>
      <c r="N179" s="21"/>
    </row>
    <row r="180" spans="2:14" ht="15.75" thickBot="1">
      <c r="B180" s="40">
        <v>178</v>
      </c>
      <c r="C180" s="5">
        <v>20004</v>
      </c>
      <c r="D180" s="16" t="str">
        <f>VLOOKUP(C180,T_Productos[],MATCH("Nombre*",T_Productos[#Headers],0),FALSE)</f>
        <v>Block de Dibujo N°99 1/8 Artel 20 Hojas</v>
      </c>
      <c r="E180" s="16" t="str">
        <f>VLOOKUP(C180,T_Productos[],MATCH("Categor*",T_Productos[#Headers],0),FALSE)</f>
        <v>Librería</v>
      </c>
      <c r="F180" s="19">
        <f>VLOOKUP(C180,T_Productos[],MATCH("Precio*",T_Productos[#Headers],0),FALSE)</f>
        <v>1170</v>
      </c>
      <c r="G180" s="5">
        <v>103</v>
      </c>
      <c r="H180" s="6">
        <v>1</v>
      </c>
      <c r="I180" s="17" t="str">
        <f>VLOOKUP(H180,T_Ventas[],MATCH("Nombre*",T_Ventas[#Headers],0),FALSE)</f>
        <v>Lucas González</v>
      </c>
      <c r="J180" s="7">
        <v>43892</v>
      </c>
      <c r="K18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80" s="5" t="s">
        <v>38</v>
      </c>
      <c r="M180" s="42" t="b">
        <f>IF(AND(T_Facturacion[[#This Row],[Fecha de Facturación ]]&lt;DATE(2020,3,15),T_Facturacion[[#This Row],[Estado  ]]="PENDIENTE"),TRUE,FALSE)</f>
        <v>0</v>
      </c>
      <c r="N180" s="21"/>
    </row>
    <row r="181" spans="2:14" ht="15.75" thickBot="1">
      <c r="B181" s="40">
        <v>179</v>
      </c>
      <c r="C181" s="5">
        <v>20009</v>
      </c>
      <c r="D181" s="16" t="str">
        <f>VLOOKUP(C181,T_Productos[],MATCH("Nombre*",T_Productos[#Headers],0),FALSE)</f>
        <v>Hueso Pet´s Fun cuero 5-6"</v>
      </c>
      <c r="E181" s="16" t="str">
        <f>VLOOKUP(C181,T_Productos[],MATCH("Categor*",T_Productos[#Headers],0),FALSE)</f>
        <v>Mascotas</v>
      </c>
      <c r="F181" s="19">
        <f>VLOOKUP(C181,T_Productos[],MATCH("Precio*",T_Productos[#Headers],0),FALSE)</f>
        <v>1689</v>
      </c>
      <c r="G181" s="5">
        <v>111</v>
      </c>
      <c r="H181" s="6">
        <v>5</v>
      </c>
      <c r="I181" s="17" t="str">
        <f>VLOOKUP(H181,T_Ventas[],MATCH("Nombre*",T_Ventas[#Headers],0),FALSE)</f>
        <v>Magdalena Pérez</v>
      </c>
      <c r="J181" s="7">
        <v>43901</v>
      </c>
      <c r="K18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1" s="5" t="s">
        <v>38</v>
      </c>
      <c r="M181" s="42" t="b">
        <f>IF(AND(T_Facturacion[[#This Row],[Fecha de Facturación ]]&lt;DATE(2020,3,15),T_Facturacion[[#This Row],[Estado  ]]="PENDIENTE"),TRUE,FALSE)</f>
        <v>0</v>
      </c>
      <c r="N181" s="21"/>
    </row>
    <row r="182" spans="2:14" ht="15.75" thickBot="1">
      <c r="B182" s="40">
        <v>180</v>
      </c>
      <c r="C182" s="5">
        <v>20015</v>
      </c>
      <c r="D182" s="16" t="str">
        <f>VLOOKUP(C182,T_Productos[],MATCH("Nombre*",T_Productos[#Headers],0),FALSE)</f>
        <v xml:space="preserve">Pack plumones para pizarra 4 colores </v>
      </c>
      <c r="E182" s="16" t="str">
        <f>VLOOKUP(C182,T_Productos[],MATCH("Categor*",T_Productos[#Headers],0),FALSE)</f>
        <v>Librería</v>
      </c>
      <c r="F182" s="19">
        <f>VLOOKUP(C182,T_Productos[],MATCH("Precio*",T_Productos[#Headers],0),FALSE)</f>
        <v>2390</v>
      </c>
      <c r="G182" s="5">
        <v>193</v>
      </c>
      <c r="H182" s="6">
        <v>3</v>
      </c>
      <c r="I182" s="17" t="str">
        <f>VLOOKUP(H182,T_Ventas[],MATCH("Nombre*",T_Ventas[#Headers],0),FALSE)</f>
        <v>Laura Rojas</v>
      </c>
      <c r="J182" s="7">
        <v>43910</v>
      </c>
      <c r="K18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2" s="5" t="s">
        <v>38</v>
      </c>
      <c r="M182" s="42" t="b">
        <f>IF(AND(T_Facturacion[[#This Row],[Fecha de Facturación ]]&lt;DATE(2020,3,15),T_Facturacion[[#This Row],[Estado  ]]="PENDIENTE"),TRUE,FALSE)</f>
        <v>0</v>
      </c>
      <c r="N182" s="21"/>
    </row>
    <row r="183" spans="2:14" ht="15.75" thickBot="1">
      <c r="B183" s="40">
        <v>181</v>
      </c>
      <c r="C183" s="5">
        <v>20013</v>
      </c>
      <c r="D183" s="16" t="str">
        <f>VLOOKUP(C183,T_Productos[],MATCH("Nombre*",T_Productos[#Headers],0),FALSE)</f>
        <v>Leche Descremada Sin Lactosa con Tapa  1 </v>
      </c>
      <c r="E183" s="16" t="str">
        <f>VLOOKUP(C183,T_Productos[],MATCH("Categor*",T_Productos[#Headers],0),FALSE)</f>
        <v>Alimentos</v>
      </c>
      <c r="F183" s="19">
        <f>VLOOKUP(C183,T_Productos[],MATCH("Precio*",T_Productos[#Headers],0),FALSE)</f>
        <v>890</v>
      </c>
      <c r="G183" s="5">
        <v>186</v>
      </c>
      <c r="H183" s="6">
        <v>1</v>
      </c>
      <c r="I183" s="17" t="str">
        <f>VLOOKUP(H183,T_Ventas[],MATCH("Nombre*",T_Ventas[#Headers],0),FALSE)</f>
        <v>Lucas González</v>
      </c>
      <c r="J183" s="7">
        <v>43903</v>
      </c>
      <c r="K18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3" s="5" t="s">
        <v>38</v>
      </c>
      <c r="M183" s="42" t="b">
        <f>IF(AND(T_Facturacion[[#This Row],[Fecha de Facturación ]]&lt;DATE(2020,3,15),T_Facturacion[[#This Row],[Estado  ]]="PENDIENTE"),TRUE,FALSE)</f>
        <v>0</v>
      </c>
      <c r="N183" s="21"/>
    </row>
    <row r="184" spans="2:14" ht="15.75" thickBot="1">
      <c r="B184" s="40">
        <v>182</v>
      </c>
      <c r="C184" s="5">
        <v>20007</v>
      </c>
      <c r="D184" s="16" t="str">
        <f>VLOOKUP(C184,T_Productos[],MATCH("Nombre*",T_Productos[#Headers],0),FALSE)</f>
        <v>Guante de Goma Conveniente Mediano  2 Un</v>
      </c>
      <c r="E184" s="16" t="str">
        <f>VLOOKUP(C184,T_Productos[],MATCH("Categor*",T_Productos[#Headers],0),FALSE)</f>
        <v>Limpieza</v>
      </c>
      <c r="F184" s="19">
        <f>VLOOKUP(C184,T_Productos[],MATCH("Precio*",T_Productos[#Headers],0),FALSE)</f>
        <v>1350</v>
      </c>
      <c r="G184" s="5">
        <v>136</v>
      </c>
      <c r="H184" s="6">
        <v>2</v>
      </c>
      <c r="I184" s="17" t="str">
        <f>VLOOKUP(H184,T_Ventas[],MATCH("Nombre*",T_Ventas[#Headers],0),FALSE)</f>
        <v>Santiago Muñoz</v>
      </c>
      <c r="J184" s="7">
        <v>43893</v>
      </c>
      <c r="K18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84" s="5" t="s">
        <v>38</v>
      </c>
      <c r="M184" s="42" t="b">
        <f>IF(AND(T_Facturacion[[#This Row],[Fecha de Facturación ]]&lt;DATE(2020,3,15),T_Facturacion[[#This Row],[Estado  ]]="PENDIENTE"),TRUE,FALSE)</f>
        <v>0</v>
      </c>
      <c r="N184" s="21"/>
    </row>
    <row r="185" spans="2:14" ht="15.75" thickBot="1">
      <c r="B185" s="40">
        <v>183</v>
      </c>
      <c r="C185" s="5">
        <v>20004</v>
      </c>
      <c r="D185" s="16" t="str">
        <f>VLOOKUP(C185,T_Productos[],MATCH("Nombre*",T_Productos[#Headers],0),FALSE)</f>
        <v>Block de Dibujo N°99 1/8 Artel 20 Hojas</v>
      </c>
      <c r="E185" s="16" t="str">
        <f>VLOOKUP(C185,T_Productos[],MATCH("Categor*",T_Productos[#Headers],0),FALSE)</f>
        <v>Librería</v>
      </c>
      <c r="F185" s="19">
        <f>VLOOKUP(C185,T_Productos[],MATCH("Precio*",T_Productos[#Headers],0),FALSE)</f>
        <v>1170</v>
      </c>
      <c r="G185" s="5">
        <v>110</v>
      </c>
      <c r="H185" s="6">
        <v>4</v>
      </c>
      <c r="I185" s="17" t="str">
        <f>VLOOKUP(H185,T_Ventas[],MATCH("Nombre*",T_Ventas[#Headers],0),FALSE)</f>
        <v xml:space="preserve">Pedro Díaz </v>
      </c>
      <c r="J185" s="7">
        <v>43901</v>
      </c>
      <c r="K18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5" s="5" t="s">
        <v>38</v>
      </c>
      <c r="M185" s="42" t="b">
        <f>IF(AND(T_Facturacion[[#This Row],[Fecha de Facturación ]]&lt;DATE(2020,3,15),T_Facturacion[[#This Row],[Estado  ]]="PENDIENTE"),TRUE,FALSE)</f>
        <v>0</v>
      </c>
      <c r="N185" s="21"/>
    </row>
    <row r="186" spans="2:14" ht="15.75" thickBot="1">
      <c r="B186" s="40">
        <v>184</v>
      </c>
      <c r="C186" s="5">
        <v>20017</v>
      </c>
      <c r="D186" s="16" t="str">
        <f>VLOOKUP(C186,T_Productos[],MATCH("Nombre*",T_Productos[#Headers],0),FALSE)</f>
        <v>Pegamento barra 36 gr</v>
      </c>
      <c r="E186" s="16" t="str">
        <f>VLOOKUP(C186,T_Productos[],MATCH("Categor*",T_Productos[#Headers],0),FALSE)</f>
        <v>Librería</v>
      </c>
      <c r="F186" s="19">
        <f>VLOOKUP(C186,T_Productos[],MATCH("Precio*",T_Productos[#Headers],0),FALSE)</f>
        <v>890</v>
      </c>
      <c r="G186" s="5">
        <v>178</v>
      </c>
      <c r="H186" s="6">
        <v>5</v>
      </c>
      <c r="I186" s="17" t="str">
        <f>VLOOKUP(H186,T_Ventas[],MATCH("Nombre*",T_Ventas[#Headers],0),FALSE)</f>
        <v>Magdalena Pérez</v>
      </c>
      <c r="J186" s="7">
        <v>43917</v>
      </c>
      <c r="K18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86" s="5" t="s">
        <v>38</v>
      </c>
      <c r="M186" s="42" t="b">
        <f>IF(AND(T_Facturacion[[#This Row],[Fecha de Facturación ]]&lt;DATE(2020,3,15),T_Facturacion[[#This Row],[Estado  ]]="PENDIENTE"),TRUE,FALSE)</f>
        <v>0</v>
      </c>
      <c r="N186" s="21"/>
    </row>
    <row r="187" spans="2:14" ht="15.75" thickBot="1">
      <c r="B187" s="40">
        <v>185</v>
      </c>
      <c r="C187" s="5">
        <v>20014</v>
      </c>
      <c r="D187" s="16" t="str">
        <f>VLOOKUP(C187,T_Productos[],MATCH("Nombre*",T_Productos[#Headers],0),FALSE)</f>
        <v>Limpia Pisos Lavanda 1800 ml</v>
      </c>
      <c r="E187" s="16" t="str">
        <f>VLOOKUP(C187,T_Productos[],MATCH("Categor*",T_Productos[#Headers],0),FALSE)</f>
        <v>Limpieza</v>
      </c>
      <c r="F187" s="19">
        <f>VLOOKUP(C187,T_Productos[],MATCH("Precio*",T_Productos[#Headers],0),FALSE)</f>
        <v>1690</v>
      </c>
      <c r="G187" s="5">
        <v>166</v>
      </c>
      <c r="H187" s="6">
        <v>1</v>
      </c>
      <c r="I187" s="17" t="str">
        <f>VLOOKUP(H187,T_Ventas[],MATCH("Nombre*",T_Ventas[#Headers],0),FALSE)</f>
        <v>Lucas González</v>
      </c>
      <c r="J187" s="7">
        <v>43909</v>
      </c>
      <c r="K18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7" s="5" t="s">
        <v>38</v>
      </c>
      <c r="M187" s="42" t="b">
        <f>IF(AND(T_Facturacion[[#This Row],[Fecha de Facturación ]]&lt;DATE(2020,3,15),T_Facturacion[[#This Row],[Estado  ]]="PENDIENTE"),TRUE,FALSE)</f>
        <v>0</v>
      </c>
      <c r="N187" s="21"/>
    </row>
    <row r="188" spans="2:14" ht="15.75" thickBot="1">
      <c r="B188" s="40">
        <v>186</v>
      </c>
      <c r="C188" s="5">
        <v>20008</v>
      </c>
      <c r="D188" s="16" t="str">
        <f>VLOOKUP(C188,T_Productos[],MATCH("Nombre*",T_Productos[#Headers],0),FALSE)</f>
        <v>Harina sin Polvos de Hornear Bolsa  1 Kg</v>
      </c>
      <c r="E188" s="16" t="str">
        <f>VLOOKUP(C188,T_Productos[],MATCH("Categor*",T_Productos[#Headers],0),FALSE)</f>
        <v>Alimentos</v>
      </c>
      <c r="F188" s="19">
        <f>VLOOKUP(C188,T_Productos[],MATCH("Precio*",T_Productos[#Headers],0),FALSE)</f>
        <v>970</v>
      </c>
      <c r="G188" s="5">
        <v>143</v>
      </c>
      <c r="H188" s="6">
        <v>1</v>
      </c>
      <c r="I188" s="17" t="str">
        <f>VLOOKUP(H188,T_Ventas[],MATCH("Nombre*",T_Ventas[#Headers],0),FALSE)</f>
        <v>Lucas González</v>
      </c>
      <c r="J188" s="7">
        <v>43921</v>
      </c>
      <c r="K18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88" s="5" t="s">
        <v>38</v>
      </c>
      <c r="M188" s="42" t="b">
        <f>IF(AND(T_Facturacion[[#This Row],[Fecha de Facturación ]]&lt;DATE(2020,3,15),T_Facturacion[[#This Row],[Estado  ]]="PENDIENTE"),TRUE,FALSE)</f>
        <v>0</v>
      </c>
      <c r="N188" s="21"/>
    </row>
    <row r="189" spans="2:14" ht="15.75" thickBot="1">
      <c r="B189" s="40">
        <v>187</v>
      </c>
      <c r="C189" s="5">
        <v>20005</v>
      </c>
      <c r="D189" s="16" t="str">
        <f>VLOOKUP(C189,T_Productos[],MATCH("Nombre*",T_Productos[#Headers],0),FALSE)</f>
        <v>Bolsa de Basura 50 x 70 cm Clásica  10 Un</v>
      </c>
      <c r="E189" s="16" t="str">
        <f>VLOOKUP(C189,T_Productos[],MATCH("Categor*",T_Productos[#Headers],0),FALSE)</f>
        <v>Limpieza</v>
      </c>
      <c r="F189" s="19">
        <f>VLOOKUP(C189,T_Productos[],MATCH("Precio*",T_Productos[#Headers],0),FALSE)</f>
        <v>430</v>
      </c>
      <c r="G189" s="5">
        <v>181</v>
      </c>
      <c r="H189" s="6">
        <v>5</v>
      </c>
      <c r="I189" s="17" t="str">
        <f>VLOOKUP(H189,T_Ventas[],MATCH("Nombre*",T_Ventas[#Headers],0),FALSE)</f>
        <v>Magdalena Pérez</v>
      </c>
      <c r="J189" s="7">
        <v>43906</v>
      </c>
      <c r="K18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89" s="5" t="s">
        <v>38</v>
      </c>
      <c r="M189" s="42" t="b">
        <f>IF(AND(T_Facturacion[[#This Row],[Fecha de Facturación ]]&lt;DATE(2020,3,15),T_Facturacion[[#This Row],[Estado  ]]="PENDIENTE"),TRUE,FALSE)</f>
        <v>0</v>
      </c>
      <c r="N189" s="21"/>
    </row>
    <row r="190" spans="2:14" ht="15.75" thickBot="1">
      <c r="B190" s="40">
        <v>188</v>
      </c>
      <c r="C190" s="5">
        <v>20007</v>
      </c>
      <c r="D190" s="16" t="str">
        <f>VLOOKUP(C190,T_Productos[],MATCH("Nombre*",T_Productos[#Headers],0),FALSE)</f>
        <v>Guante de Goma Conveniente Mediano  2 Un</v>
      </c>
      <c r="E190" s="16" t="str">
        <f>VLOOKUP(C190,T_Productos[],MATCH("Categor*",T_Productos[#Headers],0),FALSE)</f>
        <v>Limpieza</v>
      </c>
      <c r="F190" s="19">
        <f>VLOOKUP(C190,T_Productos[],MATCH("Precio*",T_Productos[#Headers],0),FALSE)</f>
        <v>1350</v>
      </c>
      <c r="G190" s="5">
        <v>131</v>
      </c>
      <c r="H190" s="6">
        <v>3</v>
      </c>
      <c r="I190" s="17" t="str">
        <f>VLOOKUP(H190,T_Ventas[],MATCH("Nombre*",T_Ventas[#Headers],0),FALSE)</f>
        <v>Laura Rojas</v>
      </c>
      <c r="J190" s="7">
        <v>43894</v>
      </c>
      <c r="K19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90" s="5" t="s">
        <v>38</v>
      </c>
      <c r="M190" s="42" t="b">
        <f>IF(AND(T_Facturacion[[#This Row],[Fecha de Facturación ]]&lt;DATE(2020,3,15),T_Facturacion[[#This Row],[Estado  ]]="PENDIENTE"),TRUE,FALSE)</f>
        <v>0</v>
      </c>
      <c r="N190" s="21"/>
    </row>
    <row r="191" spans="2:14" ht="15.75" thickBot="1">
      <c r="B191" s="40">
        <v>189</v>
      </c>
      <c r="C191" s="5">
        <v>20011</v>
      </c>
      <c r="D191" s="16" t="str">
        <f>VLOOKUP(C191,T_Productos[],MATCH("Nombre*",T_Productos[#Headers],0),FALSE)</f>
        <v>Insecticida Casa y Jardín Lata  420 cc</v>
      </c>
      <c r="E191" s="16" t="str">
        <f>VLOOKUP(C191,T_Productos[],MATCH("Categor*",T_Productos[#Headers],0),FALSE)</f>
        <v>Limpieza</v>
      </c>
      <c r="F191" s="19">
        <f>VLOOKUP(C191,T_Productos[],MATCH("Precio*",T_Productos[#Headers],0),FALSE)</f>
        <v>2850</v>
      </c>
      <c r="G191" s="5">
        <v>158</v>
      </c>
      <c r="H191" s="6">
        <v>3</v>
      </c>
      <c r="I191" s="17" t="str">
        <f>VLOOKUP(H191,T_Ventas[],MATCH("Nombre*",T_Ventas[#Headers],0),FALSE)</f>
        <v>Laura Rojas</v>
      </c>
      <c r="J191" s="7">
        <v>43911</v>
      </c>
      <c r="K19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1" s="5" t="s">
        <v>38</v>
      </c>
      <c r="M191" s="42" t="b">
        <f>IF(AND(T_Facturacion[[#This Row],[Fecha de Facturación ]]&lt;DATE(2020,3,15),T_Facturacion[[#This Row],[Estado  ]]="PENDIENTE"),TRUE,FALSE)</f>
        <v>0</v>
      </c>
      <c r="N191" s="21"/>
    </row>
    <row r="192" spans="2:14" ht="15.75" thickBot="1">
      <c r="B192" s="40">
        <v>190</v>
      </c>
      <c r="C192" s="5">
        <v>20002</v>
      </c>
      <c r="D192" s="16" t="str">
        <f>VLOOKUP(C192,T_Productos[],MATCH("Nombre*",T_Productos[#Headers],0),FALSE)</f>
        <v>Arena sanitaria aglutinante 4 kg</v>
      </c>
      <c r="E192" s="16" t="str">
        <f>VLOOKUP(C192,T_Productos[],MATCH("Categor*",T_Productos[#Headers],0),FALSE)</f>
        <v>Mascotas</v>
      </c>
      <c r="F192" s="19">
        <f>VLOOKUP(C192,T_Productos[],MATCH("Precio*",T_Productos[#Headers],0),FALSE)</f>
        <v>4790</v>
      </c>
      <c r="G192" s="5">
        <v>197</v>
      </c>
      <c r="H192" s="6">
        <v>3</v>
      </c>
      <c r="I192" s="17" t="str">
        <f>VLOOKUP(H192,T_Ventas[],MATCH("Nombre*",T_Ventas[#Headers],0),FALSE)</f>
        <v>Laura Rojas</v>
      </c>
      <c r="J192" s="7">
        <v>43918</v>
      </c>
      <c r="K19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92" s="5" t="s">
        <v>38</v>
      </c>
      <c r="M192" s="42" t="b">
        <f>IF(AND(T_Facturacion[[#This Row],[Fecha de Facturación ]]&lt;DATE(2020,3,15),T_Facturacion[[#This Row],[Estado  ]]="PENDIENTE"),TRUE,FALSE)</f>
        <v>0</v>
      </c>
      <c r="N192" s="21"/>
    </row>
    <row r="193" spans="2:14" ht="15.75" thickBot="1">
      <c r="B193" s="40">
        <v>191</v>
      </c>
      <c r="C193" s="5">
        <v>20020</v>
      </c>
      <c r="D193" s="16" t="str">
        <f>VLOOKUP(C193,T_Productos[],MATCH("Nombre*",T_Productos[#Headers],0),FALSE)</f>
        <v>Toalla de papel clásica 3 Un</v>
      </c>
      <c r="E193" s="16" t="str">
        <f>VLOOKUP(C193,T_Productos[],MATCH("Categor*",T_Productos[#Headers],0),FALSE)</f>
        <v>Limpieza</v>
      </c>
      <c r="F193" s="19">
        <f>VLOOKUP(C193,T_Productos[],MATCH("Precio*",T_Productos[#Headers],0),FALSE)</f>
        <v>1710</v>
      </c>
      <c r="G193" s="5">
        <v>136</v>
      </c>
      <c r="H193" s="6">
        <v>1</v>
      </c>
      <c r="I193" s="17" t="str">
        <f>VLOOKUP(H193,T_Ventas[],MATCH("Nombre*",T_Ventas[#Headers],0),FALSE)</f>
        <v>Lucas González</v>
      </c>
      <c r="J193" s="7">
        <v>43913</v>
      </c>
      <c r="K19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3" s="5" t="s">
        <v>38</v>
      </c>
      <c r="M193" s="42" t="b">
        <f>IF(AND(T_Facturacion[[#This Row],[Fecha de Facturación ]]&lt;DATE(2020,3,15),T_Facturacion[[#This Row],[Estado  ]]="PENDIENTE"),TRUE,FALSE)</f>
        <v>0</v>
      </c>
      <c r="N193" s="21"/>
    </row>
    <row r="194" spans="2:14" ht="15.75" thickBot="1">
      <c r="B194" s="40">
        <v>192</v>
      </c>
      <c r="C194" s="5">
        <v>20011</v>
      </c>
      <c r="D194" s="16" t="str">
        <f>VLOOKUP(C194,T_Productos[],MATCH("Nombre*",T_Productos[#Headers],0),FALSE)</f>
        <v>Insecticida Casa y Jardín Lata  420 cc</v>
      </c>
      <c r="E194" s="16" t="str">
        <f>VLOOKUP(C194,T_Productos[],MATCH("Categor*",T_Productos[#Headers],0),FALSE)</f>
        <v>Limpieza</v>
      </c>
      <c r="F194" s="19">
        <f>VLOOKUP(C194,T_Productos[],MATCH("Precio*",T_Productos[#Headers],0),FALSE)</f>
        <v>2850</v>
      </c>
      <c r="G194" s="5">
        <v>109</v>
      </c>
      <c r="H194" s="6">
        <v>2</v>
      </c>
      <c r="I194" s="17" t="str">
        <f>VLOOKUP(H194,T_Ventas[],MATCH("Nombre*",T_Ventas[#Headers],0),FALSE)</f>
        <v>Santiago Muñoz</v>
      </c>
      <c r="J194" s="7">
        <v>43912</v>
      </c>
      <c r="K19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4" s="5" t="s">
        <v>39</v>
      </c>
      <c r="M194" s="42" t="b">
        <f>IF(AND(T_Facturacion[[#This Row],[Fecha de Facturación ]]&lt;DATE(2020,3,15),T_Facturacion[[#This Row],[Estado  ]]="PENDIENTE"),TRUE,FALSE)</f>
        <v>0</v>
      </c>
      <c r="N194" s="21"/>
    </row>
    <row r="195" spans="2:14" ht="15.75" thickBot="1">
      <c r="B195" s="40">
        <v>193</v>
      </c>
      <c r="C195" s="5">
        <v>20018</v>
      </c>
      <c r="D195" s="16" t="str">
        <f>VLOOKUP(C195,T_Productos[],MATCH("Nombre*",T_Productos[#Headers],0),FALSE)</f>
        <v>Snack para perro Dentasix 110 g 7 unid.</v>
      </c>
      <c r="E195" s="16" t="str">
        <f>VLOOKUP(C195,T_Productos[],MATCH("Categor*",T_Productos[#Headers],0),FALSE)</f>
        <v>Mascotas</v>
      </c>
      <c r="F195" s="19">
        <f>VLOOKUP(C195,T_Productos[],MATCH("Precio*",T_Productos[#Headers],0),FALSE)</f>
        <v>1730</v>
      </c>
      <c r="G195" s="5">
        <v>104</v>
      </c>
      <c r="H195" s="6">
        <v>4</v>
      </c>
      <c r="I195" s="17" t="str">
        <f>VLOOKUP(H195,T_Ventas[],MATCH("Nombre*",T_Ventas[#Headers],0),FALSE)</f>
        <v xml:space="preserve">Pedro Díaz </v>
      </c>
      <c r="J195" s="7">
        <v>43893</v>
      </c>
      <c r="K19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95" s="5" t="s">
        <v>38</v>
      </c>
      <c r="M195" s="42" t="b">
        <f>IF(AND(T_Facturacion[[#This Row],[Fecha de Facturación ]]&lt;DATE(2020,3,15),T_Facturacion[[#This Row],[Estado  ]]="PENDIENTE"),TRUE,FALSE)</f>
        <v>0</v>
      </c>
      <c r="N195" s="21"/>
    </row>
    <row r="196" spans="2:14" ht="15.75" thickBot="1">
      <c r="B196" s="40">
        <v>194</v>
      </c>
      <c r="C196" s="5">
        <v>20003</v>
      </c>
      <c r="D196" s="16" t="str">
        <f>VLOOKUP(C196,T_Productos[],MATCH("Nombre*",T_Productos[#Headers],0),FALSE)</f>
        <v>Arroz Grano Largo Ancho Grado 1  1 Kg</v>
      </c>
      <c r="E196" s="16" t="str">
        <f>VLOOKUP(C196,T_Productos[],MATCH("Categor*",T_Productos[#Headers],0),FALSE)</f>
        <v>Alimentos</v>
      </c>
      <c r="F196" s="19">
        <f>VLOOKUP(C196,T_Productos[],MATCH("Precio*",T_Productos[#Headers],0),FALSE)</f>
        <v>1150</v>
      </c>
      <c r="G196" s="5">
        <v>138</v>
      </c>
      <c r="H196" s="6">
        <v>4</v>
      </c>
      <c r="I196" s="17" t="str">
        <f>VLOOKUP(H196,T_Ventas[],MATCH("Nombre*",T_Ventas[#Headers],0),FALSE)</f>
        <v xml:space="preserve">Pedro Díaz </v>
      </c>
      <c r="J196" s="7">
        <v>43912</v>
      </c>
      <c r="K19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6" s="5" t="s">
        <v>39</v>
      </c>
      <c r="M196" s="42" t="b">
        <f>IF(AND(T_Facturacion[[#This Row],[Fecha de Facturación ]]&lt;DATE(2020,3,15),T_Facturacion[[#This Row],[Estado  ]]="PENDIENTE"),TRUE,FALSE)</f>
        <v>0</v>
      </c>
      <c r="N196" s="21"/>
    </row>
    <row r="197" spans="2:14" ht="15.75" thickBot="1">
      <c r="B197" s="40">
        <v>195</v>
      </c>
      <c r="C197" s="5">
        <v>20002</v>
      </c>
      <c r="D197" s="16" t="str">
        <f>VLOOKUP(C197,T_Productos[],MATCH("Nombre*",T_Productos[#Headers],0),FALSE)</f>
        <v>Arena sanitaria aglutinante 4 kg</v>
      </c>
      <c r="E197" s="16" t="str">
        <f>VLOOKUP(C197,T_Productos[],MATCH("Categor*",T_Productos[#Headers],0),FALSE)</f>
        <v>Mascotas</v>
      </c>
      <c r="F197" s="19">
        <f>VLOOKUP(C197,T_Productos[],MATCH("Precio*",T_Productos[#Headers],0),FALSE)</f>
        <v>4790</v>
      </c>
      <c r="G197" s="5">
        <v>193</v>
      </c>
      <c r="H197" s="6">
        <v>4</v>
      </c>
      <c r="I197" s="17" t="str">
        <f>VLOOKUP(H197,T_Ventas[],MATCH("Nombre*",T_Ventas[#Headers],0),FALSE)</f>
        <v xml:space="preserve">Pedro Díaz </v>
      </c>
      <c r="J197" s="7">
        <v>43913</v>
      </c>
      <c r="K19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197" s="5" t="s">
        <v>39</v>
      </c>
      <c r="M197" s="42" t="b">
        <f>IF(AND(T_Facturacion[[#This Row],[Fecha de Facturación ]]&lt;DATE(2020,3,15),T_Facturacion[[#This Row],[Estado  ]]="PENDIENTE"),TRUE,FALSE)</f>
        <v>0</v>
      </c>
      <c r="N197" s="21"/>
    </row>
    <row r="198" spans="2:14" ht="15.75" thickBot="1">
      <c r="B198" s="40">
        <v>196</v>
      </c>
      <c r="C198" s="5">
        <v>20015</v>
      </c>
      <c r="D198" s="16" t="str">
        <f>VLOOKUP(C198,T_Productos[],MATCH("Nombre*",T_Productos[#Headers],0),FALSE)</f>
        <v xml:space="preserve">Pack plumones para pizarra 4 colores </v>
      </c>
      <c r="E198" s="16" t="str">
        <f>VLOOKUP(C198,T_Productos[],MATCH("Categor*",T_Productos[#Headers],0),FALSE)</f>
        <v>Librería</v>
      </c>
      <c r="F198" s="19">
        <f>VLOOKUP(C198,T_Productos[],MATCH("Precio*",T_Productos[#Headers],0),FALSE)</f>
        <v>2390</v>
      </c>
      <c r="G198" s="5">
        <v>138</v>
      </c>
      <c r="H198" s="6">
        <v>3</v>
      </c>
      <c r="I198" s="17" t="str">
        <f>VLOOKUP(H198,T_Ventas[],MATCH("Nombre*",T_Ventas[#Headers],0),FALSE)</f>
        <v>Laura Rojas</v>
      </c>
      <c r="J198" s="7">
        <v>43894</v>
      </c>
      <c r="K19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98" s="5" t="s">
        <v>38</v>
      </c>
      <c r="M198" s="42" t="b">
        <f>IF(AND(T_Facturacion[[#This Row],[Fecha de Facturación ]]&lt;DATE(2020,3,15),T_Facturacion[[#This Row],[Estado  ]]="PENDIENTE"),TRUE,FALSE)</f>
        <v>0</v>
      </c>
      <c r="N198" s="21"/>
    </row>
    <row r="199" spans="2:14" ht="15.75" thickBot="1">
      <c r="B199" s="40">
        <v>197</v>
      </c>
      <c r="C199" s="5">
        <v>20010</v>
      </c>
      <c r="D199" s="16" t="str">
        <f>VLOOKUP(C199,T_Productos[],MATCH("Nombre*",T_Productos[#Headers],0),FALSE)</f>
        <v>Huevo de Campo Grande Color Caja  12 Un</v>
      </c>
      <c r="E199" s="16" t="str">
        <f>VLOOKUP(C199,T_Productos[],MATCH("Categor*",T_Productos[#Headers],0),FALSE)</f>
        <v>Alimentos</v>
      </c>
      <c r="F199" s="19">
        <f>VLOOKUP(C199,T_Productos[],MATCH("Precio*",T_Productos[#Headers],0),FALSE)</f>
        <v>2950</v>
      </c>
      <c r="G199" s="5">
        <v>99</v>
      </c>
      <c r="H199" s="6">
        <v>4</v>
      </c>
      <c r="I199" s="17" t="str">
        <f>VLOOKUP(H199,T_Ventas[],MATCH("Nombre*",T_Ventas[#Headers],0),FALSE)</f>
        <v xml:space="preserve">Pedro Díaz </v>
      </c>
      <c r="J199" s="7">
        <v>43920</v>
      </c>
      <c r="K19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199" s="5" t="s">
        <v>38</v>
      </c>
      <c r="M199" s="42" t="b">
        <f>IF(AND(T_Facturacion[[#This Row],[Fecha de Facturación ]]&lt;DATE(2020,3,15),T_Facturacion[[#This Row],[Estado  ]]="PENDIENTE"),TRUE,FALSE)</f>
        <v>0</v>
      </c>
      <c r="N199" s="21"/>
    </row>
    <row r="200" spans="2:14" ht="15.75" thickBot="1">
      <c r="B200" s="40">
        <v>198</v>
      </c>
      <c r="C200" s="5">
        <v>20012</v>
      </c>
      <c r="D200" s="16" t="str">
        <f>VLOOKUP(C200,T_Productos[],MATCH("Nombre*",T_Productos[#Headers],0),FALSE)</f>
        <v>Juguete Pet Station</v>
      </c>
      <c r="E200" s="16" t="str">
        <f>VLOOKUP(C200,T_Productos[],MATCH("Categor*",T_Productos[#Headers],0),FALSE)</f>
        <v>Mascotas</v>
      </c>
      <c r="F200" s="19">
        <f>VLOOKUP(C200,T_Productos[],MATCH("Precio*",T_Productos[#Headers],0),FALSE)</f>
        <v>990</v>
      </c>
      <c r="G200" s="5">
        <v>83</v>
      </c>
      <c r="H200" s="6">
        <v>5</v>
      </c>
      <c r="I200" s="17" t="str">
        <f>VLOOKUP(H200,T_Ventas[],MATCH("Nombre*",T_Ventas[#Headers],0),FALSE)</f>
        <v>Magdalena Pérez</v>
      </c>
      <c r="J200" s="7">
        <v>43903</v>
      </c>
      <c r="K20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0" s="5" t="s">
        <v>38</v>
      </c>
      <c r="M200" s="42" t="b">
        <f>IF(AND(T_Facturacion[[#This Row],[Fecha de Facturación ]]&lt;DATE(2020,3,15),T_Facturacion[[#This Row],[Estado  ]]="PENDIENTE"),TRUE,FALSE)</f>
        <v>0</v>
      </c>
      <c r="N200" s="21"/>
    </row>
    <row r="201" spans="2:14" ht="15.75" thickBot="1">
      <c r="B201" s="40">
        <v>199</v>
      </c>
      <c r="C201" s="5">
        <v>20006</v>
      </c>
      <c r="D201" s="16" t="str">
        <f>VLOOKUP(C201,T_Productos[],MATCH("Nombre*",T_Productos[#Headers],0),FALSE)</f>
        <v>Corchetera Maped 26/6 + corchetes</v>
      </c>
      <c r="E201" s="16" t="str">
        <f>VLOOKUP(C201,T_Productos[],MATCH("Categor*",T_Productos[#Headers],0),FALSE)</f>
        <v>Librería</v>
      </c>
      <c r="F201" s="19">
        <f>VLOOKUP(C201,T_Productos[],MATCH("Precio*",T_Productos[#Headers],0),FALSE)</f>
        <v>3990</v>
      </c>
      <c r="G201" s="5">
        <v>120</v>
      </c>
      <c r="H201" s="6">
        <v>2</v>
      </c>
      <c r="I201" s="17" t="str">
        <f>VLOOKUP(H201,T_Ventas[],MATCH("Nombre*",T_Ventas[#Headers],0),FALSE)</f>
        <v>Santiago Muñoz</v>
      </c>
      <c r="J201" s="7">
        <v>43919</v>
      </c>
      <c r="K20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01" s="5" t="s">
        <v>39</v>
      </c>
      <c r="M201" s="42" t="b">
        <f>IF(AND(T_Facturacion[[#This Row],[Fecha de Facturación ]]&lt;DATE(2020,3,15),T_Facturacion[[#This Row],[Estado  ]]="PENDIENTE"),TRUE,FALSE)</f>
        <v>0</v>
      </c>
      <c r="N201" s="21"/>
    </row>
    <row r="202" spans="2:14" ht="15.75" thickBot="1">
      <c r="B202" s="40">
        <v>200</v>
      </c>
      <c r="C202" s="5">
        <v>20009</v>
      </c>
      <c r="D202" s="16" t="str">
        <f>VLOOKUP(C202,T_Productos[],MATCH("Nombre*",T_Productos[#Headers],0),FALSE)</f>
        <v>Hueso Pet´s Fun cuero 5-6"</v>
      </c>
      <c r="E202" s="16" t="str">
        <f>VLOOKUP(C202,T_Productos[],MATCH("Categor*",T_Productos[#Headers],0),FALSE)</f>
        <v>Mascotas</v>
      </c>
      <c r="F202" s="19">
        <f>VLOOKUP(C202,T_Productos[],MATCH("Precio*",T_Productos[#Headers],0),FALSE)</f>
        <v>1689</v>
      </c>
      <c r="G202" s="5">
        <v>135</v>
      </c>
      <c r="H202" s="6">
        <v>2</v>
      </c>
      <c r="I202" s="17" t="str">
        <f>VLOOKUP(H202,T_Ventas[],MATCH("Nombre*",T_Ventas[#Headers],0),FALSE)</f>
        <v>Santiago Muñoz</v>
      </c>
      <c r="J202" s="7">
        <v>43891</v>
      </c>
      <c r="K20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02" s="5" t="s">
        <v>38</v>
      </c>
      <c r="M202" s="42" t="b">
        <f>IF(AND(T_Facturacion[[#This Row],[Fecha de Facturación ]]&lt;DATE(2020,3,15),T_Facturacion[[#This Row],[Estado  ]]="PENDIENTE"),TRUE,FALSE)</f>
        <v>0</v>
      </c>
      <c r="N202" s="21"/>
    </row>
    <row r="203" spans="2:14" ht="15.75" thickBot="1">
      <c r="B203" s="40">
        <v>201</v>
      </c>
      <c r="C203" s="5">
        <v>20014</v>
      </c>
      <c r="D203" s="16" t="str">
        <f>VLOOKUP(C203,T_Productos[],MATCH("Nombre*",T_Productos[#Headers],0),FALSE)</f>
        <v>Limpia Pisos Lavanda 1800 ml</v>
      </c>
      <c r="E203" s="16" t="str">
        <f>VLOOKUP(C203,T_Productos[],MATCH("Categor*",T_Productos[#Headers],0),FALSE)</f>
        <v>Limpieza</v>
      </c>
      <c r="F203" s="19">
        <f>VLOOKUP(C203,T_Productos[],MATCH("Precio*",T_Productos[#Headers],0),FALSE)</f>
        <v>1690</v>
      </c>
      <c r="G203" s="5">
        <v>112</v>
      </c>
      <c r="H203" s="6">
        <v>1</v>
      </c>
      <c r="I203" s="17" t="str">
        <f>VLOOKUP(H203,T_Ventas[],MATCH("Nombre*",T_Ventas[#Headers],0),FALSE)</f>
        <v>Lucas González</v>
      </c>
      <c r="J203" s="7">
        <v>43901</v>
      </c>
      <c r="K20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3" s="5" t="s">
        <v>39</v>
      </c>
      <c r="M203" s="42" t="b">
        <f>IF(AND(T_Facturacion[[#This Row],[Fecha de Facturación ]]&lt;DATE(2020,3,15),T_Facturacion[[#This Row],[Estado  ]]="PENDIENTE"),TRUE,FALSE)</f>
        <v>1</v>
      </c>
      <c r="N203" s="21"/>
    </row>
    <row r="204" spans="2:14" ht="15.75" thickBot="1">
      <c r="B204" s="40">
        <v>202</v>
      </c>
      <c r="C204" s="5">
        <v>20008</v>
      </c>
      <c r="D204" s="16" t="str">
        <f>VLOOKUP(C204,T_Productos[],MATCH("Nombre*",T_Productos[#Headers],0),FALSE)</f>
        <v>Harina sin Polvos de Hornear Bolsa  1 Kg</v>
      </c>
      <c r="E204" s="16" t="str">
        <f>VLOOKUP(C204,T_Productos[],MATCH("Categor*",T_Productos[#Headers],0),FALSE)</f>
        <v>Alimentos</v>
      </c>
      <c r="F204" s="19">
        <f>VLOOKUP(C204,T_Productos[],MATCH("Precio*",T_Productos[#Headers],0),FALSE)</f>
        <v>970</v>
      </c>
      <c r="G204" s="5">
        <v>138</v>
      </c>
      <c r="H204" s="6">
        <v>4</v>
      </c>
      <c r="I204" s="17" t="str">
        <f>VLOOKUP(H204,T_Ventas[],MATCH("Nombre*",T_Ventas[#Headers],0),FALSE)</f>
        <v xml:space="preserve">Pedro Díaz </v>
      </c>
      <c r="J204" s="7">
        <v>43912</v>
      </c>
      <c r="K20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4" s="5" t="s">
        <v>39</v>
      </c>
      <c r="M204" s="42" t="b">
        <f>IF(AND(T_Facturacion[[#This Row],[Fecha de Facturación ]]&lt;DATE(2020,3,15),T_Facturacion[[#This Row],[Estado  ]]="PENDIENTE"),TRUE,FALSE)</f>
        <v>0</v>
      </c>
      <c r="N204" s="21"/>
    </row>
    <row r="205" spans="2:14" ht="15.75" thickBot="1">
      <c r="B205" s="40">
        <v>203</v>
      </c>
      <c r="C205" s="5">
        <v>20009</v>
      </c>
      <c r="D205" s="16" t="str">
        <f>VLOOKUP(C205,T_Productos[],MATCH("Nombre*",T_Productos[#Headers],0),FALSE)</f>
        <v>Hueso Pet´s Fun cuero 5-6"</v>
      </c>
      <c r="E205" s="16" t="str">
        <f>VLOOKUP(C205,T_Productos[],MATCH("Categor*",T_Productos[#Headers],0),FALSE)</f>
        <v>Mascotas</v>
      </c>
      <c r="F205" s="19">
        <f>VLOOKUP(C205,T_Productos[],MATCH("Precio*",T_Productos[#Headers],0),FALSE)</f>
        <v>1689</v>
      </c>
      <c r="G205" s="5">
        <v>187</v>
      </c>
      <c r="H205" s="6">
        <v>2</v>
      </c>
      <c r="I205" s="17" t="str">
        <f>VLOOKUP(H205,T_Ventas[],MATCH("Nombre*",T_Ventas[#Headers],0),FALSE)</f>
        <v>Santiago Muñoz</v>
      </c>
      <c r="J205" s="7">
        <v>43891</v>
      </c>
      <c r="K20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05" s="5" t="s">
        <v>39</v>
      </c>
      <c r="M205" s="42" t="b">
        <f>IF(AND(T_Facturacion[[#This Row],[Fecha de Facturación ]]&lt;DATE(2020,3,15),T_Facturacion[[#This Row],[Estado  ]]="PENDIENTE"),TRUE,FALSE)</f>
        <v>1</v>
      </c>
      <c r="N205" s="21"/>
    </row>
    <row r="206" spans="2:14" ht="15.75" thickBot="1">
      <c r="B206" s="40">
        <v>204</v>
      </c>
      <c r="C206" s="5">
        <v>20014</v>
      </c>
      <c r="D206" s="16" t="str">
        <f>VLOOKUP(C206,T_Productos[],MATCH("Nombre*",T_Productos[#Headers],0),FALSE)</f>
        <v>Limpia Pisos Lavanda 1800 ml</v>
      </c>
      <c r="E206" s="16" t="str">
        <f>VLOOKUP(C206,T_Productos[],MATCH("Categor*",T_Productos[#Headers],0),FALSE)</f>
        <v>Limpieza</v>
      </c>
      <c r="F206" s="19">
        <f>VLOOKUP(C206,T_Productos[],MATCH("Precio*",T_Productos[#Headers],0),FALSE)</f>
        <v>1690</v>
      </c>
      <c r="G206" s="5">
        <v>144</v>
      </c>
      <c r="H206" s="6">
        <v>2</v>
      </c>
      <c r="I206" s="17" t="str">
        <f>VLOOKUP(H206,T_Ventas[],MATCH("Nombre*",T_Ventas[#Headers],0),FALSE)</f>
        <v>Santiago Muñoz</v>
      </c>
      <c r="J206" s="7">
        <v>43899</v>
      </c>
      <c r="K20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6" s="5" t="s">
        <v>38</v>
      </c>
      <c r="M206" s="42" t="b">
        <f>IF(AND(T_Facturacion[[#This Row],[Fecha de Facturación ]]&lt;DATE(2020,3,15),T_Facturacion[[#This Row],[Estado  ]]="PENDIENTE"),TRUE,FALSE)</f>
        <v>0</v>
      </c>
      <c r="N206" s="21"/>
    </row>
    <row r="207" spans="2:14" ht="15.75" thickBot="1">
      <c r="B207" s="40">
        <v>205</v>
      </c>
      <c r="C207" s="5">
        <v>20015</v>
      </c>
      <c r="D207" s="16" t="str">
        <f>VLOOKUP(C207,T_Productos[],MATCH("Nombre*",T_Productos[#Headers],0),FALSE)</f>
        <v xml:space="preserve">Pack plumones para pizarra 4 colores </v>
      </c>
      <c r="E207" s="16" t="str">
        <f>VLOOKUP(C207,T_Productos[],MATCH("Categor*",T_Productos[#Headers],0),FALSE)</f>
        <v>Librería</v>
      </c>
      <c r="F207" s="19">
        <f>VLOOKUP(C207,T_Productos[],MATCH("Precio*",T_Productos[#Headers],0),FALSE)</f>
        <v>2390</v>
      </c>
      <c r="G207" s="5">
        <v>198</v>
      </c>
      <c r="H207" s="6">
        <v>5</v>
      </c>
      <c r="I207" s="17" t="str">
        <f>VLOOKUP(H207,T_Ventas[],MATCH("Nombre*",T_Ventas[#Headers],0),FALSE)</f>
        <v>Magdalena Pérez</v>
      </c>
      <c r="J207" s="7">
        <v>43899</v>
      </c>
      <c r="K20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7" s="5" t="s">
        <v>38</v>
      </c>
      <c r="M207" s="42" t="b">
        <f>IF(AND(T_Facturacion[[#This Row],[Fecha de Facturación ]]&lt;DATE(2020,3,15),T_Facturacion[[#This Row],[Estado  ]]="PENDIENTE"),TRUE,FALSE)</f>
        <v>0</v>
      </c>
      <c r="N207" s="21"/>
    </row>
    <row r="208" spans="2:14" ht="15.75" thickBot="1">
      <c r="B208" s="40">
        <v>206</v>
      </c>
      <c r="C208" s="5">
        <v>20016</v>
      </c>
      <c r="D208" s="16" t="str">
        <f>VLOOKUP(C208,T_Productos[],MATCH("Nombre*",T_Productos[#Headers],0),FALSE)</f>
        <v>Pan Blanco Grande XL Bolsa  750 g</v>
      </c>
      <c r="E208" s="16" t="str">
        <f>VLOOKUP(C208,T_Productos[],MATCH("Categor*",T_Productos[#Headers],0),FALSE)</f>
        <v>Alimentos</v>
      </c>
      <c r="F208" s="19">
        <f>VLOOKUP(C208,T_Productos[],MATCH("Precio*",T_Productos[#Headers],0),FALSE)</f>
        <v>1850</v>
      </c>
      <c r="G208" s="5">
        <v>180</v>
      </c>
      <c r="H208" s="6">
        <v>5</v>
      </c>
      <c r="I208" s="17" t="str">
        <f>VLOOKUP(H208,T_Ventas[],MATCH("Nombre*",T_Ventas[#Headers],0),FALSE)</f>
        <v>Magdalena Pérez</v>
      </c>
      <c r="J208" s="7">
        <v>43899</v>
      </c>
      <c r="K20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8" s="5" t="s">
        <v>38</v>
      </c>
      <c r="M208" s="42" t="b">
        <f>IF(AND(T_Facturacion[[#This Row],[Fecha de Facturación ]]&lt;DATE(2020,3,15),T_Facturacion[[#This Row],[Estado  ]]="PENDIENTE"),TRUE,FALSE)</f>
        <v>0</v>
      </c>
      <c r="N208" s="21"/>
    </row>
    <row r="209" spans="2:14" ht="15.75" thickBot="1">
      <c r="B209" s="40">
        <v>207</v>
      </c>
      <c r="C209" s="5">
        <v>20012</v>
      </c>
      <c r="D209" s="16" t="str">
        <f>VLOOKUP(C209,T_Productos[],MATCH("Nombre*",T_Productos[#Headers],0),FALSE)</f>
        <v>Juguete Pet Station</v>
      </c>
      <c r="E209" s="16" t="str">
        <f>VLOOKUP(C209,T_Productos[],MATCH("Categor*",T_Productos[#Headers],0),FALSE)</f>
        <v>Mascotas</v>
      </c>
      <c r="F209" s="19">
        <f>VLOOKUP(C209,T_Productos[],MATCH("Precio*",T_Productos[#Headers],0),FALSE)</f>
        <v>990</v>
      </c>
      <c r="G209" s="5">
        <v>105</v>
      </c>
      <c r="H209" s="6">
        <v>1</v>
      </c>
      <c r="I209" s="17" t="str">
        <f>VLOOKUP(H209,T_Ventas[],MATCH("Nombre*",T_Ventas[#Headers],0),FALSE)</f>
        <v>Lucas González</v>
      </c>
      <c r="J209" s="7">
        <v>43912</v>
      </c>
      <c r="K20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09" s="5" t="s">
        <v>38</v>
      </c>
      <c r="M209" s="42" t="b">
        <f>IF(AND(T_Facturacion[[#This Row],[Fecha de Facturación ]]&lt;DATE(2020,3,15),T_Facturacion[[#This Row],[Estado  ]]="PENDIENTE"),TRUE,FALSE)</f>
        <v>0</v>
      </c>
      <c r="N209" s="21"/>
    </row>
    <row r="210" spans="2:14" ht="15.75" thickBot="1">
      <c r="B210" s="40">
        <v>208</v>
      </c>
      <c r="C210" s="5">
        <v>20007</v>
      </c>
      <c r="D210" s="16" t="str">
        <f>VLOOKUP(C210,T_Productos[],MATCH("Nombre*",T_Productos[#Headers],0),FALSE)</f>
        <v>Guante de Goma Conveniente Mediano  2 Un</v>
      </c>
      <c r="E210" s="16" t="str">
        <f>VLOOKUP(C210,T_Productos[],MATCH("Categor*",T_Productos[#Headers],0),FALSE)</f>
        <v>Limpieza</v>
      </c>
      <c r="F210" s="19">
        <f>VLOOKUP(C210,T_Productos[],MATCH("Precio*",T_Productos[#Headers],0),FALSE)</f>
        <v>1350</v>
      </c>
      <c r="G210" s="5">
        <v>163</v>
      </c>
      <c r="H210" s="6">
        <v>1</v>
      </c>
      <c r="I210" s="17" t="str">
        <f>VLOOKUP(H210,T_Ventas[],MATCH("Nombre*",T_Ventas[#Headers],0),FALSE)</f>
        <v>Lucas González</v>
      </c>
      <c r="J210" s="7">
        <v>43909</v>
      </c>
      <c r="K21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0" s="5" t="s">
        <v>38</v>
      </c>
      <c r="M210" s="42" t="b">
        <f>IF(AND(T_Facturacion[[#This Row],[Fecha de Facturación ]]&lt;DATE(2020,3,15),T_Facturacion[[#This Row],[Estado  ]]="PENDIENTE"),TRUE,FALSE)</f>
        <v>0</v>
      </c>
      <c r="N210" s="21"/>
    </row>
    <row r="211" spans="2:14" ht="15.75" thickBot="1">
      <c r="B211" s="40">
        <v>209</v>
      </c>
      <c r="C211" s="5">
        <v>20006</v>
      </c>
      <c r="D211" s="16" t="str">
        <f>VLOOKUP(C211,T_Productos[],MATCH("Nombre*",T_Productos[#Headers],0),FALSE)</f>
        <v>Corchetera Maped 26/6 + corchetes</v>
      </c>
      <c r="E211" s="16" t="str">
        <f>VLOOKUP(C211,T_Productos[],MATCH("Categor*",T_Productos[#Headers],0),FALSE)</f>
        <v>Librería</v>
      </c>
      <c r="F211" s="19">
        <f>VLOOKUP(C211,T_Productos[],MATCH("Precio*",T_Productos[#Headers],0),FALSE)</f>
        <v>3990</v>
      </c>
      <c r="G211" s="5">
        <v>133</v>
      </c>
      <c r="H211" s="6">
        <v>4</v>
      </c>
      <c r="I211" s="17" t="str">
        <f>VLOOKUP(H211,T_Ventas[],MATCH("Nombre*",T_Ventas[#Headers],0),FALSE)</f>
        <v xml:space="preserve">Pedro Díaz </v>
      </c>
      <c r="J211" s="7">
        <v>43921</v>
      </c>
      <c r="K21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11" s="5" t="s">
        <v>38</v>
      </c>
      <c r="M211" s="42" t="b">
        <f>IF(AND(T_Facturacion[[#This Row],[Fecha de Facturación ]]&lt;DATE(2020,3,15),T_Facturacion[[#This Row],[Estado  ]]="PENDIENTE"),TRUE,FALSE)</f>
        <v>0</v>
      </c>
      <c r="N211" s="21"/>
    </row>
    <row r="212" spans="2:14" ht="15.75" thickBot="1">
      <c r="B212" s="40">
        <v>210</v>
      </c>
      <c r="C212" s="5">
        <v>20010</v>
      </c>
      <c r="D212" s="16" t="str">
        <f>VLOOKUP(C212,T_Productos[],MATCH("Nombre*",T_Productos[#Headers],0),FALSE)</f>
        <v>Huevo de Campo Grande Color Caja  12 Un</v>
      </c>
      <c r="E212" s="16" t="str">
        <f>VLOOKUP(C212,T_Productos[],MATCH("Categor*",T_Productos[#Headers],0),FALSE)</f>
        <v>Alimentos</v>
      </c>
      <c r="F212" s="19">
        <f>VLOOKUP(C212,T_Productos[],MATCH("Precio*",T_Productos[#Headers],0),FALSE)</f>
        <v>2950</v>
      </c>
      <c r="G212" s="5">
        <v>107</v>
      </c>
      <c r="H212" s="6">
        <v>3</v>
      </c>
      <c r="I212" s="17" t="str">
        <f>VLOOKUP(H212,T_Ventas[],MATCH("Nombre*",T_Ventas[#Headers],0),FALSE)</f>
        <v>Laura Rojas</v>
      </c>
      <c r="J212" s="7">
        <v>43907</v>
      </c>
      <c r="K21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2" s="5" t="s">
        <v>39</v>
      </c>
      <c r="M212" s="42" t="b">
        <f>IF(AND(T_Facturacion[[#This Row],[Fecha de Facturación ]]&lt;DATE(2020,3,15),T_Facturacion[[#This Row],[Estado  ]]="PENDIENTE"),TRUE,FALSE)</f>
        <v>0</v>
      </c>
      <c r="N212" s="21"/>
    </row>
    <row r="213" spans="2:14" ht="15.75" thickBot="1">
      <c r="B213" s="40">
        <v>211</v>
      </c>
      <c r="C213" s="5">
        <v>20013</v>
      </c>
      <c r="D213" s="16" t="str">
        <f>VLOOKUP(C213,T_Productos[],MATCH("Nombre*",T_Productos[#Headers],0),FALSE)</f>
        <v>Leche Descremada Sin Lactosa con Tapa  1 </v>
      </c>
      <c r="E213" s="16" t="str">
        <f>VLOOKUP(C213,T_Productos[],MATCH("Categor*",T_Productos[#Headers],0),FALSE)</f>
        <v>Alimentos</v>
      </c>
      <c r="F213" s="19">
        <f>VLOOKUP(C213,T_Productos[],MATCH("Precio*",T_Productos[#Headers],0),FALSE)</f>
        <v>890</v>
      </c>
      <c r="G213" s="5">
        <v>86</v>
      </c>
      <c r="H213" s="6">
        <v>2</v>
      </c>
      <c r="I213" s="17" t="str">
        <f>VLOOKUP(H213,T_Ventas[],MATCH("Nombre*",T_Ventas[#Headers],0),FALSE)</f>
        <v>Santiago Muñoz</v>
      </c>
      <c r="J213" s="7">
        <v>43909</v>
      </c>
      <c r="K21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3" s="5" t="s">
        <v>38</v>
      </c>
      <c r="M213" s="42" t="b">
        <f>IF(AND(T_Facturacion[[#This Row],[Fecha de Facturación ]]&lt;DATE(2020,3,15),T_Facturacion[[#This Row],[Estado  ]]="PENDIENTE"),TRUE,FALSE)</f>
        <v>0</v>
      </c>
      <c r="N213" s="21"/>
    </row>
    <row r="214" spans="2:14" ht="15.75" thickBot="1">
      <c r="B214" s="40">
        <v>212</v>
      </c>
      <c r="C214" s="5">
        <v>20017</v>
      </c>
      <c r="D214" s="16" t="str">
        <f>VLOOKUP(C214,T_Productos[],MATCH("Nombre*",T_Productos[#Headers],0),FALSE)</f>
        <v>Pegamento barra 36 gr</v>
      </c>
      <c r="E214" s="16" t="str">
        <f>VLOOKUP(C214,T_Productos[],MATCH("Categor*",T_Productos[#Headers],0),FALSE)</f>
        <v>Librería</v>
      </c>
      <c r="F214" s="19">
        <f>VLOOKUP(C214,T_Productos[],MATCH("Precio*",T_Productos[#Headers],0),FALSE)</f>
        <v>890</v>
      </c>
      <c r="G214" s="5">
        <v>130</v>
      </c>
      <c r="H214" s="6">
        <v>4</v>
      </c>
      <c r="I214" s="17" t="str">
        <f>VLOOKUP(H214,T_Ventas[],MATCH("Nombre*",T_Ventas[#Headers],0),FALSE)</f>
        <v xml:space="preserve">Pedro Díaz </v>
      </c>
      <c r="J214" s="7">
        <v>43905</v>
      </c>
      <c r="K21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4" s="5" t="s">
        <v>38</v>
      </c>
      <c r="M214" s="42" t="b">
        <f>IF(AND(T_Facturacion[[#This Row],[Fecha de Facturación ]]&lt;DATE(2020,3,15),T_Facturacion[[#This Row],[Estado  ]]="PENDIENTE"),TRUE,FALSE)</f>
        <v>0</v>
      </c>
      <c r="N214" s="21"/>
    </row>
    <row r="215" spans="2:14" ht="15.75" thickBot="1">
      <c r="B215" s="40">
        <v>213</v>
      </c>
      <c r="C215" s="5">
        <v>20013</v>
      </c>
      <c r="D215" s="16" t="str">
        <f>VLOOKUP(C215,T_Productos[],MATCH("Nombre*",T_Productos[#Headers],0),FALSE)</f>
        <v>Leche Descremada Sin Lactosa con Tapa  1 </v>
      </c>
      <c r="E215" s="16" t="str">
        <f>VLOOKUP(C215,T_Productos[],MATCH("Categor*",T_Productos[#Headers],0),FALSE)</f>
        <v>Alimentos</v>
      </c>
      <c r="F215" s="19">
        <f>VLOOKUP(C215,T_Productos[],MATCH("Precio*",T_Productos[#Headers],0),FALSE)</f>
        <v>890</v>
      </c>
      <c r="G215" s="5">
        <v>80</v>
      </c>
      <c r="H215" s="6">
        <v>4</v>
      </c>
      <c r="I215" s="17" t="str">
        <f>VLOOKUP(H215,T_Ventas[],MATCH("Nombre*",T_Ventas[#Headers],0),FALSE)</f>
        <v xml:space="preserve">Pedro Díaz </v>
      </c>
      <c r="J215" s="7">
        <v>43901</v>
      </c>
      <c r="K21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5" s="5" t="s">
        <v>38</v>
      </c>
      <c r="M215" s="42" t="b">
        <f>IF(AND(T_Facturacion[[#This Row],[Fecha de Facturación ]]&lt;DATE(2020,3,15),T_Facturacion[[#This Row],[Estado  ]]="PENDIENTE"),TRUE,FALSE)</f>
        <v>0</v>
      </c>
      <c r="N215" s="21"/>
    </row>
    <row r="216" spans="2:14" ht="15.75" thickBot="1">
      <c r="B216" s="40">
        <v>214</v>
      </c>
      <c r="C216" s="5">
        <v>20009</v>
      </c>
      <c r="D216" s="16" t="str">
        <f>VLOOKUP(C216,T_Productos[],MATCH("Nombre*",T_Productos[#Headers],0),FALSE)</f>
        <v>Hueso Pet´s Fun cuero 5-6"</v>
      </c>
      <c r="E216" s="16" t="str">
        <f>VLOOKUP(C216,T_Productos[],MATCH("Categor*",T_Productos[#Headers],0),FALSE)</f>
        <v>Mascotas</v>
      </c>
      <c r="F216" s="19">
        <f>VLOOKUP(C216,T_Productos[],MATCH("Precio*",T_Productos[#Headers],0),FALSE)</f>
        <v>1689</v>
      </c>
      <c r="G216" s="5">
        <v>150</v>
      </c>
      <c r="H216" s="6">
        <v>2</v>
      </c>
      <c r="I216" s="17" t="str">
        <f>VLOOKUP(H216,T_Ventas[],MATCH("Nombre*",T_Ventas[#Headers],0),FALSE)</f>
        <v>Santiago Muñoz</v>
      </c>
      <c r="J216" s="7">
        <v>43896</v>
      </c>
      <c r="K21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6" s="5" t="s">
        <v>39</v>
      </c>
      <c r="M216" s="42" t="b">
        <f>IF(AND(T_Facturacion[[#This Row],[Fecha de Facturación ]]&lt;DATE(2020,3,15),T_Facturacion[[#This Row],[Estado  ]]="PENDIENTE"),TRUE,FALSE)</f>
        <v>1</v>
      </c>
      <c r="N216" s="21"/>
    </row>
    <row r="217" spans="2:14" ht="15.75" thickBot="1">
      <c r="B217" s="40">
        <v>215</v>
      </c>
      <c r="C217" s="5">
        <v>20014</v>
      </c>
      <c r="D217" s="16" t="str">
        <f>VLOOKUP(C217,T_Productos[],MATCH("Nombre*",T_Productos[#Headers],0),FALSE)</f>
        <v>Limpia Pisos Lavanda 1800 ml</v>
      </c>
      <c r="E217" s="16" t="str">
        <f>VLOOKUP(C217,T_Productos[],MATCH("Categor*",T_Productos[#Headers],0),FALSE)</f>
        <v>Limpieza</v>
      </c>
      <c r="F217" s="19">
        <f>VLOOKUP(C217,T_Productos[],MATCH("Precio*",T_Productos[#Headers],0),FALSE)</f>
        <v>1690</v>
      </c>
      <c r="G217" s="5">
        <v>110</v>
      </c>
      <c r="H217" s="6">
        <v>5</v>
      </c>
      <c r="I217" s="17" t="str">
        <f>VLOOKUP(H217,T_Ventas[],MATCH("Nombre*",T_Ventas[#Headers],0),FALSE)</f>
        <v>Magdalena Pérez</v>
      </c>
      <c r="J217" s="7">
        <v>43895</v>
      </c>
      <c r="K21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17" s="5" t="s">
        <v>38</v>
      </c>
      <c r="M217" s="42" t="b">
        <f>IF(AND(T_Facturacion[[#This Row],[Fecha de Facturación ]]&lt;DATE(2020,3,15),T_Facturacion[[#This Row],[Estado  ]]="PENDIENTE"),TRUE,FALSE)</f>
        <v>0</v>
      </c>
      <c r="N217" s="21"/>
    </row>
    <row r="218" spans="2:14" ht="15.75" thickBot="1">
      <c r="B218" s="40">
        <v>216</v>
      </c>
      <c r="C218" s="5">
        <v>20006</v>
      </c>
      <c r="D218" s="16" t="str">
        <f>VLOOKUP(C218,T_Productos[],MATCH("Nombre*",T_Productos[#Headers],0),FALSE)</f>
        <v>Corchetera Maped 26/6 + corchetes</v>
      </c>
      <c r="E218" s="16" t="str">
        <f>VLOOKUP(C218,T_Productos[],MATCH("Categor*",T_Productos[#Headers],0),FALSE)</f>
        <v>Librería</v>
      </c>
      <c r="F218" s="19">
        <f>VLOOKUP(C218,T_Productos[],MATCH("Precio*",T_Productos[#Headers],0),FALSE)</f>
        <v>3990</v>
      </c>
      <c r="G218" s="5">
        <v>180</v>
      </c>
      <c r="H218" s="6">
        <v>5</v>
      </c>
      <c r="I218" s="17" t="str">
        <f>VLOOKUP(H218,T_Ventas[],MATCH("Nombre*",T_Ventas[#Headers],0),FALSE)</f>
        <v>Magdalena Pérez</v>
      </c>
      <c r="J218" s="7">
        <v>43891</v>
      </c>
      <c r="K21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18" s="5" t="s">
        <v>38</v>
      </c>
      <c r="M218" s="42" t="b">
        <f>IF(AND(T_Facturacion[[#This Row],[Fecha de Facturación ]]&lt;DATE(2020,3,15),T_Facturacion[[#This Row],[Estado  ]]="PENDIENTE"),TRUE,FALSE)</f>
        <v>0</v>
      </c>
      <c r="N218" s="21"/>
    </row>
    <row r="219" spans="2:14" ht="15.75" thickBot="1">
      <c r="B219" s="40">
        <v>217</v>
      </c>
      <c r="C219" s="5">
        <v>20013</v>
      </c>
      <c r="D219" s="16" t="str">
        <f>VLOOKUP(C219,T_Productos[],MATCH("Nombre*",T_Productos[#Headers],0),FALSE)</f>
        <v>Leche Descremada Sin Lactosa con Tapa  1 </v>
      </c>
      <c r="E219" s="16" t="str">
        <f>VLOOKUP(C219,T_Productos[],MATCH("Categor*",T_Productos[#Headers],0),FALSE)</f>
        <v>Alimentos</v>
      </c>
      <c r="F219" s="19">
        <f>VLOOKUP(C219,T_Productos[],MATCH("Precio*",T_Productos[#Headers],0),FALSE)</f>
        <v>890</v>
      </c>
      <c r="G219" s="5">
        <v>198</v>
      </c>
      <c r="H219" s="6">
        <v>4</v>
      </c>
      <c r="I219" s="17" t="str">
        <f>VLOOKUP(H219,T_Ventas[],MATCH("Nombre*",T_Ventas[#Headers],0),FALSE)</f>
        <v xml:space="preserve">Pedro Díaz </v>
      </c>
      <c r="J219" s="7">
        <v>43904</v>
      </c>
      <c r="K21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19" s="5" t="s">
        <v>39</v>
      </c>
      <c r="M219" s="42" t="b">
        <f>IF(AND(T_Facturacion[[#This Row],[Fecha de Facturación ]]&lt;DATE(2020,3,15),T_Facturacion[[#This Row],[Estado  ]]="PENDIENTE"),TRUE,FALSE)</f>
        <v>1</v>
      </c>
      <c r="N219" s="21"/>
    </row>
    <row r="220" spans="2:14" ht="15.75" thickBot="1">
      <c r="B220" s="40">
        <v>218</v>
      </c>
      <c r="C220" s="5">
        <v>20013</v>
      </c>
      <c r="D220" s="16" t="str">
        <f>VLOOKUP(C220,T_Productos[],MATCH("Nombre*",T_Productos[#Headers],0),FALSE)</f>
        <v>Leche Descremada Sin Lactosa con Tapa  1 </v>
      </c>
      <c r="E220" s="16" t="str">
        <f>VLOOKUP(C220,T_Productos[],MATCH("Categor*",T_Productos[#Headers],0),FALSE)</f>
        <v>Alimentos</v>
      </c>
      <c r="F220" s="19">
        <f>VLOOKUP(C220,T_Productos[],MATCH("Precio*",T_Productos[#Headers],0),FALSE)</f>
        <v>890</v>
      </c>
      <c r="G220" s="5">
        <v>197</v>
      </c>
      <c r="H220" s="6">
        <v>2</v>
      </c>
      <c r="I220" s="17" t="str">
        <f>VLOOKUP(H220,T_Ventas[],MATCH("Nombre*",T_Ventas[#Headers],0),FALSE)</f>
        <v>Santiago Muñoz</v>
      </c>
      <c r="J220" s="7">
        <v>43917</v>
      </c>
      <c r="K22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20" s="5" t="s">
        <v>39</v>
      </c>
      <c r="M220" s="42" t="b">
        <f>IF(AND(T_Facturacion[[#This Row],[Fecha de Facturación ]]&lt;DATE(2020,3,15),T_Facturacion[[#This Row],[Estado  ]]="PENDIENTE"),TRUE,FALSE)</f>
        <v>0</v>
      </c>
      <c r="N220" s="21"/>
    </row>
    <row r="221" spans="2:14" ht="15.75" thickBot="1">
      <c r="B221" s="40">
        <v>219</v>
      </c>
      <c r="C221" s="5">
        <v>20012</v>
      </c>
      <c r="D221" s="16" t="str">
        <f>VLOOKUP(C221,T_Productos[],MATCH("Nombre*",T_Productos[#Headers],0),FALSE)</f>
        <v>Juguete Pet Station</v>
      </c>
      <c r="E221" s="16" t="str">
        <f>VLOOKUP(C221,T_Productos[],MATCH("Categor*",T_Productos[#Headers],0),FALSE)</f>
        <v>Mascotas</v>
      </c>
      <c r="F221" s="19">
        <f>VLOOKUP(C221,T_Productos[],MATCH("Precio*",T_Productos[#Headers],0),FALSE)</f>
        <v>990</v>
      </c>
      <c r="G221" s="5">
        <v>161</v>
      </c>
      <c r="H221" s="6">
        <v>2</v>
      </c>
      <c r="I221" s="17" t="str">
        <f>VLOOKUP(H221,T_Ventas[],MATCH("Nombre*",T_Ventas[#Headers],0),FALSE)</f>
        <v>Santiago Muñoz</v>
      </c>
      <c r="J221" s="7">
        <v>43912</v>
      </c>
      <c r="K22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1" s="5" t="s">
        <v>39</v>
      </c>
      <c r="M221" s="42" t="b">
        <f>IF(AND(T_Facturacion[[#This Row],[Fecha de Facturación ]]&lt;DATE(2020,3,15),T_Facturacion[[#This Row],[Estado  ]]="PENDIENTE"),TRUE,FALSE)</f>
        <v>0</v>
      </c>
      <c r="N221" s="21"/>
    </row>
    <row r="222" spans="2:14" ht="15.75" thickBot="1">
      <c r="B222" s="40">
        <v>220</v>
      </c>
      <c r="C222" s="5">
        <v>20019</v>
      </c>
      <c r="D222" s="16" t="str">
        <f>VLOOKUP(C222,T_Productos[],MATCH("Nombre*",T_Productos[#Headers],0),FALSE)</f>
        <v>Témpera 12 colores, 15 cc c/u</v>
      </c>
      <c r="E222" s="16" t="str">
        <f>VLOOKUP(C222,T_Productos[],MATCH("Categor*",T_Productos[#Headers],0),FALSE)</f>
        <v>Librería</v>
      </c>
      <c r="F222" s="19">
        <f>VLOOKUP(C222,T_Productos[],MATCH("Precio*",T_Productos[#Headers],0),FALSE)</f>
        <v>1590</v>
      </c>
      <c r="G222" s="5">
        <v>112</v>
      </c>
      <c r="H222" s="6">
        <v>4</v>
      </c>
      <c r="I222" s="17" t="str">
        <f>VLOOKUP(H222,T_Ventas[],MATCH("Nombre*",T_Ventas[#Headers],0),FALSE)</f>
        <v xml:space="preserve">Pedro Díaz </v>
      </c>
      <c r="J222" s="7">
        <v>43912</v>
      </c>
      <c r="K22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2" s="5" t="s">
        <v>39</v>
      </c>
      <c r="M222" s="42" t="b">
        <f>IF(AND(T_Facturacion[[#This Row],[Fecha de Facturación ]]&lt;DATE(2020,3,15),T_Facturacion[[#This Row],[Estado  ]]="PENDIENTE"),TRUE,FALSE)</f>
        <v>0</v>
      </c>
      <c r="N222" s="21"/>
    </row>
    <row r="223" spans="2:14" ht="15.75" thickBot="1">
      <c r="B223" s="40">
        <v>221</v>
      </c>
      <c r="C223" s="5">
        <v>20014</v>
      </c>
      <c r="D223" s="16" t="str">
        <f>VLOOKUP(C223,T_Productos[],MATCH("Nombre*",T_Productos[#Headers],0),FALSE)</f>
        <v>Limpia Pisos Lavanda 1800 ml</v>
      </c>
      <c r="E223" s="16" t="str">
        <f>VLOOKUP(C223,T_Productos[],MATCH("Categor*",T_Productos[#Headers],0),FALSE)</f>
        <v>Limpieza</v>
      </c>
      <c r="F223" s="19">
        <f>VLOOKUP(C223,T_Productos[],MATCH("Precio*",T_Productos[#Headers],0),FALSE)</f>
        <v>1690</v>
      </c>
      <c r="G223" s="5">
        <v>83</v>
      </c>
      <c r="H223" s="6">
        <v>2</v>
      </c>
      <c r="I223" s="17" t="str">
        <f>VLOOKUP(H223,T_Ventas[],MATCH("Nombre*",T_Ventas[#Headers],0),FALSE)</f>
        <v>Santiago Muñoz</v>
      </c>
      <c r="J223" s="7">
        <v>43902</v>
      </c>
      <c r="K22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3" s="5" t="s">
        <v>39</v>
      </c>
      <c r="M223" s="42" t="b">
        <f>IF(AND(T_Facturacion[[#This Row],[Fecha de Facturación ]]&lt;DATE(2020,3,15),T_Facturacion[[#This Row],[Estado  ]]="PENDIENTE"),TRUE,FALSE)</f>
        <v>1</v>
      </c>
      <c r="N223" s="21"/>
    </row>
    <row r="224" spans="2:14" ht="15.75" thickBot="1">
      <c r="B224" s="40">
        <v>222</v>
      </c>
      <c r="C224" s="5">
        <v>20019</v>
      </c>
      <c r="D224" s="16" t="str">
        <f>VLOOKUP(C224,T_Productos[],MATCH("Nombre*",T_Productos[#Headers],0),FALSE)</f>
        <v>Témpera 12 colores, 15 cc c/u</v>
      </c>
      <c r="E224" s="16" t="str">
        <f>VLOOKUP(C224,T_Productos[],MATCH("Categor*",T_Productos[#Headers],0),FALSE)</f>
        <v>Librería</v>
      </c>
      <c r="F224" s="19">
        <f>VLOOKUP(C224,T_Productos[],MATCH("Precio*",T_Productos[#Headers],0),FALSE)</f>
        <v>1590</v>
      </c>
      <c r="G224" s="5">
        <v>166</v>
      </c>
      <c r="H224" s="6">
        <v>4</v>
      </c>
      <c r="I224" s="17" t="str">
        <f>VLOOKUP(H224,T_Ventas[],MATCH("Nombre*",T_Ventas[#Headers],0),FALSE)</f>
        <v xml:space="preserve">Pedro Díaz </v>
      </c>
      <c r="J224" s="7">
        <v>43902</v>
      </c>
      <c r="K22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4" s="5" t="s">
        <v>38</v>
      </c>
      <c r="M224" s="42" t="b">
        <f>IF(AND(T_Facturacion[[#This Row],[Fecha de Facturación ]]&lt;DATE(2020,3,15),T_Facturacion[[#This Row],[Estado  ]]="PENDIENTE"),TRUE,FALSE)</f>
        <v>0</v>
      </c>
      <c r="N224" s="21"/>
    </row>
    <row r="225" spans="2:14" ht="15.75" thickBot="1">
      <c r="B225" s="40">
        <v>223</v>
      </c>
      <c r="C225" s="5">
        <v>20020</v>
      </c>
      <c r="D225" s="16" t="str">
        <f>VLOOKUP(C225,T_Productos[],MATCH("Nombre*",T_Productos[#Headers],0),FALSE)</f>
        <v>Toalla de papel clásica 3 Un</v>
      </c>
      <c r="E225" s="16" t="str">
        <f>VLOOKUP(C225,T_Productos[],MATCH("Categor*",T_Productos[#Headers],0),FALSE)</f>
        <v>Limpieza</v>
      </c>
      <c r="F225" s="19">
        <f>VLOOKUP(C225,T_Productos[],MATCH("Precio*",T_Productos[#Headers],0),FALSE)</f>
        <v>1710</v>
      </c>
      <c r="G225" s="5">
        <v>97</v>
      </c>
      <c r="H225" s="6">
        <v>4</v>
      </c>
      <c r="I225" s="17" t="str">
        <f>VLOOKUP(H225,T_Ventas[],MATCH("Nombre*",T_Ventas[#Headers],0),FALSE)</f>
        <v xml:space="preserve">Pedro Díaz </v>
      </c>
      <c r="J225" s="7">
        <v>43896</v>
      </c>
      <c r="K22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5" s="5" t="s">
        <v>38</v>
      </c>
      <c r="M225" s="42" t="b">
        <f>IF(AND(T_Facturacion[[#This Row],[Fecha de Facturación ]]&lt;DATE(2020,3,15),T_Facturacion[[#This Row],[Estado  ]]="PENDIENTE"),TRUE,FALSE)</f>
        <v>0</v>
      </c>
      <c r="N225" s="21"/>
    </row>
    <row r="226" spans="2:14" ht="15.75" thickBot="1">
      <c r="B226" s="40">
        <v>224</v>
      </c>
      <c r="C226" s="5">
        <v>20014</v>
      </c>
      <c r="D226" s="16" t="str">
        <f>VLOOKUP(C226,T_Productos[],MATCH("Nombre*",T_Productos[#Headers],0),FALSE)</f>
        <v>Limpia Pisos Lavanda 1800 ml</v>
      </c>
      <c r="E226" s="16" t="str">
        <f>VLOOKUP(C226,T_Productos[],MATCH("Categor*",T_Productos[#Headers],0),FALSE)</f>
        <v>Limpieza</v>
      </c>
      <c r="F226" s="19">
        <f>VLOOKUP(C226,T_Productos[],MATCH("Precio*",T_Productos[#Headers],0),FALSE)</f>
        <v>1690</v>
      </c>
      <c r="G226" s="5">
        <v>135</v>
      </c>
      <c r="H226" s="6">
        <v>1</v>
      </c>
      <c r="I226" s="17" t="str">
        <f>VLOOKUP(H226,T_Ventas[],MATCH("Nombre*",T_Ventas[#Headers],0),FALSE)</f>
        <v>Lucas González</v>
      </c>
      <c r="J226" s="7">
        <v>43899</v>
      </c>
      <c r="K22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6" s="5" t="s">
        <v>39</v>
      </c>
      <c r="M226" s="42" t="b">
        <f>IF(AND(T_Facturacion[[#This Row],[Fecha de Facturación ]]&lt;DATE(2020,3,15),T_Facturacion[[#This Row],[Estado  ]]="PENDIENTE"),TRUE,FALSE)</f>
        <v>1</v>
      </c>
      <c r="N226" s="21"/>
    </row>
    <row r="227" spans="2:14" ht="15.75" thickBot="1">
      <c r="B227" s="40">
        <v>225</v>
      </c>
      <c r="C227" s="5">
        <v>20012</v>
      </c>
      <c r="D227" s="16" t="str">
        <f>VLOOKUP(C227,T_Productos[],MATCH("Nombre*",T_Productos[#Headers],0),FALSE)</f>
        <v>Juguete Pet Station</v>
      </c>
      <c r="E227" s="16" t="str">
        <f>VLOOKUP(C227,T_Productos[],MATCH("Categor*",T_Productos[#Headers],0),FALSE)</f>
        <v>Mascotas</v>
      </c>
      <c r="F227" s="19">
        <f>VLOOKUP(C227,T_Productos[],MATCH("Precio*",T_Productos[#Headers],0),FALSE)</f>
        <v>990</v>
      </c>
      <c r="G227" s="5">
        <v>188</v>
      </c>
      <c r="H227" s="6">
        <v>3</v>
      </c>
      <c r="I227" s="17" t="str">
        <f>VLOOKUP(H227,T_Ventas[],MATCH("Nombre*",T_Ventas[#Headers],0),FALSE)</f>
        <v>Laura Rojas</v>
      </c>
      <c r="J227" s="7">
        <v>43914</v>
      </c>
      <c r="K22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7" s="5" t="s">
        <v>39</v>
      </c>
      <c r="M227" s="42" t="b">
        <f>IF(AND(T_Facturacion[[#This Row],[Fecha de Facturación ]]&lt;DATE(2020,3,15),T_Facturacion[[#This Row],[Estado  ]]="PENDIENTE"),TRUE,FALSE)</f>
        <v>0</v>
      </c>
      <c r="N227" s="21"/>
    </row>
    <row r="228" spans="2:14" ht="15.75" thickBot="1">
      <c r="B228" s="40">
        <v>226</v>
      </c>
      <c r="C228" s="5">
        <v>20008</v>
      </c>
      <c r="D228" s="16" t="str">
        <f>VLOOKUP(C228,T_Productos[],MATCH("Nombre*",T_Productos[#Headers],0),FALSE)</f>
        <v>Harina sin Polvos de Hornear Bolsa  1 Kg</v>
      </c>
      <c r="E228" s="16" t="str">
        <f>VLOOKUP(C228,T_Productos[],MATCH("Categor*",T_Productos[#Headers],0),FALSE)</f>
        <v>Alimentos</v>
      </c>
      <c r="F228" s="19">
        <f>VLOOKUP(C228,T_Productos[],MATCH("Precio*",T_Productos[#Headers],0),FALSE)</f>
        <v>970</v>
      </c>
      <c r="G228" s="5">
        <v>98</v>
      </c>
      <c r="H228" s="6">
        <v>2</v>
      </c>
      <c r="I228" s="17" t="str">
        <f>VLOOKUP(H228,T_Ventas[],MATCH("Nombre*",T_Ventas[#Headers],0),FALSE)</f>
        <v>Santiago Muñoz</v>
      </c>
      <c r="J228" s="7">
        <v>43898</v>
      </c>
      <c r="K22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8" s="5" t="s">
        <v>38</v>
      </c>
      <c r="M228" s="42" t="b">
        <f>IF(AND(T_Facturacion[[#This Row],[Fecha de Facturación ]]&lt;DATE(2020,3,15),T_Facturacion[[#This Row],[Estado  ]]="PENDIENTE"),TRUE,FALSE)</f>
        <v>0</v>
      </c>
      <c r="N228" s="21"/>
    </row>
    <row r="229" spans="2:14" ht="15.75" thickBot="1">
      <c r="B229" s="40">
        <v>227</v>
      </c>
      <c r="C229" s="5">
        <v>20005</v>
      </c>
      <c r="D229" s="16" t="str">
        <f>VLOOKUP(C229,T_Productos[],MATCH("Nombre*",T_Productos[#Headers],0),FALSE)</f>
        <v>Bolsa de Basura 50 x 70 cm Clásica  10 Un</v>
      </c>
      <c r="E229" s="16" t="str">
        <f>VLOOKUP(C229,T_Productos[],MATCH("Categor*",T_Productos[#Headers],0),FALSE)</f>
        <v>Limpieza</v>
      </c>
      <c r="F229" s="19">
        <f>VLOOKUP(C229,T_Productos[],MATCH("Precio*",T_Productos[#Headers],0),FALSE)</f>
        <v>430</v>
      </c>
      <c r="G229" s="5">
        <v>90</v>
      </c>
      <c r="H229" s="6">
        <v>5</v>
      </c>
      <c r="I229" s="17" t="str">
        <f>VLOOKUP(H229,T_Ventas[],MATCH("Nombre*",T_Ventas[#Headers],0),FALSE)</f>
        <v>Magdalena Pérez</v>
      </c>
      <c r="J229" s="7">
        <v>43914</v>
      </c>
      <c r="K22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29" s="5" t="s">
        <v>39</v>
      </c>
      <c r="M229" s="42" t="b">
        <f>IF(AND(T_Facturacion[[#This Row],[Fecha de Facturación ]]&lt;DATE(2020,3,15),T_Facturacion[[#This Row],[Estado  ]]="PENDIENTE"),TRUE,FALSE)</f>
        <v>0</v>
      </c>
      <c r="N229" s="21"/>
    </row>
    <row r="230" spans="2:14" ht="15.75" thickBot="1">
      <c r="B230" s="40">
        <v>228</v>
      </c>
      <c r="C230" s="5">
        <v>20005</v>
      </c>
      <c r="D230" s="16" t="str">
        <f>VLOOKUP(C230,T_Productos[],MATCH("Nombre*",T_Productos[#Headers],0),FALSE)</f>
        <v>Bolsa de Basura 50 x 70 cm Clásica  10 Un</v>
      </c>
      <c r="E230" s="16" t="str">
        <f>VLOOKUP(C230,T_Productos[],MATCH("Categor*",T_Productos[#Headers],0),FALSE)</f>
        <v>Limpieza</v>
      </c>
      <c r="F230" s="19">
        <f>VLOOKUP(C230,T_Productos[],MATCH("Precio*",T_Productos[#Headers],0),FALSE)</f>
        <v>430</v>
      </c>
      <c r="G230" s="5">
        <v>90</v>
      </c>
      <c r="H230" s="6">
        <v>4</v>
      </c>
      <c r="I230" s="17" t="str">
        <f>VLOOKUP(H230,T_Ventas[],MATCH("Nombre*",T_Ventas[#Headers],0),FALSE)</f>
        <v xml:space="preserve">Pedro Díaz </v>
      </c>
      <c r="J230" s="7">
        <v>43906</v>
      </c>
      <c r="K23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0" s="5" t="s">
        <v>38</v>
      </c>
      <c r="M230" s="42" t="b">
        <f>IF(AND(T_Facturacion[[#This Row],[Fecha de Facturación ]]&lt;DATE(2020,3,15),T_Facturacion[[#This Row],[Estado  ]]="PENDIENTE"),TRUE,FALSE)</f>
        <v>0</v>
      </c>
      <c r="N230" s="21"/>
    </row>
    <row r="231" spans="2:14" ht="15.75" thickBot="1">
      <c r="B231" s="40">
        <v>229</v>
      </c>
      <c r="C231" s="5">
        <v>20004</v>
      </c>
      <c r="D231" s="16" t="str">
        <f>VLOOKUP(C231,T_Productos[],MATCH("Nombre*",T_Productos[#Headers],0),FALSE)</f>
        <v>Block de Dibujo N°99 1/8 Artel 20 Hojas</v>
      </c>
      <c r="E231" s="16" t="str">
        <f>VLOOKUP(C231,T_Productos[],MATCH("Categor*",T_Productos[#Headers],0),FALSE)</f>
        <v>Librería</v>
      </c>
      <c r="F231" s="19">
        <f>VLOOKUP(C231,T_Productos[],MATCH("Precio*",T_Productos[#Headers],0),FALSE)</f>
        <v>1170</v>
      </c>
      <c r="G231" s="5">
        <v>125</v>
      </c>
      <c r="H231" s="6">
        <v>5</v>
      </c>
      <c r="I231" s="17" t="str">
        <f>VLOOKUP(H231,T_Ventas[],MATCH("Nombre*",T_Ventas[#Headers],0),FALSE)</f>
        <v>Magdalena Pérez</v>
      </c>
      <c r="J231" s="7">
        <v>43904</v>
      </c>
      <c r="K23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1" s="5" t="s">
        <v>38</v>
      </c>
      <c r="M231" s="42" t="b">
        <f>IF(AND(T_Facturacion[[#This Row],[Fecha de Facturación ]]&lt;DATE(2020,3,15),T_Facturacion[[#This Row],[Estado  ]]="PENDIENTE"),TRUE,FALSE)</f>
        <v>0</v>
      </c>
      <c r="N231" s="21"/>
    </row>
    <row r="232" spans="2:14" ht="15.75" thickBot="1">
      <c r="B232" s="40">
        <v>230</v>
      </c>
      <c r="C232" s="5">
        <v>20001</v>
      </c>
      <c r="D232" s="16" t="str">
        <f>VLOOKUP(C232,T_Productos[],MATCH("Nombre*",T_Productos[#Headers],0),FALSE)</f>
        <v>Alimento húmedo para gato adulto carne 85 g</v>
      </c>
      <c r="E232" s="16" t="str">
        <f>VLOOKUP(C232,T_Productos[],MATCH("Categor*",T_Productos[#Headers],0),FALSE)</f>
        <v>Mascotas</v>
      </c>
      <c r="F232" s="19">
        <f>VLOOKUP(C232,T_Productos[],MATCH("Precio*",T_Productos[#Headers],0),FALSE)</f>
        <v>590</v>
      </c>
      <c r="G232" s="5">
        <v>110</v>
      </c>
      <c r="H232" s="6">
        <v>2</v>
      </c>
      <c r="I232" s="17" t="str">
        <f>VLOOKUP(H232,T_Ventas[],MATCH("Nombre*",T_Ventas[#Headers],0),FALSE)</f>
        <v>Santiago Muñoz</v>
      </c>
      <c r="J232" s="7">
        <v>43919</v>
      </c>
      <c r="K23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32" s="5" t="s">
        <v>38</v>
      </c>
      <c r="M232" s="42" t="b">
        <f>IF(AND(T_Facturacion[[#This Row],[Fecha de Facturación ]]&lt;DATE(2020,3,15),T_Facturacion[[#This Row],[Estado  ]]="PENDIENTE"),TRUE,FALSE)</f>
        <v>0</v>
      </c>
      <c r="N232" s="21"/>
    </row>
    <row r="233" spans="2:14" ht="15.75" thickBot="1">
      <c r="B233" s="40">
        <v>231</v>
      </c>
      <c r="C233" s="5">
        <v>20017</v>
      </c>
      <c r="D233" s="16" t="str">
        <f>VLOOKUP(C233,T_Productos[],MATCH("Nombre*",T_Productos[#Headers],0),FALSE)</f>
        <v>Pegamento barra 36 gr</v>
      </c>
      <c r="E233" s="16" t="str">
        <f>VLOOKUP(C233,T_Productos[],MATCH("Categor*",T_Productos[#Headers],0),FALSE)</f>
        <v>Librería</v>
      </c>
      <c r="F233" s="19">
        <f>VLOOKUP(C233,T_Productos[],MATCH("Precio*",T_Productos[#Headers],0),FALSE)</f>
        <v>890</v>
      </c>
      <c r="G233" s="5">
        <v>197</v>
      </c>
      <c r="H233" s="6">
        <v>5</v>
      </c>
      <c r="I233" s="17" t="str">
        <f>VLOOKUP(H233,T_Ventas[],MATCH("Nombre*",T_Ventas[#Headers],0),FALSE)</f>
        <v>Magdalena Pérez</v>
      </c>
      <c r="J233" s="7">
        <v>43903</v>
      </c>
      <c r="K23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3" s="5" t="s">
        <v>39</v>
      </c>
      <c r="M233" s="42" t="b">
        <f>IF(AND(T_Facturacion[[#This Row],[Fecha de Facturación ]]&lt;DATE(2020,3,15),T_Facturacion[[#This Row],[Estado  ]]="PENDIENTE"),TRUE,FALSE)</f>
        <v>1</v>
      </c>
      <c r="N233" s="21"/>
    </row>
    <row r="234" spans="2:14" ht="15.75" thickBot="1">
      <c r="B234" s="40">
        <v>232</v>
      </c>
      <c r="C234" s="5">
        <v>20012</v>
      </c>
      <c r="D234" s="16" t="str">
        <f>VLOOKUP(C234,T_Productos[],MATCH("Nombre*",T_Productos[#Headers],0),FALSE)</f>
        <v>Juguete Pet Station</v>
      </c>
      <c r="E234" s="16" t="str">
        <f>VLOOKUP(C234,T_Productos[],MATCH("Categor*",T_Productos[#Headers],0),FALSE)</f>
        <v>Mascotas</v>
      </c>
      <c r="F234" s="19">
        <f>VLOOKUP(C234,T_Productos[],MATCH("Precio*",T_Productos[#Headers],0),FALSE)</f>
        <v>990</v>
      </c>
      <c r="G234" s="5">
        <v>169</v>
      </c>
      <c r="H234" s="6">
        <v>4</v>
      </c>
      <c r="I234" s="17" t="str">
        <f>VLOOKUP(H234,T_Ventas[],MATCH("Nombre*",T_Ventas[#Headers],0),FALSE)</f>
        <v xml:space="preserve">Pedro Díaz </v>
      </c>
      <c r="J234" s="7">
        <v>43892</v>
      </c>
      <c r="K23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34" s="5" t="s">
        <v>38</v>
      </c>
      <c r="M234" s="42" t="b">
        <f>IF(AND(T_Facturacion[[#This Row],[Fecha de Facturación ]]&lt;DATE(2020,3,15),T_Facturacion[[#This Row],[Estado  ]]="PENDIENTE"),TRUE,FALSE)</f>
        <v>0</v>
      </c>
      <c r="N234" s="21"/>
    </row>
    <row r="235" spans="2:14" ht="15.75" thickBot="1">
      <c r="B235" s="40">
        <v>233</v>
      </c>
      <c r="C235" s="5">
        <v>20015</v>
      </c>
      <c r="D235" s="16" t="str">
        <f>VLOOKUP(C235,T_Productos[],MATCH("Nombre*",T_Productos[#Headers],0),FALSE)</f>
        <v xml:space="preserve">Pack plumones para pizarra 4 colores </v>
      </c>
      <c r="E235" s="16" t="str">
        <f>VLOOKUP(C235,T_Productos[],MATCH("Categor*",T_Productos[#Headers],0),FALSE)</f>
        <v>Librería</v>
      </c>
      <c r="F235" s="19">
        <f>VLOOKUP(C235,T_Productos[],MATCH("Precio*",T_Productos[#Headers],0),FALSE)</f>
        <v>2390</v>
      </c>
      <c r="G235" s="5">
        <v>182</v>
      </c>
      <c r="H235" s="6">
        <v>3</v>
      </c>
      <c r="I235" s="17" t="str">
        <f>VLOOKUP(H235,T_Ventas[],MATCH("Nombre*",T_Ventas[#Headers],0),FALSE)</f>
        <v>Laura Rojas</v>
      </c>
      <c r="J235" s="7">
        <v>43920</v>
      </c>
      <c r="K23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35" s="5" t="s">
        <v>38</v>
      </c>
      <c r="M235" s="42" t="b">
        <f>IF(AND(T_Facturacion[[#This Row],[Fecha de Facturación ]]&lt;DATE(2020,3,15),T_Facturacion[[#This Row],[Estado  ]]="PENDIENTE"),TRUE,FALSE)</f>
        <v>0</v>
      </c>
      <c r="N235" s="21"/>
    </row>
    <row r="236" spans="2:14" ht="15.75" thickBot="1">
      <c r="B236" s="40">
        <v>234</v>
      </c>
      <c r="C236" s="5">
        <v>20013</v>
      </c>
      <c r="D236" s="16" t="str">
        <f>VLOOKUP(C236,T_Productos[],MATCH("Nombre*",T_Productos[#Headers],0),FALSE)</f>
        <v>Leche Descremada Sin Lactosa con Tapa  1 </v>
      </c>
      <c r="E236" s="16" t="str">
        <f>VLOOKUP(C236,T_Productos[],MATCH("Categor*",T_Productos[#Headers],0),FALSE)</f>
        <v>Alimentos</v>
      </c>
      <c r="F236" s="19">
        <f>VLOOKUP(C236,T_Productos[],MATCH("Precio*",T_Productos[#Headers],0),FALSE)</f>
        <v>890</v>
      </c>
      <c r="G236" s="5">
        <v>115</v>
      </c>
      <c r="H236" s="6">
        <v>4</v>
      </c>
      <c r="I236" s="17" t="str">
        <f>VLOOKUP(H236,T_Ventas[],MATCH("Nombre*",T_Ventas[#Headers],0),FALSE)</f>
        <v xml:space="preserve">Pedro Díaz </v>
      </c>
      <c r="J236" s="7">
        <v>43894</v>
      </c>
      <c r="K23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36" s="5" t="s">
        <v>38</v>
      </c>
      <c r="M236" s="42" t="b">
        <f>IF(AND(T_Facturacion[[#This Row],[Fecha de Facturación ]]&lt;DATE(2020,3,15),T_Facturacion[[#This Row],[Estado  ]]="PENDIENTE"),TRUE,FALSE)</f>
        <v>0</v>
      </c>
      <c r="N236" s="21"/>
    </row>
    <row r="237" spans="2:14" ht="15.75" thickBot="1">
      <c r="B237" s="40">
        <v>235</v>
      </c>
      <c r="C237" s="5">
        <v>20001</v>
      </c>
      <c r="D237" s="16" t="str">
        <f>VLOOKUP(C237,T_Productos[],MATCH("Nombre*",T_Productos[#Headers],0),FALSE)</f>
        <v>Alimento húmedo para gato adulto carne 85 g</v>
      </c>
      <c r="E237" s="16" t="str">
        <f>VLOOKUP(C237,T_Productos[],MATCH("Categor*",T_Productos[#Headers],0),FALSE)</f>
        <v>Mascotas</v>
      </c>
      <c r="F237" s="19">
        <f>VLOOKUP(C237,T_Productos[],MATCH("Precio*",T_Productos[#Headers],0),FALSE)</f>
        <v>590</v>
      </c>
      <c r="G237" s="5">
        <v>81</v>
      </c>
      <c r="H237" s="6">
        <v>4</v>
      </c>
      <c r="I237" s="17" t="str">
        <f>VLOOKUP(H237,T_Ventas[],MATCH("Nombre*",T_Ventas[#Headers],0),FALSE)</f>
        <v xml:space="preserve">Pedro Díaz </v>
      </c>
      <c r="J237" s="7">
        <v>43908</v>
      </c>
      <c r="K23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7" s="5" t="s">
        <v>38</v>
      </c>
      <c r="M237" s="42" t="b">
        <f>IF(AND(T_Facturacion[[#This Row],[Fecha de Facturación ]]&lt;DATE(2020,3,15),T_Facturacion[[#This Row],[Estado  ]]="PENDIENTE"),TRUE,FALSE)</f>
        <v>0</v>
      </c>
      <c r="N237" s="21"/>
    </row>
    <row r="238" spans="2:14" ht="15.75" thickBot="1">
      <c r="B238" s="40">
        <v>236</v>
      </c>
      <c r="C238" s="5">
        <v>20011</v>
      </c>
      <c r="D238" s="16" t="str">
        <f>VLOOKUP(C238,T_Productos[],MATCH("Nombre*",T_Productos[#Headers],0),FALSE)</f>
        <v>Insecticida Casa y Jardín Lata  420 cc</v>
      </c>
      <c r="E238" s="16" t="str">
        <f>VLOOKUP(C238,T_Productos[],MATCH("Categor*",T_Productos[#Headers],0),FALSE)</f>
        <v>Limpieza</v>
      </c>
      <c r="F238" s="19">
        <f>VLOOKUP(C238,T_Productos[],MATCH("Precio*",T_Productos[#Headers],0),FALSE)</f>
        <v>2850</v>
      </c>
      <c r="G238" s="5">
        <v>121</v>
      </c>
      <c r="H238" s="6">
        <v>1</v>
      </c>
      <c r="I238" s="17" t="str">
        <f>VLOOKUP(H238,T_Ventas[],MATCH("Nombre*",T_Ventas[#Headers],0),FALSE)</f>
        <v>Lucas González</v>
      </c>
      <c r="J238" s="7">
        <v>43916</v>
      </c>
      <c r="K23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8" s="5" t="s">
        <v>38</v>
      </c>
      <c r="M238" s="42" t="b">
        <f>IF(AND(T_Facturacion[[#This Row],[Fecha de Facturación ]]&lt;DATE(2020,3,15),T_Facturacion[[#This Row],[Estado  ]]="PENDIENTE"),TRUE,FALSE)</f>
        <v>0</v>
      </c>
      <c r="N238" s="21"/>
    </row>
    <row r="239" spans="2:14" ht="15.75" thickBot="1">
      <c r="B239" s="40">
        <v>237</v>
      </c>
      <c r="C239" s="5">
        <v>20017</v>
      </c>
      <c r="D239" s="16" t="str">
        <f>VLOOKUP(C239,T_Productos[],MATCH("Nombre*",T_Productos[#Headers],0),FALSE)</f>
        <v>Pegamento barra 36 gr</v>
      </c>
      <c r="E239" s="16" t="str">
        <f>VLOOKUP(C239,T_Productos[],MATCH("Categor*",T_Productos[#Headers],0),FALSE)</f>
        <v>Librería</v>
      </c>
      <c r="F239" s="19">
        <f>VLOOKUP(C239,T_Productos[],MATCH("Precio*",T_Productos[#Headers],0),FALSE)</f>
        <v>890</v>
      </c>
      <c r="G239" s="5">
        <v>123</v>
      </c>
      <c r="H239" s="6">
        <v>4</v>
      </c>
      <c r="I239" s="17" t="str">
        <f>VLOOKUP(H239,T_Ventas[],MATCH("Nombre*",T_Ventas[#Headers],0),FALSE)</f>
        <v xml:space="preserve">Pedro Díaz </v>
      </c>
      <c r="J239" s="7">
        <v>43903</v>
      </c>
      <c r="K23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39" s="5" t="s">
        <v>39</v>
      </c>
      <c r="M239" s="42" t="b">
        <f>IF(AND(T_Facturacion[[#This Row],[Fecha de Facturación ]]&lt;DATE(2020,3,15),T_Facturacion[[#This Row],[Estado  ]]="PENDIENTE"),TRUE,FALSE)</f>
        <v>1</v>
      </c>
      <c r="N239" s="21"/>
    </row>
    <row r="240" spans="2:14" ht="15.75" thickBot="1">
      <c r="B240" s="40">
        <v>238</v>
      </c>
      <c r="C240" s="5">
        <v>20011</v>
      </c>
      <c r="D240" s="16" t="str">
        <f>VLOOKUP(C240,T_Productos[],MATCH("Nombre*",T_Productos[#Headers],0),FALSE)</f>
        <v>Insecticida Casa y Jardín Lata  420 cc</v>
      </c>
      <c r="E240" s="16" t="str">
        <f>VLOOKUP(C240,T_Productos[],MATCH("Categor*",T_Productos[#Headers],0),FALSE)</f>
        <v>Limpieza</v>
      </c>
      <c r="F240" s="19">
        <f>VLOOKUP(C240,T_Productos[],MATCH("Precio*",T_Productos[#Headers],0),FALSE)</f>
        <v>2850</v>
      </c>
      <c r="G240" s="5">
        <v>198</v>
      </c>
      <c r="H240" s="6">
        <v>3</v>
      </c>
      <c r="I240" s="17" t="str">
        <f>VLOOKUP(H240,T_Ventas[],MATCH("Nombre*",T_Ventas[#Headers],0),FALSE)</f>
        <v>Laura Rojas</v>
      </c>
      <c r="J240" s="7">
        <v>43913</v>
      </c>
      <c r="K24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0" s="5" t="s">
        <v>38</v>
      </c>
      <c r="M240" s="42" t="b">
        <f>IF(AND(T_Facturacion[[#This Row],[Fecha de Facturación ]]&lt;DATE(2020,3,15),T_Facturacion[[#This Row],[Estado  ]]="PENDIENTE"),TRUE,FALSE)</f>
        <v>0</v>
      </c>
      <c r="N240" s="21"/>
    </row>
    <row r="241" spans="2:14" ht="15.75" thickBot="1">
      <c r="B241" s="40">
        <v>239</v>
      </c>
      <c r="C241" s="5">
        <v>20001</v>
      </c>
      <c r="D241" s="16" t="str">
        <f>VLOOKUP(C241,T_Productos[],MATCH("Nombre*",T_Productos[#Headers],0),FALSE)</f>
        <v>Alimento húmedo para gato adulto carne 85 g</v>
      </c>
      <c r="E241" s="16" t="str">
        <f>VLOOKUP(C241,T_Productos[],MATCH("Categor*",T_Productos[#Headers],0),FALSE)</f>
        <v>Mascotas</v>
      </c>
      <c r="F241" s="19">
        <f>VLOOKUP(C241,T_Productos[],MATCH("Precio*",T_Productos[#Headers],0),FALSE)</f>
        <v>590</v>
      </c>
      <c r="G241" s="5">
        <v>191</v>
      </c>
      <c r="H241" s="6">
        <v>4</v>
      </c>
      <c r="I241" s="17" t="str">
        <f>VLOOKUP(H241,T_Ventas[],MATCH("Nombre*",T_Ventas[#Headers],0),FALSE)</f>
        <v xml:space="preserve">Pedro Díaz </v>
      </c>
      <c r="J241" s="7">
        <v>43899</v>
      </c>
      <c r="K24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1" s="5" t="s">
        <v>38</v>
      </c>
      <c r="M241" s="42" t="b">
        <f>IF(AND(T_Facturacion[[#This Row],[Fecha de Facturación ]]&lt;DATE(2020,3,15),T_Facturacion[[#This Row],[Estado  ]]="PENDIENTE"),TRUE,FALSE)</f>
        <v>0</v>
      </c>
      <c r="N241" s="21"/>
    </row>
    <row r="242" spans="2:14" ht="15.75" thickBot="1">
      <c r="B242" s="40">
        <v>240</v>
      </c>
      <c r="C242" s="5">
        <v>20004</v>
      </c>
      <c r="D242" s="16" t="str">
        <f>VLOOKUP(C242,T_Productos[],MATCH("Nombre*",T_Productos[#Headers],0),FALSE)</f>
        <v>Block de Dibujo N°99 1/8 Artel 20 Hojas</v>
      </c>
      <c r="E242" s="16" t="str">
        <f>VLOOKUP(C242,T_Productos[],MATCH("Categor*",T_Productos[#Headers],0),FALSE)</f>
        <v>Librería</v>
      </c>
      <c r="F242" s="19">
        <f>VLOOKUP(C242,T_Productos[],MATCH("Precio*",T_Productos[#Headers],0),FALSE)</f>
        <v>1170</v>
      </c>
      <c r="G242" s="5">
        <v>118</v>
      </c>
      <c r="H242" s="6">
        <v>1</v>
      </c>
      <c r="I242" s="17" t="str">
        <f>VLOOKUP(H242,T_Ventas[],MATCH("Nombre*",T_Ventas[#Headers],0),FALSE)</f>
        <v>Lucas González</v>
      </c>
      <c r="J242" s="7">
        <v>43897</v>
      </c>
      <c r="K24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2" s="5" t="s">
        <v>38</v>
      </c>
      <c r="M242" s="42" t="b">
        <f>IF(AND(T_Facturacion[[#This Row],[Fecha de Facturación ]]&lt;DATE(2020,3,15),T_Facturacion[[#This Row],[Estado  ]]="PENDIENTE"),TRUE,FALSE)</f>
        <v>0</v>
      </c>
      <c r="N242" s="21"/>
    </row>
    <row r="243" spans="2:14" ht="15.75" thickBot="1">
      <c r="B243" s="40">
        <v>241</v>
      </c>
      <c r="C243" s="5">
        <v>20010</v>
      </c>
      <c r="D243" s="16" t="str">
        <f>VLOOKUP(C243,T_Productos[],MATCH("Nombre*",T_Productos[#Headers],0),FALSE)</f>
        <v>Huevo de Campo Grande Color Caja  12 Un</v>
      </c>
      <c r="E243" s="16" t="str">
        <f>VLOOKUP(C243,T_Productos[],MATCH("Categor*",T_Productos[#Headers],0),FALSE)</f>
        <v>Alimentos</v>
      </c>
      <c r="F243" s="19">
        <f>VLOOKUP(C243,T_Productos[],MATCH("Precio*",T_Productos[#Headers],0),FALSE)</f>
        <v>2950</v>
      </c>
      <c r="G243" s="5">
        <v>102</v>
      </c>
      <c r="H243" s="6">
        <v>5</v>
      </c>
      <c r="I243" s="17" t="str">
        <f>VLOOKUP(H243,T_Ventas[],MATCH("Nombre*",T_Ventas[#Headers],0),FALSE)</f>
        <v>Magdalena Pérez</v>
      </c>
      <c r="J243" s="7">
        <v>43917</v>
      </c>
      <c r="K24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43" s="5" t="s">
        <v>38</v>
      </c>
      <c r="M243" s="42" t="b">
        <f>IF(AND(T_Facturacion[[#This Row],[Fecha de Facturación ]]&lt;DATE(2020,3,15),T_Facturacion[[#This Row],[Estado  ]]="PENDIENTE"),TRUE,FALSE)</f>
        <v>0</v>
      </c>
      <c r="N243" s="21"/>
    </row>
    <row r="244" spans="2:14" ht="15.75" thickBot="1">
      <c r="B244" s="40">
        <v>242</v>
      </c>
      <c r="C244" s="5">
        <v>20012</v>
      </c>
      <c r="D244" s="16" t="str">
        <f>VLOOKUP(C244,T_Productos[],MATCH("Nombre*",T_Productos[#Headers],0),FALSE)</f>
        <v>Juguete Pet Station</v>
      </c>
      <c r="E244" s="16" t="str">
        <f>VLOOKUP(C244,T_Productos[],MATCH("Categor*",T_Productos[#Headers],0),FALSE)</f>
        <v>Mascotas</v>
      </c>
      <c r="F244" s="19">
        <f>VLOOKUP(C244,T_Productos[],MATCH("Precio*",T_Productos[#Headers],0),FALSE)</f>
        <v>990</v>
      </c>
      <c r="G244" s="5">
        <v>125</v>
      </c>
      <c r="H244" s="6">
        <v>5</v>
      </c>
      <c r="I244" s="17" t="str">
        <f>VLOOKUP(H244,T_Ventas[],MATCH("Nombre*",T_Ventas[#Headers],0),FALSE)</f>
        <v>Magdalena Pérez</v>
      </c>
      <c r="J244" s="7">
        <v>43903</v>
      </c>
      <c r="K24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4" s="5" t="s">
        <v>38</v>
      </c>
      <c r="M244" s="42" t="b">
        <f>IF(AND(T_Facturacion[[#This Row],[Fecha de Facturación ]]&lt;DATE(2020,3,15),T_Facturacion[[#This Row],[Estado  ]]="PENDIENTE"),TRUE,FALSE)</f>
        <v>0</v>
      </c>
      <c r="N244" s="21"/>
    </row>
    <row r="245" spans="2:14" ht="15.75" thickBot="1">
      <c r="B245" s="40">
        <v>243</v>
      </c>
      <c r="C245" s="5">
        <v>20012</v>
      </c>
      <c r="D245" s="16" t="str">
        <f>VLOOKUP(C245,T_Productos[],MATCH("Nombre*",T_Productos[#Headers],0),FALSE)</f>
        <v>Juguete Pet Station</v>
      </c>
      <c r="E245" s="16" t="str">
        <f>VLOOKUP(C245,T_Productos[],MATCH("Categor*",T_Productos[#Headers],0),FALSE)</f>
        <v>Mascotas</v>
      </c>
      <c r="F245" s="19">
        <f>VLOOKUP(C245,T_Productos[],MATCH("Precio*",T_Productos[#Headers],0),FALSE)</f>
        <v>990</v>
      </c>
      <c r="G245" s="5">
        <v>153</v>
      </c>
      <c r="H245" s="6">
        <v>4</v>
      </c>
      <c r="I245" s="17" t="str">
        <f>VLOOKUP(H245,T_Ventas[],MATCH("Nombre*",T_Ventas[#Headers],0),FALSE)</f>
        <v xml:space="preserve">Pedro Díaz </v>
      </c>
      <c r="J245" s="7">
        <v>43919</v>
      </c>
      <c r="K24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45" s="5" t="s">
        <v>39</v>
      </c>
      <c r="M245" s="42" t="b">
        <f>IF(AND(T_Facturacion[[#This Row],[Fecha de Facturación ]]&lt;DATE(2020,3,15),T_Facturacion[[#This Row],[Estado  ]]="PENDIENTE"),TRUE,FALSE)</f>
        <v>0</v>
      </c>
      <c r="N245" s="21"/>
    </row>
    <row r="246" spans="2:14" ht="15.75" thickBot="1">
      <c r="B246" s="40">
        <v>244</v>
      </c>
      <c r="C246" s="5">
        <v>20004</v>
      </c>
      <c r="D246" s="16" t="str">
        <f>VLOOKUP(C246,T_Productos[],MATCH("Nombre*",T_Productos[#Headers],0),FALSE)</f>
        <v>Block de Dibujo N°99 1/8 Artel 20 Hojas</v>
      </c>
      <c r="E246" s="16" t="str">
        <f>VLOOKUP(C246,T_Productos[],MATCH("Categor*",T_Productos[#Headers],0),FALSE)</f>
        <v>Librería</v>
      </c>
      <c r="F246" s="19">
        <f>VLOOKUP(C246,T_Productos[],MATCH("Precio*",T_Productos[#Headers],0),FALSE)</f>
        <v>1170</v>
      </c>
      <c r="G246" s="5">
        <v>159</v>
      </c>
      <c r="H246" s="6">
        <v>5</v>
      </c>
      <c r="I246" s="17" t="str">
        <f>VLOOKUP(H246,T_Ventas[],MATCH("Nombre*",T_Ventas[#Headers],0),FALSE)</f>
        <v>Magdalena Pérez</v>
      </c>
      <c r="J246" s="7">
        <v>43893</v>
      </c>
      <c r="K24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46" s="5" t="s">
        <v>38</v>
      </c>
      <c r="M246" s="42" t="b">
        <f>IF(AND(T_Facturacion[[#This Row],[Fecha de Facturación ]]&lt;DATE(2020,3,15),T_Facturacion[[#This Row],[Estado  ]]="PENDIENTE"),TRUE,FALSE)</f>
        <v>0</v>
      </c>
      <c r="N246" s="21"/>
    </row>
    <row r="247" spans="2:14" ht="15.75" thickBot="1">
      <c r="B247" s="40">
        <v>245</v>
      </c>
      <c r="C247" s="5">
        <v>20014</v>
      </c>
      <c r="D247" s="16" t="str">
        <f>VLOOKUP(C247,T_Productos[],MATCH("Nombre*",T_Productos[#Headers],0),FALSE)</f>
        <v>Limpia Pisos Lavanda 1800 ml</v>
      </c>
      <c r="E247" s="16" t="str">
        <f>VLOOKUP(C247,T_Productos[],MATCH("Categor*",T_Productos[#Headers],0),FALSE)</f>
        <v>Limpieza</v>
      </c>
      <c r="F247" s="19">
        <f>VLOOKUP(C247,T_Productos[],MATCH("Precio*",T_Productos[#Headers],0),FALSE)</f>
        <v>1690</v>
      </c>
      <c r="G247" s="5">
        <v>188</v>
      </c>
      <c r="H247" s="6">
        <v>5</v>
      </c>
      <c r="I247" s="17" t="str">
        <f>VLOOKUP(H247,T_Ventas[],MATCH("Nombre*",T_Ventas[#Headers],0),FALSE)</f>
        <v>Magdalena Pérez</v>
      </c>
      <c r="J247" s="7">
        <v>43918</v>
      </c>
      <c r="K24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47" s="5" t="s">
        <v>39</v>
      </c>
      <c r="M247" s="42" t="b">
        <f>IF(AND(T_Facturacion[[#This Row],[Fecha de Facturación ]]&lt;DATE(2020,3,15),T_Facturacion[[#This Row],[Estado  ]]="PENDIENTE"),TRUE,FALSE)</f>
        <v>0</v>
      </c>
      <c r="N247" s="21"/>
    </row>
    <row r="248" spans="2:14" ht="15.75" thickBot="1">
      <c r="B248" s="40">
        <v>246</v>
      </c>
      <c r="C248" s="5">
        <v>20020</v>
      </c>
      <c r="D248" s="16" t="str">
        <f>VLOOKUP(C248,T_Productos[],MATCH("Nombre*",T_Productos[#Headers],0),FALSE)</f>
        <v>Toalla de papel clásica 3 Un</v>
      </c>
      <c r="E248" s="16" t="str">
        <f>VLOOKUP(C248,T_Productos[],MATCH("Categor*",T_Productos[#Headers],0),FALSE)</f>
        <v>Limpieza</v>
      </c>
      <c r="F248" s="19">
        <f>VLOOKUP(C248,T_Productos[],MATCH("Precio*",T_Productos[#Headers],0),FALSE)</f>
        <v>1710</v>
      </c>
      <c r="G248" s="5">
        <v>158</v>
      </c>
      <c r="H248" s="6">
        <v>5</v>
      </c>
      <c r="I248" s="17" t="str">
        <f>VLOOKUP(H248,T_Ventas[],MATCH("Nombre*",T_Ventas[#Headers],0),FALSE)</f>
        <v>Magdalena Pérez</v>
      </c>
      <c r="J248" s="7">
        <v>43894</v>
      </c>
      <c r="K24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48" s="5" t="s">
        <v>38</v>
      </c>
      <c r="M248" s="42" t="b">
        <f>IF(AND(T_Facturacion[[#This Row],[Fecha de Facturación ]]&lt;DATE(2020,3,15),T_Facturacion[[#This Row],[Estado  ]]="PENDIENTE"),TRUE,FALSE)</f>
        <v>0</v>
      </c>
      <c r="N248" s="21"/>
    </row>
    <row r="249" spans="2:14" ht="15.75" thickBot="1">
      <c r="B249" s="40">
        <v>247</v>
      </c>
      <c r="C249" s="5">
        <v>20016</v>
      </c>
      <c r="D249" s="16" t="str">
        <f>VLOOKUP(C249,T_Productos[],MATCH("Nombre*",T_Productos[#Headers],0),FALSE)</f>
        <v>Pan Blanco Grande XL Bolsa  750 g</v>
      </c>
      <c r="E249" s="16" t="str">
        <f>VLOOKUP(C249,T_Productos[],MATCH("Categor*",T_Productos[#Headers],0),FALSE)</f>
        <v>Alimentos</v>
      </c>
      <c r="F249" s="19">
        <f>VLOOKUP(C249,T_Productos[],MATCH("Precio*",T_Productos[#Headers],0),FALSE)</f>
        <v>1850</v>
      </c>
      <c r="G249" s="5">
        <v>82</v>
      </c>
      <c r="H249" s="6">
        <v>2</v>
      </c>
      <c r="I249" s="17" t="str">
        <f>VLOOKUP(H249,T_Ventas[],MATCH("Nombre*",T_Ventas[#Headers],0),FALSE)</f>
        <v>Santiago Muñoz</v>
      </c>
      <c r="J249" s="7">
        <v>43899</v>
      </c>
      <c r="K24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49" s="5" t="s">
        <v>39</v>
      </c>
      <c r="M249" s="42" t="b">
        <f>IF(AND(T_Facturacion[[#This Row],[Fecha de Facturación ]]&lt;DATE(2020,3,15),T_Facturacion[[#This Row],[Estado  ]]="PENDIENTE"),TRUE,FALSE)</f>
        <v>1</v>
      </c>
      <c r="N249" s="21"/>
    </row>
    <row r="250" spans="2:14" ht="15.75" thickBot="1">
      <c r="B250" s="40">
        <v>248</v>
      </c>
      <c r="C250" s="5">
        <v>20006</v>
      </c>
      <c r="D250" s="16" t="str">
        <f>VLOOKUP(C250,T_Productos[],MATCH("Nombre*",T_Productos[#Headers],0),FALSE)</f>
        <v>Corchetera Maped 26/6 + corchetes</v>
      </c>
      <c r="E250" s="16" t="str">
        <f>VLOOKUP(C250,T_Productos[],MATCH("Categor*",T_Productos[#Headers],0),FALSE)</f>
        <v>Librería</v>
      </c>
      <c r="F250" s="19">
        <f>VLOOKUP(C250,T_Productos[],MATCH("Precio*",T_Productos[#Headers],0),FALSE)</f>
        <v>3990</v>
      </c>
      <c r="G250" s="5">
        <v>187</v>
      </c>
      <c r="H250" s="6">
        <v>4</v>
      </c>
      <c r="I250" s="17" t="str">
        <f>VLOOKUP(H250,T_Ventas[],MATCH("Nombre*",T_Ventas[#Headers],0),FALSE)</f>
        <v xml:space="preserve">Pedro Díaz </v>
      </c>
      <c r="J250" s="7">
        <v>43896</v>
      </c>
      <c r="K25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0" s="5" t="s">
        <v>39</v>
      </c>
      <c r="M250" s="42" t="b">
        <f>IF(AND(T_Facturacion[[#This Row],[Fecha de Facturación ]]&lt;DATE(2020,3,15),T_Facturacion[[#This Row],[Estado  ]]="PENDIENTE"),TRUE,FALSE)</f>
        <v>1</v>
      </c>
      <c r="N250" s="21"/>
    </row>
    <row r="251" spans="2:14" ht="15.75" thickBot="1">
      <c r="B251" s="40">
        <v>249</v>
      </c>
      <c r="C251" s="5">
        <v>20016</v>
      </c>
      <c r="D251" s="16" t="str">
        <f>VLOOKUP(C251,T_Productos[],MATCH("Nombre*",T_Productos[#Headers],0),FALSE)</f>
        <v>Pan Blanco Grande XL Bolsa  750 g</v>
      </c>
      <c r="E251" s="16" t="str">
        <f>VLOOKUP(C251,T_Productos[],MATCH("Categor*",T_Productos[#Headers],0),FALSE)</f>
        <v>Alimentos</v>
      </c>
      <c r="F251" s="19">
        <f>VLOOKUP(C251,T_Productos[],MATCH("Precio*",T_Productos[#Headers],0),FALSE)</f>
        <v>1850</v>
      </c>
      <c r="G251" s="5">
        <v>142</v>
      </c>
      <c r="H251" s="6">
        <v>1</v>
      </c>
      <c r="I251" s="17" t="str">
        <f>VLOOKUP(H251,T_Ventas[],MATCH("Nombre*",T_Ventas[#Headers],0),FALSE)</f>
        <v>Lucas González</v>
      </c>
      <c r="J251" s="7">
        <v>43895</v>
      </c>
      <c r="K25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51" s="5" t="s">
        <v>39</v>
      </c>
      <c r="M251" s="42" t="b">
        <f>IF(AND(T_Facturacion[[#This Row],[Fecha de Facturación ]]&lt;DATE(2020,3,15),T_Facturacion[[#This Row],[Estado  ]]="PENDIENTE"),TRUE,FALSE)</f>
        <v>1</v>
      </c>
      <c r="N251" s="21"/>
    </row>
    <row r="252" spans="2:14" ht="15.75" thickBot="1">
      <c r="B252" s="40">
        <v>250</v>
      </c>
      <c r="C252" s="5">
        <v>20005</v>
      </c>
      <c r="D252" s="16" t="str">
        <f>VLOOKUP(C252,T_Productos[],MATCH("Nombre*",T_Productos[#Headers],0),FALSE)</f>
        <v>Bolsa de Basura 50 x 70 cm Clásica  10 Un</v>
      </c>
      <c r="E252" s="16" t="str">
        <f>VLOOKUP(C252,T_Productos[],MATCH("Categor*",T_Productos[#Headers],0),FALSE)</f>
        <v>Limpieza</v>
      </c>
      <c r="F252" s="19">
        <f>VLOOKUP(C252,T_Productos[],MATCH("Precio*",T_Productos[#Headers],0),FALSE)</f>
        <v>430</v>
      </c>
      <c r="G252" s="5">
        <v>82</v>
      </c>
      <c r="H252" s="6">
        <v>4</v>
      </c>
      <c r="I252" s="17" t="str">
        <f>VLOOKUP(H252,T_Ventas[],MATCH("Nombre*",T_Ventas[#Headers],0),FALSE)</f>
        <v xml:space="preserve">Pedro Díaz </v>
      </c>
      <c r="J252" s="7">
        <v>43899</v>
      </c>
      <c r="K25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2" s="5" t="s">
        <v>38</v>
      </c>
      <c r="M252" s="42" t="b">
        <f>IF(AND(T_Facturacion[[#This Row],[Fecha de Facturación ]]&lt;DATE(2020,3,15),T_Facturacion[[#This Row],[Estado  ]]="PENDIENTE"),TRUE,FALSE)</f>
        <v>0</v>
      </c>
      <c r="N252" s="21"/>
    </row>
    <row r="253" spans="2:14" ht="15.75" thickBot="1">
      <c r="B253" s="40">
        <v>251</v>
      </c>
      <c r="C253" s="5">
        <v>20009</v>
      </c>
      <c r="D253" s="16" t="str">
        <f>VLOOKUP(C253,T_Productos[],MATCH("Nombre*",T_Productos[#Headers],0),FALSE)</f>
        <v>Hueso Pet´s Fun cuero 5-6"</v>
      </c>
      <c r="E253" s="16" t="str">
        <f>VLOOKUP(C253,T_Productos[],MATCH("Categor*",T_Productos[#Headers],0),FALSE)</f>
        <v>Mascotas</v>
      </c>
      <c r="F253" s="19">
        <f>VLOOKUP(C253,T_Productos[],MATCH("Precio*",T_Productos[#Headers],0),FALSE)</f>
        <v>1689</v>
      </c>
      <c r="G253" s="5">
        <v>123</v>
      </c>
      <c r="H253" s="6">
        <v>1</v>
      </c>
      <c r="I253" s="17" t="str">
        <f>VLOOKUP(H253,T_Ventas[],MATCH("Nombre*",T_Ventas[#Headers],0),FALSE)</f>
        <v>Lucas González</v>
      </c>
      <c r="J253" s="7">
        <v>43913</v>
      </c>
      <c r="K25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3" s="5" t="s">
        <v>39</v>
      </c>
      <c r="M253" s="42" t="b">
        <f>IF(AND(T_Facturacion[[#This Row],[Fecha de Facturación ]]&lt;DATE(2020,3,15),T_Facturacion[[#This Row],[Estado  ]]="PENDIENTE"),TRUE,FALSE)</f>
        <v>0</v>
      </c>
      <c r="N253" s="21"/>
    </row>
    <row r="254" spans="2:14" ht="15.75" thickBot="1">
      <c r="B254" s="40">
        <v>252</v>
      </c>
      <c r="C254" s="5">
        <v>20004</v>
      </c>
      <c r="D254" s="16" t="str">
        <f>VLOOKUP(C254,T_Productos[],MATCH("Nombre*",T_Productos[#Headers],0),FALSE)</f>
        <v>Block de Dibujo N°99 1/8 Artel 20 Hojas</v>
      </c>
      <c r="E254" s="16" t="str">
        <f>VLOOKUP(C254,T_Productos[],MATCH("Categor*",T_Productos[#Headers],0),FALSE)</f>
        <v>Librería</v>
      </c>
      <c r="F254" s="19">
        <f>VLOOKUP(C254,T_Productos[],MATCH("Precio*",T_Productos[#Headers],0),FALSE)</f>
        <v>1170</v>
      </c>
      <c r="G254" s="5">
        <v>99</v>
      </c>
      <c r="H254" s="6">
        <v>1</v>
      </c>
      <c r="I254" s="17" t="str">
        <f>VLOOKUP(H254,T_Ventas[],MATCH("Nombre*",T_Ventas[#Headers],0),FALSE)</f>
        <v>Lucas González</v>
      </c>
      <c r="J254" s="7">
        <v>43906</v>
      </c>
      <c r="K25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4" s="5" t="s">
        <v>38</v>
      </c>
      <c r="M254" s="42" t="b">
        <f>IF(AND(T_Facturacion[[#This Row],[Fecha de Facturación ]]&lt;DATE(2020,3,15),T_Facturacion[[#This Row],[Estado  ]]="PENDIENTE"),TRUE,FALSE)</f>
        <v>0</v>
      </c>
      <c r="N254" s="21"/>
    </row>
    <row r="255" spans="2:14" ht="15.75" thickBot="1">
      <c r="B255" s="40">
        <v>253</v>
      </c>
      <c r="C255" s="5">
        <v>20013</v>
      </c>
      <c r="D255" s="16" t="str">
        <f>VLOOKUP(C255,T_Productos[],MATCH("Nombre*",T_Productos[#Headers],0),FALSE)</f>
        <v>Leche Descremada Sin Lactosa con Tapa  1 </v>
      </c>
      <c r="E255" s="16" t="str">
        <f>VLOOKUP(C255,T_Productos[],MATCH("Categor*",T_Productos[#Headers],0),FALSE)</f>
        <v>Alimentos</v>
      </c>
      <c r="F255" s="19">
        <f>VLOOKUP(C255,T_Productos[],MATCH("Precio*",T_Productos[#Headers],0),FALSE)</f>
        <v>890</v>
      </c>
      <c r="G255" s="5">
        <v>91</v>
      </c>
      <c r="H255" s="6">
        <v>5</v>
      </c>
      <c r="I255" s="17" t="str">
        <f>VLOOKUP(H255,T_Ventas[],MATCH("Nombre*",T_Ventas[#Headers],0),FALSE)</f>
        <v>Magdalena Pérez</v>
      </c>
      <c r="J255" s="7">
        <v>43896</v>
      </c>
      <c r="K25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5" s="5" t="s">
        <v>38</v>
      </c>
      <c r="M255" s="42" t="b">
        <f>IF(AND(T_Facturacion[[#This Row],[Fecha de Facturación ]]&lt;DATE(2020,3,15),T_Facturacion[[#This Row],[Estado  ]]="PENDIENTE"),TRUE,FALSE)</f>
        <v>0</v>
      </c>
      <c r="N255" s="21"/>
    </row>
    <row r="256" spans="2:14" ht="15.75" thickBot="1">
      <c r="B256" s="40">
        <v>254</v>
      </c>
      <c r="C256" s="5">
        <v>20002</v>
      </c>
      <c r="D256" s="16" t="str">
        <f>VLOOKUP(C256,T_Productos[],MATCH("Nombre*",T_Productos[#Headers],0),FALSE)</f>
        <v>Arena sanitaria aglutinante 4 kg</v>
      </c>
      <c r="E256" s="16" t="str">
        <f>VLOOKUP(C256,T_Productos[],MATCH("Categor*",T_Productos[#Headers],0),FALSE)</f>
        <v>Mascotas</v>
      </c>
      <c r="F256" s="19">
        <f>VLOOKUP(C256,T_Productos[],MATCH("Precio*",T_Productos[#Headers],0),FALSE)</f>
        <v>4790</v>
      </c>
      <c r="G256" s="5">
        <v>191</v>
      </c>
      <c r="H256" s="6">
        <v>1</v>
      </c>
      <c r="I256" s="17" t="str">
        <f>VLOOKUP(H256,T_Ventas[],MATCH("Nombre*",T_Ventas[#Headers],0),FALSE)</f>
        <v>Lucas González</v>
      </c>
      <c r="J256" s="7">
        <v>43913</v>
      </c>
      <c r="K25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6" s="5" t="s">
        <v>38</v>
      </c>
      <c r="M256" s="42" t="b">
        <f>IF(AND(T_Facturacion[[#This Row],[Fecha de Facturación ]]&lt;DATE(2020,3,15),T_Facturacion[[#This Row],[Estado  ]]="PENDIENTE"),TRUE,FALSE)</f>
        <v>0</v>
      </c>
      <c r="N256" s="21"/>
    </row>
    <row r="257" spans="2:14" ht="15.75" thickBot="1">
      <c r="B257" s="40">
        <v>255</v>
      </c>
      <c r="C257" s="5">
        <v>20001</v>
      </c>
      <c r="D257" s="16" t="str">
        <f>VLOOKUP(C257,T_Productos[],MATCH("Nombre*",T_Productos[#Headers],0),FALSE)</f>
        <v>Alimento húmedo para gato adulto carne 85 g</v>
      </c>
      <c r="E257" s="16" t="str">
        <f>VLOOKUP(C257,T_Productos[],MATCH("Categor*",T_Productos[#Headers],0),FALSE)</f>
        <v>Mascotas</v>
      </c>
      <c r="F257" s="19">
        <f>VLOOKUP(C257,T_Productos[],MATCH("Precio*",T_Productos[#Headers],0),FALSE)</f>
        <v>590</v>
      </c>
      <c r="G257" s="5">
        <v>150</v>
      </c>
      <c r="H257" s="6">
        <v>1</v>
      </c>
      <c r="I257" s="17" t="str">
        <f>VLOOKUP(H257,T_Ventas[],MATCH("Nombre*",T_Ventas[#Headers],0),FALSE)</f>
        <v>Lucas González</v>
      </c>
      <c r="J257" s="7">
        <v>43907</v>
      </c>
      <c r="K25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7" s="5" t="s">
        <v>38</v>
      </c>
      <c r="M257" s="42" t="b">
        <f>IF(AND(T_Facturacion[[#This Row],[Fecha de Facturación ]]&lt;DATE(2020,3,15),T_Facturacion[[#This Row],[Estado  ]]="PENDIENTE"),TRUE,FALSE)</f>
        <v>0</v>
      </c>
      <c r="N257" s="21"/>
    </row>
    <row r="258" spans="2:14" ht="15.75" thickBot="1">
      <c r="B258" s="40">
        <v>256</v>
      </c>
      <c r="C258" s="5">
        <v>20001</v>
      </c>
      <c r="D258" s="16" t="str">
        <f>VLOOKUP(C258,T_Productos[],MATCH("Nombre*",T_Productos[#Headers],0),FALSE)</f>
        <v>Alimento húmedo para gato adulto carne 85 g</v>
      </c>
      <c r="E258" s="16" t="str">
        <f>VLOOKUP(C258,T_Productos[],MATCH("Categor*",T_Productos[#Headers],0),FALSE)</f>
        <v>Mascotas</v>
      </c>
      <c r="F258" s="19">
        <f>VLOOKUP(C258,T_Productos[],MATCH("Precio*",T_Productos[#Headers],0),FALSE)</f>
        <v>590</v>
      </c>
      <c r="G258" s="5">
        <v>108</v>
      </c>
      <c r="H258" s="6">
        <v>5</v>
      </c>
      <c r="I258" s="17" t="str">
        <f>VLOOKUP(H258,T_Ventas[],MATCH("Nombre*",T_Ventas[#Headers],0),FALSE)</f>
        <v>Magdalena Pérez</v>
      </c>
      <c r="J258" s="7">
        <v>43900</v>
      </c>
      <c r="K25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8" s="5" t="s">
        <v>38</v>
      </c>
      <c r="M258" s="42" t="b">
        <f>IF(AND(T_Facturacion[[#This Row],[Fecha de Facturación ]]&lt;DATE(2020,3,15),T_Facturacion[[#This Row],[Estado  ]]="PENDIENTE"),TRUE,FALSE)</f>
        <v>0</v>
      </c>
      <c r="N258" s="21"/>
    </row>
    <row r="259" spans="2:14" ht="15.75" thickBot="1">
      <c r="B259" s="40">
        <v>257</v>
      </c>
      <c r="C259" s="5">
        <v>20001</v>
      </c>
      <c r="D259" s="16" t="str">
        <f>VLOOKUP(C259,T_Productos[],MATCH("Nombre*",T_Productos[#Headers],0),FALSE)</f>
        <v>Alimento húmedo para gato adulto carne 85 g</v>
      </c>
      <c r="E259" s="16" t="str">
        <f>VLOOKUP(C259,T_Productos[],MATCH("Categor*",T_Productos[#Headers],0),FALSE)</f>
        <v>Mascotas</v>
      </c>
      <c r="F259" s="19">
        <f>VLOOKUP(C259,T_Productos[],MATCH("Precio*",T_Productos[#Headers],0),FALSE)</f>
        <v>590</v>
      </c>
      <c r="G259" s="5">
        <v>111</v>
      </c>
      <c r="H259" s="6">
        <v>3</v>
      </c>
      <c r="I259" s="17" t="str">
        <f>VLOOKUP(H259,T_Ventas[],MATCH("Nombre*",T_Ventas[#Headers],0),FALSE)</f>
        <v>Laura Rojas</v>
      </c>
      <c r="J259" s="7">
        <v>43912</v>
      </c>
      <c r="K25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59" s="5" t="s">
        <v>38</v>
      </c>
      <c r="M259" s="42" t="b">
        <f>IF(AND(T_Facturacion[[#This Row],[Fecha de Facturación ]]&lt;DATE(2020,3,15),T_Facturacion[[#This Row],[Estado  ]]="PENDIENTE"),TRUE,FALSE)</f>
        <v>0</v>
      </c>
      <c r="N259" s="21"/>
    </row>
    <row r="260" spans="2:14" ht="15.75" thickBot="1">
      <c r="B260" s="40">
        <v>258</v>
      </c>
      <c r="C260" s="5">
        <v>20008</v>
      </c>
      <c r="D260" s="16" t="str">
        <f>VLOOKUP(C260,T_Productos[],MATCH("Nombre*",T_Productos[#Headers],0),FALSE)</f>
        <v>Harina sin Polvos de Hornear Bolsa  1 Kg</v>
      </c>
      <c r="E260" s="16" t="str">
        <f>VLOOKUP(C260,T_Productos[],MATCH("Categor*",T_Productos[#Headers],0),FALSE)</f>
        <v>Alimentos</v>
      </c>
      <c r="F260" s="19">
        <f>VLOOKUP(C260,T_Productos[],MATCH("Precio*",T_Productos[#Headers],0),FALSE)</f>
        <v>970</v>
      </c>
      <c r="G260" s="5">
        <v>194</v>
      </c>
      <c r="H260" s="6">
        <v>3</v>
      </c>
      <c r="I260" s="17" t="str">
        <f>VLOOKUP(H260,T_Ventas[],MATCH("Nombre*",T_Ventas[#Headers],0),FALSE)</f>
        <v>Laura Rojas</v>
      </c>
      <c r="J260" s="7">
        <v>43898</v>
      </c>
      <c r="K26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0" s="5" t="s">
        <v>39</v>
      </c>
      <c r="M260" s="42" t="b">
        <f>IF(AND(T_Facturacion[[#This Row],[Fecha de Facturación ]]&lt;DATE(2020,3,15),T_Facturacion[[#This Row],[Estado  ]]="PENDIENTE"),TRUE,FALSE)</f>
        <v>1</v>
      </c>
      <c r="N260" s="21"/>
    </row>
    <row r="261" spans="2:14" ht="15.75" thickBot="1">
      <c r="B261" s="40">
        <v>259</v>
      </c>
      <c r="C261" s="5">
        <v>20010</v>
      </c>
      <c r="D261" s="16" t="str">
        <f>VLOOKUP(C261,T_Productos[],MATCH("Nombre*",T_Productos[#Headers],0),FALSE)</f>
        <v>Huevo de Campo Grande Color Caja  12 Un</v>
      </c>
      <c r="E261" s="16" t="str">
        <f>VLOOKUP(C261,T_Productos[],MATCH("Categor*",T_Productos[#Headers],0),FALSE)</f>
        <v>Alimentos</v>
      </c>
      <c r="F261" s="19">
        <f>VLOOKUP(C261,T_Productos[],MATCH("Precio*",T_Productos[#Headers],0),FALSE)</f>
        <v>2950</v>
      </c>
      <c r="G261" s="5">
        <v>178</v>
      </c>
      <c r="H261" s="6">
        <v>5</v>
      </c>
      <c r="I261" s="17" t="str">
        <f>VLOOKUP(H261,T_Ventas[],MATCH("Nombre*",T_Ventas[#Headers],0),FALSE)</f>
        <v>Magdalena Pérez</v>
      </c>
      <c r="J261" s="7">
        <v>43899</v>
      </c>
      <c r="K26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1" s="5" t="s">
        <v>38</v>
      </c>
      <c r="M261" s="42" t="b">
        <f>IF(AND(T_Facturacion[[#This Row],[Fecha de Facturación ]]&lt;DATE(2020,3,15),T_Facturacion[[#This Row],[Estado  ]]="PENDIENTE"),TRUE,FALSE)</f>
        <v>0</v>
      </c>
      <c r="N261" s="21"/>
    </row>
    <row r="262" spans="2:14" ht="15.75" thickBot="1">
      <c r="B262" s="40">
        <v>260</v>
      </c>
      <c r="C262" s="5">
        <v>20017</v>
      </c>
      <c r="D262" s="16" t="str">
        <f>VLOOKUP(C262,T_Productos[],MATCH("Nombre*",T_Productos[#Headers],0),FALSE)</f>
        <v>Pegamento barra 36 gr</v>
      </c>
      <c r="E262" s="16" t="str">
        <f>VLOOKUP(C262,T_Productos[],MATCH("Categor*",T_Productos[#Headers],0),FALSE)</f>
        <v>Librería</v>
      </c>
      <c r="F262" s="19">
        <f>VLOOKUP(C262,T_Productos[],MATCH("Precio*",T_Productos[#Headers],0),FALSE)</f>
        <v>890</v>
      </c>
      <c r="G262" s="5">
        <v>101</v>
      </c>
      <c r="H262" s="6">
        <v>4</v>
      </c>
      <c r="I262" s="17" t="str">
        <f>VLOOKUP(H262,T_Ventas[],MATCH("Nombre*",T_Ventas[#Headers],0),FALSE)</f>
        <v xml:space="preserve">Pedro Díaz </v>
      </c>
      <c r="J262" s="7">
        <v>43916</v>
      </c>
      <c r="K26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2" s="5" t="s">
        <v>38</v>
      </c>
      <c r="M262" s="42" t="b">
        <f>IF(AND(T_Facturacion[[#This Row],[Fecha de Facturación ]]&lt;DATE(2020,3,15),T_Facturacion[[#This Row],[Estado  ]]="PENDIENTE"),TRUE,FALSE)</f>
        <v>0</v>
      </c>
      <c r="N262" s="21"/>
    </row>
    <row r="263" spans="2:14" ht="15.75" thickBot="1">
      <c r="B263" s="40">
        <v>261</v>
      </c>
      <c r="C263" s="5">
        <v>20004</v>
      </c>
      <c r="D263" s="16" t="str">
        <f>VLOOKUP(C263,T_Productos[],MATCH("Nombre*",T_Productos[#Headers],0),FALSE)</f>
        <v>Block de Dibujo N°99 1/8 Artel 20 Hojas</v>
      </c>
      <c r="E263" s="16" t="str">
        <f>VLOOKUP(C263,T_Productos[],MATCH("Categor*",T_Productos[#Headers],0),FALSE)</f>
        <v>Librería</v>
      </c>
      <c r="F263" s="19">
        <f>VLOOKUP(C263,T_Productos[],MATCH("Precio*",T_Productos[#Headers],0),FALSE)</f>
        <v>1170</v>
      </c>
      <c r="G263" s="5">
        <v>164</v>
      </c>
      <c r="H263" s="6">
        <v>1</v>
      </c>
      <c r="I263" s="17" t="str">
        <f>VLOOKUP(H263,T_Ventas[],MATCH("Nombre*",T_Ventas[#Headers],0),FALSE)</f>
        <v>Lucas González</v>
      </c>
      <c r="J263" s="7">
        <v>43912</v>
      </c>
      <c r="K26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3" s="5" t="s">
        <v>38</v>
      </c>
      <c r="M263" s="42" t="b">
        <f>IF(AND(T_Facturacion[[#This Row],[Fecha de Facturación ]]&lt;DATE(2020,3,15),T_Facturacion[[#This Row],[Estado  ]]="PENDIENTE"),TRUE,FALSE)</f>
        <v>0</v>
      </c>
      <c r="N263" s="21"/>
    </row>
    <row r="264" spans="2:14" ht="15.75" thickBot="1">
      <c r="B264" s="40">
        <v>262</v>
      </c>
      <c r="C264" s="5">
        <v>20018</v>
      </c>
      <c r="D264" s="16" t="str">
        <f>VLOOKUP(C264,T_Productos[],MATCH("Nombre*",T_Productos[#Headers],0),FALSE)</f>
        <v>Snack para perro Dentasix 110 g 7 unid.</v>
      </c>
      <c r="E264" s="16" t="str">
        <f>VLOOKUP(C264,T_Productos[],MATCH("Categor*",T_Productos[#Headers],0),FALSE)</f>
        <v>Mascotas</v>
      </c>
      <c r="F264" s="19">
        <f>VLOOKUP(C264,T_Productos[],MATCH("Precio*",T_Productos[#Headers],0),FALSE)</f>
        <v>1730</v>
      </c>
      <c r="G264" s="5">
        <v>129</v>
      </c>
      <c r="H264" s="6">
        <v>3</v>
      </c>
      <c r="I264" s="17" t="str">
        <f>VLOOKUP(H264,T_Ventas[],MATCH("Nombre*",T_Ventas[#Headers],0),FALSE)</f>
        <v>Laura Rojas</v>
      </c>
      <c r="J264" s="7">
        <v>43912</v>
      </c>
      <c r="K26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4" s="5" t="s">
        <v>38</v>
      </c>
      <c r="M264" s="42" t="b">
        <f>IF(AND(T_Facturacion[[#This Row],[Fecha de Facturación ]]&lt;DATE(2020,3,15),T_Facturacion[[#This Row],[Estado  ]]="PENDIENTE"),TRUE,FALSE)</f>
        <v>0</v>
      </c>
      <c r="N264" s="21"/>
    </row>
    <row r="265" spans="2:14" ht="15.75" thickBot="1">
      <c r="B265" s="40">
        <v>263</v>
      </c>
      <c r="C265" s="5">
        <v>20018</v>
      </c>
      <c r="D265" s="16" t="str">
        <f>VLOOKUP(C265,T_Productos[],MATCH("Nombre*",T_Productos[#Headers],0),FALSE)</f>
        <v>Snack para perro Dentasix 110 g 7 unid.</v>
      </c>
      <c r="E265" s="16" t="str">
        <f>VLOOKUP(C265,T_Productos[],MATCH("Categor*",T_Productos[#Headers],0),FALSE)</f>
        <v>Mascotas</v>
      </c>
      <c r="F265" s="19">
        <f>VLOOKUP(C265,T_Productos[],MATCH("Precio*",T_Productos[#Headers],0),FALSE)</f>
        <v>1730</v>
      </c>
      <c r="G265" s="5">
        <v>176</v>
      </c>
      <c r="H265" s="6">
        <v>2</v>
      </c>
      <c r="I265" s="17" t="str">
        <f>VLOOKUP(H265,T_Ventas[],MATCH("Nombre*",T_Ventas[#Headers],0),FALSE)</f>
        <v>Santiago Muñoz</v>
      </c>
      <c r="J265" s="7">
        <v>43914</v>
      </c>
      <c r="K26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5" s="5" t="s">
        <v>39</v>
      </c>
      <c r="M265" s="42" t="b">
        <f>IF(AND(T_Facturacion[[#This Row],[Fecha de Facturación ]]&lt;DATE(2020,3,15),T_Facturacion[[#This Row],[Estado  ]]="PENDIENTE"),TRUE,FALSE)</f>
        <v>0</v>
      </c>
      <c r="N265" s="21"/>
    </row>
    <row r="266" spans="2:14" ht="15.75" thickBot="1">
      <c r="B266" s="40">
        <v>264</v>
      </c>
      <c r="C266" s="5">
        <v>20016</v>
      </c>
      <c r="D266" s="16" t="str">
        <f>VLOOKUP(C266,T_Productos[],MATCH("Nombre*",T_Productos[#Headers],0),FALSE)</f>
        <v>Pan Blanco Grande XL Bolsa  750 g</v>
      </c>
      <c r="E266" s="16" t="str">
        <f>VLOOKUP(C266,T_Productos[],MATCH("Categor*",T_Productos[#Headers],0),FALSE)</f>
        <v>Alimentos</v>
      </c>
      <c r="F266" s="19">
        <f>VLOOKUP(C266,T_Productos[],MATCH("Precio*",T_Productos[#Headers],0),FALSE)</f>
        <v>1850</v>
      </c>
      <c r="G266" s="5">
        <v>190</v>
      </c>
      <c r="H266" s="6">
        <v>5</v>
      </c>
      <c r="I266" s="17" t="str">
        <f>VLOOKUP(H266,T_Ventas[],MATCH("Nombre*",T_Ventas[#Headers],0),FALSE)</f>
        <v>Magdalena Pérez</v>
      </c>
      <c r="J266" s="7">
        <v>43921</v>
      </c>
      <c r="K26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66" s="5" t="s">
        <v>38</v>
      </c>
      <c r="M266" s="42" t="b">
        <f>IF(AND(T_Facturacion[[#This Row],[Fecha de Facturación ]]&lt;DATE(2020,3,15),T_Facturacion[[#This Row],[Estado  ]]="PENDIENTE"),TRUE,FALSE)</f>
        <v>0</v>
      </c>
      <c r="N266" s="21"/>
    </row>
    <row r="267" spans="2:14" ht="15.75" thickBot="1">
      <c r="B267" s="40">
        <v>265</v>
      </c>
      <c r="C267" s="5">
        <v>20012</v>
      </c>
      <c r="D267" s="16" t="str">
        <f>VLOOKUP(C267,T_Productos[],MATCH("Nombre*",T_Productos[#Headers],0),FALSE)</f>
        <v>Juguete Pet Station</v>
      </c>
      <c r="E267" s="16" t="str">
        <f>VLOOKUP(C267,T_Productos[],MATCH("Categor*",T_Productos[#Headers],0),FALSE)</f>
        <v>Mascotas</v>
      </c>
      <c r="F267" s="19">
        <f>VLOOKUP(C267,T_Productos[],MATCH("Precio*",T_Productos[#Headers],0),FALSE)</f>
        <v>990</v>
      </c>
      <c r="G267" s="5">
        <v>80</v>
      </c>
      <c r="H267" s="6">
        <v>5</v>
      </c>
      <c r="I267" s="17" t="str">
        <f>VLOOKUP(H267,T_Ventas[],MATCH("Nombre*",T_Ventas[#Headers],0),FALSE)</f>
        <v>Magdalena Pérez</v>
      </c>
      <c r="J267" s="7">
        <v>43899</v>
      </c>
      <c r="K26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7" s="5" t="s">
        <v>38</v>
      </c>
      <c r="M267" s="42" t="b">
        <f>IF(AND(T_Facturacion[[#This Row],[Fecha de Facturación ]]&lt;DATE(2020,3,15),T_Facturacion[[#This Row],[Estado  ]]="PENDIENTE"),TRUE,FALSE)</f>
        <v>0</v>
      </c>
      <c r="N267" s="21"/>
    </row>
    <row r="268" spans="2:14" ht="15.75" thickBot="1">
      <c r="B268" s="40">
        <v>266</v>
      </c>
      <c r="C268" s="5">
        <v>20003</v>
      </c>
      <c r="D268" s="16" t="str">
        <f>VLOOKUP(C268,T_Productos[],MATCH("Nombre*",T_Productos[#Headers],0),FALSE)</f>
        <v>Arroz Grano Largo Ancho Grado 1  1 Kg</v>
      </c>
      <c r="E268" s="16" t="str">
        <f>VLOOKUP(C268,T_Productos[],MATCH("Categor*",T_Productos[#Headers],0),FALSE)</f>
        <v>Alimentos</v>
      </c>
      <c r="F268" s="19">
        <f>VLOOKUP(C268,T_Productos[],MATCH("Precio*",T_Productos[#Headers],0),FALSE)</f>
        <v>1150</v>
      </c>
      <c r="G268" s="5">
        <v>119</v>
      </c>
      <c r="H268" s="6">
        <v>2</v>
      </c>
      <c r="I268" s="17" t="str">
        <f>VLOOKUP(H268,T_Ventas[],MATCH("Nombre*",T_Ventas[#Headers],0),FALSE)</f>
        <v>Santiago Muñoz</v>
      </c>
      <c r="J268" s="7">
        <v>43920</v>
      </c>
      <c r="K26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68" s="5" t="s">
        <v>39</v>
      </c>
      <c r="M268" s="42" t="b">
        <f>IF(AND(T_Facturacion[[#This Row],[Fecha de Facturación ]]&lt;DATE(2020,3,15),T_Facturacion[[#This Row],[Estado  ]]="PENDIENTE"),TRUE,FALSE)</f>
        <v>0</v>
      </c>
      <c r="N268" s="21"/>
    </row>
    <row r="269" spans="2:14" ht="15.75" thickBot="1">
      <c r="B269" s="40">
        <v>267</v>
      </c>
      <c r="C269" s="5">
        <v>20008</v>
      </c>
      <c r="D269" s="16" t="str">
        <f>VLOOKUP(C269,T_Productos[],MATCH("Nombre*",T_Productos[#Headers],0),FALSE)</f>
        <v>Harina sin Polvos de Hornear Bolsa  1 Kg</v>
      </c>
      <c r="E269" s="16" t="str">
        <f>VLOOKUP(C269,T_Productos[],MATCH("Categor*",T_Productos[#Headers],0),FALSE)</f>
        <v>Alimentos</v>
      </c>
      <c r="F269" s="19">
        <f>VLOOKUP(C269,T_Productos[],MATCH("Precio*",T_Productos[#Headers],0),FALSE)</f>
        <v>970</v>
      </c>
      <c r="G269" s="5">
        <v>187</v>
      </c>
      <c r="H269" s="6">
        <v>5</v>
      </c>
      <c r="I269" s="17" t="str">
        <f>VLOOKUP(H269,T_Ventas[],MATCH("Nombre*",T_Ventas[#Headers],0),FALSE)</f>
        <v>Magdalena Pérez</v>
      </c>
      <c r="J269" s="7">
        <v>43908</v>
      </c>
      <c r="K26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69" s="5" t="s">
        <v>38</v>
      </c>
      <c r="M269" s="42" t="b">
        <f>IF(AND(T_Facturacion[[#This Row],[Fecha de Facturación ]]&lt;DATE(2020,3,15),T_Facturacion[[#This Row],[Estado  ]]="PENDIENTE"),TRUE,FALSE)</f>
        <v>0</v>
      </c>
      <c r="N269" s="21"/>
    </row>
    <row r="270" spans="2:14" ht="15.75" thickBot="1">
      <c r="B270" s="40">
        <v>268</v>
      </c>
      <c r="C270" s="5">
        <v>20012</v>
      </c>
      <c r="D270" s="16" t="str">
        <f>VLOOKUP(C270,T_Productos[],MATCH("Nombre*",T_Productos[#Headers],0),FALSE)</f>
        <v>Juguete Pet Station</v>
      </c>
      <c r="E270" s="16" t="str">
        <f>VLOOKUP(C270,T_Productos[],MATCH("Categor*",T_Productos[#Headers],0),FALSE)</f>
        <v>Mascotas</v>
      </c>
      <c r="F270" s="19">
        <f>VLOOKUP(C270,T_Productos[],MATCH("Precio*",T_Productos[#Headers],0),FALSE)</f>
        <v>990</v>
      </c>
      <c r="G270" s="5">
        <v>88</v>
      </c>
      <c r="H270" s="6">
        <v>2</v>
      </c>
      <c r="I270" s="17" t="str">
        <f>VLOOKUP(H270,T_Ventas[],MATCH("Nombre*",T_Ventas[#Headers],0),FALSE)</f>
        <v>Santiago Muñoz</v>
      </c>
      <c r="J270" s="7">
        <v>43920</v>
      </c>
      <c r="K27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70" s="5" t="s">
        <v>39</v>
      </c>
      <c r="M270" s="42" t="b">
        <f>IF(AND(T_Facturacion[[#This Row],[Fecha de Facturación ]]&lt;DATE(2020,3,15),T_Facturacion[[#This Row],[Estado  ]]="PENDIENTE"),TRUE,FALSE)</f>
        <v>0</v>
      </c>
      <c r="N270" s="21"/>
    </row>
    <row r="271" spans="2:14" ht="15.75" thickBot="1">
      <c r="B271" s="40">
        <v>269</v>
      </c>
      <c r="C271" s="5">
        <v>20018</v>
      </c>
      <c r="D271" s="16" t="str">
        <f>VLOOKUP(C271,T_Productos[],MATCH("Nombre*",T_Productos[#Headers],0),FALSE)</f>
        <v>Snack para perro Dentasix 110 g 7 unid.</v>
      </c>
      <c r="E271" s="16" t="str">
        <f>VLOOKUP(C271,T_Productos[],MATCH("Categor*",T_Productos[#Headers],0),FALSE)</f>
        <v>Mascotas</v>
      </c>
      <c r="F271" s="19">
        <f>VLOOKUP(C271,T_Productos[],MATCH("Precio*",T_Productos[#Headers],0),FALSE)</f>
        <v>1730</v>
      </c>
      <c r="G271" s="5">
        <v>145</v>
      </c>
      <c r="H271" s="6">
        <v>4</v>
      </c>
      <c r="I271" s="17" t="str">
        <f>VLOOKUP(H271,T_Ventas[],MATCH("Nombre*",T_Ventas[#Headers],0),FALSE)</f>
        <v xml:space="preserve">Pedro Díaz </v>
      </c>
      <c r="J271" s="7">
        <v>43911</v>
      </c>
      <c r="K27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1" s="5" t="s">
        <v>39</v>
      </c>
      <c r="M271" s="42" t="b">
        <f>IF(AND(T_Facturacion[[#This Row],[Fecha de Facturación ]]&lt;DATE(2020,3,15),T_Facturacion[[#This Row],[Estado  ]]="PENDIENTE"),TRUE,FALSE)</f>
        <v>0</v>
      </c>
      <c r="N271" s="21"/>
    </row>
    <row r="272" spans="2:14" ht="15.75" thickBot="1">
      <c r="B272" s="40">
        <v>270</v>
      </c>
      <c r="C272" s="5">
        <v>20012</v>
      </c>
      <c r="D272" s="16" t="str">
        <f>VLOOKUP(C272,T_Productos[],MATCH("Nombre*",T_Productos[#Headers],0),FALSE)</f>
        <v>Juguete Pet Station</v>
      </c>
      <c r="E272" s="16" t="str">
        <f>VLOOKUP(C272,T_Productos[],MATCH("Categor*",T_Productos[#Headers],0),FALSE)</f>
        <v>Mascotas</v>
      </c>
      <c r="F272" s="19">
        <f>VLOOKUP(C272,T_Productos[],MATCH("Precio*",T_Productos[#Headers],0),FALSE)</f>
        <v>990</v>
      </c>
      <c r="G272" s="5">
        <v>176</v>
      </c>
      <c r="H272" s="6">
        <v>3</v>
      </c>
      <c r="I272" s="17" t="str">
        <f>VLOOKUP(H272,T_Ventas[],MATCH("Nombre*",T_Ventas[#Headers],0),FALSE)</f>
        <v>Laura Rojas</v>
      </c>
      <c r="J272" s="7">
        <v>43911</v>
      </c>
      <c r="K27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2" s="5" t="s">
        <v>38</v>
      </c>
      <c r="M272" s="42" t="b">
        <f>IF(AND(T_Facturacion[[#This Row],[Fecha de Facturación ]]&lt;DATE(2020,3,15),T_Facturacion[[#This Row],[Estado  ]]="PENDIENTE"),TRUE,FALSE)</f>
        <v>0</v>
      </c>
      <c r="N272" s="21"/>
    </row>
    <row r="273" spans="2:14" ht="15.75" thickBot="1">
      <c r="B273" s="40">
        <v>271</v>
      </c>
      <c r="C273" s="5">
        <v>20013</v>
      </c>
      <c r="D273" s="16" t="str">
        <f>VLOOKUP(C273,T_Productos[],MATCH("Nombre*",T_Productos[#Headers],0),FALSE)</f>
        <v>Leche Descremada Sin Lactosa con Tapa  1 </v>
      </c>
      <c r="E273" s="16" t="str">
        <f>VLOOKUP(C273,T_Productos[],MATCH("Categor*",T_Productos[#Headers],0),FALSE)</f>
        <v>Alimentos</v>
      </c>
      <c r="F273" s="19">
        <f>VLOOKUP(C273,T_Productos[],MATCH("Precio*",T_Productos[#Headers],0),FALSE)</f>
        <v>890</v>
      </c>
      <c r="G273" s="5">
        <v>159</v>
      </c>
      <c r="H273" s="6">
        <v>3</v>
      </c>
      <c r="I273" s="17" t="str">
        <f>VLOOKUP(H273,T_Ventas[],MATCH("Nombre*",T_Ventas[#Headers],0),FALSE)</f>
        <v>Laura Rojas</v>
      </c>
      <c r="J273" s="7">
        <v>43915</v>
      </c>
      <c r="K27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3" s="5" t="s">
        <v>39</v>
      </c>
      <c r="M273" s="42" t="b">
        <f>IF(AND(T_Facturacion[[#This Row],[Fecha de Facturación ]]&lt;DATE(2020,3,15),T_Facturacion[[#This Row],[Estado  ]]="PENDIENTE"),TRUE,FALSE)</f>
        <v>0</v>
      </c>
      <c r="N273" s="21"/>
    </row>
    <row r="274" spans="2:14" ht="15.75" thickBot="1">
      <c r="B274" s="40">
        <v>272</v>
      </c>
      <c r="C274" s="5">
        <v>20016</v>
      </c>
      <c r="D274" s="16" t="str">
        <f>VLOOKUP(C274,T_Productos[],MATCH("Nombre*",T_Productos[#Headers],0),FALSE)</f>
        <v>Pan Blanco Grande XL Bolsa  750 g</v>
      </c>
      <c r="E274" s="16" t="str">
        <f>VLOOKUP(C274,T_Productos[],MATCH("Categor*",T_Productos[#Headers],0),FALSE)</f>
        <v>Alimentos</v>
      </c>
      <c r="F274" s="19">
        <f>VLOOKUP(C274,T_Productos[],MATCH("Precio*",T_Productos[#Headers],0),FALSE)</f>
        <v>1850</v>
      </c>
      <c r="G274" s="5">
        <v>137</v>
      </c>
      <c r="H274" s="6">
        <v>2</v>
      </c>
      <c r="I274" s="17" t="str">
        <f>VLOOKUP(H274,T_Ventas[],MATCH("Nombre*",T_Ventas[#Headers],0),FALSE)</f>
        <v>Santiago Muñoz</v>
      </c>
      <c r="J274" s="7">
        <v>43920</v>
      </c>
      <c r="K27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74" s="5" t="s">
        <v>38</v>
      </c>
      <c r="M274" s="42" t="b">
        <f>IF(AND(T_Facturacion[[#This Row],[Fecha de Facturación ]]&lt;DATE(2020,3,15),T_Facturacion[[#This Row],[Estado  ]]="PENDIENTE"),TRUE,FALSE)</f>
        <v>0</v>
      </c>
      <c r="N274" s="21"/>
    </row>
    <row r="275" spans="2:14" ht="15.75" thickBot="1">
      <c r="B275" s="40">
        <v>273</v>
      </c>
      <c r="C275" s="5">
        <v>20004</v>
      </c>
      <c r="D275" s="16" t="str">
        <f>VLOOKUP(C275,T_Productos[],MATCH("Nombre*",T_Productos[#Headers],0),FALSE)</f>
        <v>Block de Dibujo N°99 1/8 Artel 20 Hojas</v>
      </c>
      <c r="E275" s="16" t="str">
        <f>VLOOKUP(C275,T_Productos[],MATCH("Categor*",T_Productos[#Headers],0),FALSE)</f>
        <v>Librería</v>
      </c>
      <c r="F275" s="19">
        <f>VLOOKUP(C275,T_Productos[],MATCH("Precio*",T_Productos[#Headers],0),FALSE)</f>
        <v>1170</v>
      </c>
      <c r="G275" s="5">
        <v>111</v>
      </c>
      <c r="H275" s="6">
        <v>4</v>
      </c>
      <c r="I275" s="17" t="str">
        <f>VLOOKUP(H275,T_Ventas[],MATCH("Nombre*",T_Ventas[#Headers],0),FALSE)</f>
        <v xml:space="preserve">Pedro Díaz </v>
      </c>
      <c r="J275" s="7">
        <v>43912</v>
      </c>
      <c r="K27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5" s="5" t="s">
        <v>39</v>
      </c>
      <c r="M275" s="42" t="b">
        <f>IF(AND(T_Facturacion[[#This Row],[Fecha de Facturación ]]&lt;DATE(2020,3,15),T_Facturacion[[#This Row],[Estado  ]]="PENDIENTE"),TRUE,FALSE)</f>
        <v>0</v>
      </c>
      <c r="N275" s="21"/>
    </row>
    <row r="276" spans="2:14" ht="15.75" thickBot="1">
      <c r="B276" s="40">
        <v>274</v>
      </c>
      <c r="C276" s="5">
        <v>20012</v>
      </c>
      <c r="D276" s="16" t="str">
        <f>VLOOKUP(C276,T_Productos[],MATCH("Nombre*",T_Productos[#Headers],0),FALSE)</f>
        <v>Juguete Pet Station</v>
      </c>
      <c r="E276" s="16" t="str">
        <f>VLOOKUP(C276,T_Productos[],MATCH("Categor*",T_Productos[#Headers],0),FALSE)</f>
        <v>Mascotas</v>
      </c>
      <c r="F276" s="19">
        <f>VLOOKUP(C276,T_Productos[],MATCH("Precio*",T_Productos[#Headers],0),FALSE)</f>
        <v>990</v>
      </c>
      <c r="G276" s="5">
        <v>81</v>
      </c>
      <c r="H276" s="6">
        <v>5</v>
      </c>
      <c r="I276" s="17" t="str">
        <f>VLOOKUP(H276,T_Ventas[],MATCH("Nombre*",T_Ventas[#Headers],0),FALSE)</f>
        <v>Magdalena Pérez</v>
      </c>
      <c r="J276" s="7">
        <v>43898</v>
      </c>
      <c r="K27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6" s="5" t="s">
        <v>39</v>
      </c>
      <c r="M276" s="42" t="b">
        <f>IF(AND(T_Facturacion[[#This Row],[Fecha de Facturación ]]&lt;DATE(2020,3,15),T_Facturacion[[#This Row],[Estado  ]]="PENDIENTE"),TRUE,FALSE)</f>
        <v>1</v>
      </c>
      <c r="N276" s="21"/>
    </row>
    <row r="277" spans="2:14" ht="15.75" thickBot="1">
      <c r="B277" s="40">
        <v>275</v>
      </c>
      <c r="C277" s="5">
        <v>20015</v>
      </c>
      <c r="D277" s="16" t="str">
        <f>VLOOKUP(C277,T_Productos[],MATCH("Nombre*",T_Productos[#Headers],0),FALSE)</f>
        <v xml:space="preserve">Pack plumones para pizarra 4 colores </v>
      </c>
      <c r="E277" s="16" t="str">
        <f>VLOOKUP(C277,T_Productos[],MATCH("Categor*",T_Productos[#Headers],0),FALSE)</f>
        <v>Librería</v>
      </c>
      <c r="F277" s="19">
        <f>VLOOKUP(C277,T_Productos[],MATCH("Precio*",T_Productos[#Headers],0),FALSE)</f>
        <v>2390</v>
      </c>
      <c r="G277" s="5">
        <v>100</v>
      </c>
      <c r="H277" s="6">
        <v>2</v>
      </c>
      <c r="I277" s="17" t="str">
        <f>VLOOKUP(H277,T_Ventas[],MATCH("Nombre*",T_Ventas[#Headers],0),FALSE)</f>
        <v>Santiago Muñoz</v>
      </c>
      <c r="J277" s="7">
        <v>43894</v>
      </c>
      <c r="K27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77" s="5" t="s">
        <v>38</v>
      </c>
      <c r="M277" s="42" t="b">
        <f>IF(AND(T_Facturacion[[#This Row],[Fecha de Facturación ]]&lt;DATE(2020,3,15),T_Facturacion[[#This Row],[Estado  ]]="PENDIENTE"),TRUE,FALSE)</f>
        <v>0</v>
      </c>
      <c r="N277" s="21"/>
    </row>
    <row r="278" spans="2:14" ht="15.75" thickBot="1">
      <c r="B278" s="40">
        <v>276</v>
      </c>
      <c r="C278" s="5">
        <v>20019</v>
      </c>
      <c r="D278" s="16" t="str">
        <f>VLOOKUP(C278,T_Productos[],MATCH("Nombre*",T_Productos[#Headers],0),FALSE)</f>
        <v>Témpera 12 colores, 15 cc c/u</v>
      </c>
      <c r="E278" s="16" t="str">
        <f>VLOOKUP(C278,T_Productos[],MATCH("Categor*",T_Productos[#Headers],0),FALSE)</f>
        <v>Librería</v>
      </c>
      <c r="F278" s="19">
        <f>VLOOKUP(C278,T_Productos[],MATCH("Precio*",T_Productos[#Headers],0),FALSE)</f>
        <v>1590</v>
      </c>
      <c r="G278" s="5">
        <v>91</v>
      </c>
      <c r="H278" s="6">
        <v>4</v>
      </c>
      <c r="I278" s="17" t="str">
        <f>VLOOKUP(H278,T_Ventas[],MATCH("Nombre*",T_Ventas[#Headers],0),FALSE)</f>
        <v xml:space="preserve">Pedro Díaz </v>
      </c>
      <c r="J278" s="7">
        <v>43897</v>
      </c>
      <c r="K27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8" s="5" t="s">
        <v>38</v>
      </c>
      <c r="M278" s="42" t="b">
        <f>IF(AND(T_Facturacion[[#This Row],[Fecha de Facturación ]]&lt;DATE(2020,3,15),T_Facturacion[[#This Row],[Estado  ]]="PENDIENTE"),TRUE,FALSE)</f>
        <v>0</v>
      </c>
      <c r="N278" s="21"/>
    </row>
    <row r="279" spans="2:14" ht="15.75" thickBot="1">
      <c r="B279" s="40">
        <v>277</v>
      </c>
      <c r="C279" s="5">
        <v>20005</v>
      </c>
      <c r="D279" s="16" t="str">
        <f>VLOOKUP(C279,T_Productos[],MATCH("Nombre*",T_Productos[#Headers],0),FALSE)</f>
        <v>Bolsa de Basura 50 x 70 cm Clásica  10 Un</v>
      </c>
      <c r="E279" s="16" t="str">
        <f>VLOOKUP(C279,T_Productos[],MATCH("Categor*",T_Productos[#Headers],0),FALSE)</f>
        <v>Limpieza</v>
      </c>
      <c r="F279" s="19">
        <f>VLOOKUP(C279,T_Productos[],MATCH("Precio*",T_Productos[#Headers],0),FALSE)</f>
        <v>430</v>
      </c>
      <c r="G279" s="5">
        <v>158</v>
      </c>
      <c r="H279" s="6">
        <v>2</v>
      </c>
      <c r="I279" s="17" t="str">
        <f>VLOOKUP(H279,T_Ventas[],MATCH("Nombre*",T_Ventas[#Headers],0),FALSE)</f>
        <v>Santiago Muñoz</v>
      </c>
      <c r="J279" s="7">
        <v>43905</v>
      </c>
      <c r="K27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79" s="5" t="s">
        <v>38</v>
      </c>
      <c r="M279" s="42" t="b">
        <f>IF(AND(T_Facturacion[[#This Row],[Fecha de Facturación ]]&lt;DATE(2020,3,15),T_Facturacion[[#This Row],[Estado  ]]="PENDIENTE"),TRUE,FALSE)</f>
        <v>0</v>
      </c>
      <c r="N279" s="21"/>
    </row>
    <row r="280" spans="2:14" ht="15.75" thickBot="1">
      <c r="B280" s="40">
        <v>278</v>
      </c>
      <c r="C280" s="5">
        <v>20014</v>
      </c>
      <c r="D280" s="16" t="str">
        <f>VLOOKUP(C280,T_Productos[],MATCH("Nombre*",T_Productos[#Headers],0),FALSE)</f>
        <v>Limpia Pisos Lavanda 1800 ml</v>
      </c>
      <c r="E280" s="16" t="str">
        <f>VLOOKUP(C280,T_Productos[],MATCH("Categor*",T_Productos[#Headers],0),FALSE)</f>
        <v>Limpieza</v>
      </c>
      <c r="F280" s="19">
        <f>VLOOKUP(C280,T_Productos[],MATCH("Precio*",T_Productos[#Headers],0),FALSE)</f>
        <v>1690</v>
      </c>
      <c r="G280" s="5">
        <v>194</v>
      </c>
      <c r="H280" s="6">
        <v>1</v>
      </c>
      <c r="I280" s="17" t="str">
        <f>VLOOKUP(H280,T_Ventas[],MATCH("Nombre*",T_Ventas[#Headers],0),FALSE)</f>
        <v>Lucas González</v>
      </c>
      <c r="J280" s="7">
        <v>43910</v>
      </c>
      <c r="K28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0" s="5" t="s">
        <v>38</v>
      </c>
      <c r="M280" s="42" t="b">
        <f>IF(AND(T_Facturacion[[#This Row],[Fecha de Facturación ]]&lt;DATE(2020,3,15),T_Facturacion[[#This Row],[Estado  ]]="PENDIENTE"),TRUE,FALSE)</f>
        <v>0</v>
      </c>
      <c r="N280" s="21"/>
    </row>
    <row r="281" spans="2:14" ht="15.75" thickBot="1">
      <c r="B281" s="40">
        <v>279</v>
      </c>
      <c r="C281" s="5">
        <v>20004</v>
      </c>
      <c r="D281" s="16" t="str">
        <f>VLOOKUP(C281,T_Productos[],MATCH("Nombre*",T_Productos[#Headers],0),FALSE)</f>
        <v>Block de Dibujo N°99 1/8 Artel 20 Hojas</v>
      </c>
      <c r="E281" s="16" t="str">
        <f>VLOOKUP(C281,T_Productos[],MATCH("Categor*",T_Productos[#Headers],0),FALSE)</f>
        <v>Librería</v>
      </c>
      <c r="F281" s="19">
        <f>VLOOKUP(C281,T_Productos[],MATCH("Precio*",T_Productos[#Headers],0),FALSE)</f>
        <v>1170</v>
      </c>
      <c r="G281" s="5">
        <v>145</v>
      </c>
      <c r="H281" s="6">
        <v>1</v>
      </c>
      <c r="I281" s="17" t="str">
        <f>VLOOKUP(H281,T_Ventas[],MATCH("Nombre*",T_Ventas[#Headers],0),FALSE)</f>
        <v>Lucas González</v>
      </c>
      <c r="J281" s="7">
        <v>43907</v>
      </c>
      <c r="K28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1" s="5" t="s">
        <v>39</v>
      </c>
      <c r="M281" s="42" t="b">
        <f>IF(AND(T_Facturacion[[#This Row],[Fecha de Facturación ]]&lt;DATE(2020,3,15),T_Facturacion[[#This Row],[Estado  ]]="PENDIENTE"),TRUE,FALSE)</f>
        <v>0</v>
      </c>
      <c r="N281" s="21"/>
    </row>
    <row r="282" spans="2:14" ht="15.75" thickBot="1">
      <c r="B282" s="40">
        <v>280</v>
      </c>
      <c r="C282" s="5">
        <v>20019</v>
      </c>
      <c r="D282" s="16" t="str">
        <f>VLOOKUP(C282,T_Productos[],MATCH("Nombre*",T_Productos[#Headers],0),FALSE)</f>
        <v>Témpera 12 colores, 15 cc c/u</v>
      </c>
      <c r="E282" s="16" t="str">
        <f>VLOOKUP(C282,T_Productos[],MATCH("Categor*",T_Productos[#Headers],0),FALSE)</f>
        <v>Librería</v>
      </c>
      <c r="F282" s="19">
        <f>VLOOKUP(C282,T_Productos[],MATCH("Precio*",T_Productos[#Headers],0),FALSE)</f>
        <v>1590</v>
      </c>
      <c r="G282" s="5">
        <v>95</v>
      </c>
      <c r="H282" s="6">
        <v>2</v>
      </c>
      <c r="I282" s="17" t="str">
        <f>VLOOKUP(H282,T_Ventas[],MATCH("Nombre*",T_Ventas[#Headers],0),FALSE)</f>
        <v>Santiago Muñoz</v>
      </c>
      <c r="J282" s="7">
        <v>43912</v>
      </c>
      <c r="K28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2" s="5" t="s">
        <v>38</v>
      </c>
      <c r="M282" s="42" t="b">
        <f>IF(AND(T_Facturacion[[#This Row],[Fecha de Facturación ]]&lt;DATE(2020,3,15),T_Facturacion[[#This Row],[Estado  ]]="PENDIENTE"),TRUE,FALSE)</f>
        <v>0</v>
      </c>
      <c r="N282" s="21"/>
    </row>
    <row r="283" spans="2:14" ht="15.75" thickBot="1">
      <c r="B283" s="40">
        <v>281</v>
      </c>
      <c r="C283" s="5">
        <v>20016</v>
      </c>
      <c r="D283" s="16" t="str">
        <f>VLOOKUP(C283,T_Productos[],MATCH("Nombre*",T_Productos[#Headers],0),FALSE)</f>
        <v>Pan Blanco Grande XL Bolsa  750 g</v>
      </c>
      <c r="E283" s="16" t="str">
        <f>VLOOKUP(C283,T_Productos[],MATCH("Categor*",T_Productos[#Headers],0),FALSE)</f>
        <v>Alimentos</v>
      </c>
      <c r="F283" s="19">
        <f>VLOOKUP(C283,T_Productos[],MATCH("Precio*",T_Productos[#Headers],0),FALSE)</f>
        <v>1850</v>
      </c>
      <c r="G283" s="5">
        <v>119</v>
      </c>
      <c r="H283" s="6">
        <v>3</v>
      </c>
      <c r="I283" s="17" t="str">
        <f>VLOOKUP(H283,T_Ventas[],MATCH("Nombre*",T_Ventas[#Headers],0),FALSE)</f>
        <v>Laura Rojas</v>
      </c>
      <c r="J283" s="7">
        <v>43917</v>
      </c>
      <c r="K28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83" s="5" t="s">
        <v>39</v>
      </c>
      <c r="M283" s="42" t="b">
        <f>IF(AND(T_Facturacion[[#This Row],[Fecha de Facturación ]]&lt;DATE(2020,3,15),T_Facturacion[[#This Row],[Estado  ]]="PENDIENTE"),TRUE,FALSE)</f>
        <v>0</v>
      </c>
      <c r="N283" s="21"/>
    </row>
    <row r="284" spans="2:14" ht="15.75" thickBot="1">
      <c r="B284" s="40">
        <v>282</v>
      </c>
      <c r="C284" s="5">
        <v>20001</v>
      </c>
      <c r="D284" s="16" t="str">
        <f>VLOOKUP(C284,T_Productos[],MATCH("Nombre*",T_Productos[#Headers],0),FALSE)</f>
        <v>Alimento húmedo para gato adulto carne 85 g</v>
      </c>
      <c r="E284" s="16" t="str">
        <f>VLOOKUP(C284,T_Productos[],MATCH("Categor*",T_Productos[#Headers],0),FALSE)</f>
        <v>Mascotas</v>
      </c>
      <c r="F284" s="19">
        <f>VLOOKUP(C284,T_Productos[],MATCH("Precio*",T_Productos[#Headers],0),FALSE)</f>
        <v>590</v>
      </c>
      <c r="G284" s="5">
        <v>86</v>
      </c>
      <c r="H284" s="6">
        <v>4</v>
      </c>
      <c r="I284" s="17" t="str">
        <f>VLOOKUP(H284,T_Ventas[],MATCH("Nombre*",T_Ventas[#Headers],0),FALSE)</f>
        <v xml:space="preserve">Pedro Díaz </v>
      </c>
      <c r="J284" s="7">
        <v>43897</v>
      </c>
      <c r="K28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4" s="5" t="s">
        <v>39</v>
      </c>
      <c r="M284" s="42" t="b">
        <f>IF(AND(T_Facturacion[[#This Row],[Fecha de Facturación ]]&lt;DATE(2020,3,15),T_Facturacion[[#This Row],[Estado  ]]="PENDIENTE"),TRUE,FALSE)</f>
        <v>1</v>
      </c>
      <c r="N284" s="21"/>
    </row>
    <row r="285" spans="2:14" ht="15.75" thickBot="1">
      <c r="B285" s="40">
        <v>283</v>
      </c>
      <c r="C285" s="5">
        <v>20020</v>
      </c>
      <c r="D285" s="16" t="str">
        <f>VLOOKUP(C285,T_Productos[],MATCH("Nombre*",T_Productos[#Headers],0),FALSE)</f>
        <v>Toalla de papel clásica 3 Un</v>
      </c>
      <c r="E285" s="16" t="str">
        <f>VLOOKUP(C285,T_Productos[],MATCH("Categor*",T_Productos[#Headers],0),FALSE)</f>
        <v>Limpieza</v>
      </c>
      <c r="F285" s="19">
        <f>VLOOKUP(C285,T_Productos[],MATCH("Precio*",T_Productos[#Headers],0),FALSE)</f>
        <v>1710</v>
      </c>
      <c r="G285" s="5">
        <v>127</v>
      </c>
      <c r="H285" s="6">
        <v>3</v>
      </c>
      <c r="I285" s="17" t="str">
        <f>VLOOKUP(H285,T_Ventas[],MATCH("Nombre*",T_Ventas[#Headers],0),FALSE)</f>
        <v>Laura Rojas</v>
      </c>
      <c r="J285" s="7">
        <v>43916</v>
      </c>
      <c r="K28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5" s="5" t="s">
        <v>39</v>
      </c>
      <c r="M285" s="42" t="b">
        <f>IF(AND(T_Facturacion[[#This Row],[Fecha de Facturación ]]&lt;DATE(2020,3,15),T_Facturacion[[#This Row],[Estado  ]]="PENDIENTE"),TRUE,FALSE)</f>
        <v>0</v>
      </c>
      <c r="N285" s="21"/>
    </row>
    <row r="286" spans="2:14" ht="15.75" thickBot="1">
      <c r="B286" s="40">
        <v>284</v>
      </c>
      <c r="C286" s="5">
        <v>20011</v>
      </c>
      <c r="D286" s="16" t="str">
        <f>VLOOKUP(C286,T_Productos[],MATCH("Nombre*",T_Productos[#Headers],0),FALSE)</f>
        <v>Insecticida Casa y Jardín Lata  420 cc</v>
      </c>
      <c r="E286" s="16" t="str">
        <f>VLOOKUP(C286,T_Productos[],MATCH("Categor*",T_Productos[#Headers],0),FALSE)</f>
        <v>Limpieza</v>
      </c>
      <c r="F286" s="19">
        <f>VLOOKUP(C286,T_Productos[],MATCH("Precio*",T_Productos[#Headers],0),FALSE)</f>
        <v>2850</v>
      </c>
      <c r="G286" s="5">
        <v>169</v>
      </c>
      <c r="H286" s="6">
        <v>2</v>
      </c>
      <c r="I286" s="17" t="str">
        <f>VLOOKUP(H286,T_Ventas[],MATCH("Nombre*",T_Ventas[#Headers],0),FALSE)</f>
        <v>Santiago Muñoz</v>
      </c>
      <c r="J286" s="7">
        <v>43904</v>
      </c>
      <c r="K28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6" s="5" t="s">
        <v>38</v>
      </c>
      <c r="M286" s="42" t="b">
        <f>IF(AND(T_Facturacion[[#This Row],[Fecha de Facturación ]]&lt;DATE(2020,3,15),T_Facturacion[[#This Row],[Estado  ]]="PENDIENTE"),TRUE,FALSE)</f>
        <v>0</v>
      </c>
      <c r="N286" s="21"/>
    </row>
    <row r="287" spans="2:14" ht="15.75" thickBot="1">
      <c r="B287" s="40">
        <v>285</v>
      </c>
      <c r="C287" s="5">
        <v>20016</v>
      </c>
      <c r="D287" s="16" t="str">
        <f>VLOOKUP(C287,T_Productos[],MATCH("Nombre*",T_Productos[#Headers],0),FALSE)</f>
        <v>Pan Blanco Grande XL Bolsa  750 g</v>
      </c>
      <c r="E287" s="16" t="str">
        <f>VLOOKUP(C287,T_Productos[],MATCH("Categor*",T_Productos[#Headers],0),FALSE)</f>
        <v>Alimentos</v>
      </c>
      <c r="F287" s="19">
        <f>VLOOKUP(C287,T_Productos[],MATCH("Precio*",T_Productos[#Headers],0),FALSE)</f>
        <v>1850</v>
      </c>
      <c r="G287" s="5">
        <v>108</v>
      </c>
      <c r="H287" s="6">
        <v>4</v>
      </c>
      <c r="I287" s="17" t="str">
        <f>VLOOKUP(H287,T_Ventas[],MATCH("Nombre*",T_Ventas[#Headers],0),FALSE)</f>
        <v xml:space="preserve">Pedro Díaz </v>
      </c>
      <c r="J287" s="7">
        <v>43901</v>
      </c>
      <c r="K28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7" s="5" t="s">
        <v>39</v>
      </c>
      <c r="M287" s="42" t="b">
        <f>IF(AND(T_Facturacion[[#This Row],[Fecha de Facturación ]]&lt;DATE(2020,3,15),T_Facturacion[[#This Row],[Estado  ]]="PENDIENTE"),TRUE,FALSE)</f>
        <v>1</v>
      </c>
      <c r="N287" s="21"/>
    </row>
    <row r="288" spans="2:14" ht="15.75" thickBot="1">
      <c r="B288" s="40">
        <v>286</v>
      </c>
      <c r="C288" s="5">
        <v>20004</v>
      </c>
      <c r="D288" s="16" t="str">
        <f>VLOOKUP(C288,T_Productos[],MATCH("Nombre*",T_Productos[#Headers],0),FALSE)</f>
        <v>Block de Dibujo N°99 1/8 Artel 20 Hojas</v>
      </c>
      <c r="E288" s="16" t="str">
        <f>VLOOKUP(C288,T_Productos[],MATCH("Categor*",T_Productos[#Headers],0),FALSE)</f>
        <v>Librería</v>
      </c>
      <c r="F288" s="19">
        <f>VLOOKUP(C288,T_Productos[],MATCH("Precio*",T_Productos[#Headers],0),FALSE)</f>
        <v>1170</v>
      </c>
      <c r="G288" s="5">
        <v>169</v>
      </c>
      <c r="H288" s="6">
        <v>5</v>
      </c>
      <c r="I288" s="17" t="str">
        <f>VLOOKUP(H288,T_Ventas[],MATCH("Nombre*",T_Ventas[#Headers],0),FALSE)</f>
        <v>Magdalena Pérez</v>
      </c>
      <c r="J288" s="7">
        <v>43910</v>
      </c>
      <c r="K28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88" s="5" t="s">
        <v>38</v>
      </c>
      <c r="M288" s="42" t="b">
        <f>IF(AND(T_Facturacion[[#This Row],[Fecha de Facturación ]]&lt;DATE(2020,3,15),T_Facturacion[[#This Row],[Estado  ]]="PENDIENTE"),TRUE,FALSE)</f>
        <v>0</v>
      </c>
      <c r="N288" s="21"/>
    </row>
    <row r="289" spans="2:14" ht="15.75" thickBot="1">
      <c r="B289" s="40">
        <v>287</v>
      </c>
      <c r="C289" s="5">
        <v>20019</v>
      </c>
      <c r="D289" s="16" t="str">
        <f>VLOOKUP(C289,T_Productos[],MATCH("Nombre*",T_Productos[#Headers],0),FALSE)</f>
        <v>Témpera 12 colores, 15 cc c/u</v>
      </c>
      <c r="E289" s="16" t="str">
        <f>VLOOKUP(C289,T_Productos[],MATCH("Categor*",T_Productos[#Headers],0),FALSE)</f>
        <v>Librería</v>
      </c>
      <c r="F289" s="19">
        <f>VLOOKUP(C289,T_Productos[],MATCH("Precio*",T_Productos[#Headers],0),FALSE)</f>
        <v>1590</v>
      </c>
      <c r="G289" s="5">
        <v>198</v>
      </c>
      <c r="H289" s="6">
        <v>1</v>
      </c>
      <c r="I289" s="17" t="str">
        <f>VLOOKUP(H289,T_Ventas[],MATCH("Nombre*",T_Ventas[#Headers],0),FALSE)</f>
        <v>Lucas González</v>
      </c>
      <c r="J289" s="7">
        <v>43891</v>
      </c>
      <c r="K28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89" s="5" t="s">
        <v>38</v>
      </c>
      <c r="M289" s="42" t="b">
        <f>IF(AND(T_Facturacion[[#This Row],[Fecha de Facturación ]]&lt;DATE(2020,3,15),T_Facturacion[[#This Row],[Estado  ]]="PENDIENTE"),TRUE,FALSE)</f>
        <v>0</v>
      </c>
      <c r="N289" s="21"/>
    </row>
    <row r="290" spans="2:14" ht="15.75" thickBot="1">
      <c r="B290" s="40">
        <v>288</v>
      </c>
      <c r="C290" s="5">
        <v>20019</v>
      </c>
      <c r="D290" s="16" t="str">
        <f>VLOOKUP(C290,T_Productos[],MATCH("Nombre*",T_Productos[#Headers],0),FALSE)</f>
        <v>Témpera 12 colores, 15 cc c/u</v>
      </c>
      <c r="E290" s="16" t="str">
        <f>VLOOKUP(C290,T_Productos[],MATCH("Categor*",T_Productos[#Headers],0),FALSE)</f>
        <v>Librería</v>
      </c>
      <c r="F290" s="19">
        <f>VLOOKUP(C290,T_Productos[],MATCH("Precio*",T_Productos[#Headers],0),FALSE)</f>
        <v>1590</v>
      </c>
      <c r="G290" s="5">
        <v>113</v>
      </c>
      <c r="H290" s="6">
        <v>3</v>
      </c>
      <c r="I290" s="17" t="str">
        <f>VLOOKUP(H290,T_Ventas[],MATCH("Nombre*",T_Ventas[#Headers],0),FALSE)</f>
        <v>Laura Rojas</v>
      </c>
      <c r="J290" s="7">
        <v>43893</v>
      </c>
      <c r="K29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90" s="5" t="s">
        <v>38</v>
      </c>
      <c r="M290" s="42" t="b">
        <f>IF(AND(T_Facturacion[[#This Row],[Fecha de Facturación ]]&lt;DATE(2020,3,15),T_Facturacion[[#This Row],[Estado  ]]="PENDIENTE"),TRUE,FALSE)</f>
        <v>0</v>
      </c>
      <c r="N290" s="21"/>
    </row>
    <row r="291" spans="2:14" ht="15.75" thickBot="1">
      <c r="B291" s="40">
        <v>289</v>
      </c>
      <c r="C291" s="5">
        <v>20019</v>
      </c>
      <c r="D291" s="16" t="str">
        <f>VLOOKUP(C291,T_Productos[],MATCH("Nombre*",T_Productos[#Headers],0),FALSE)</f>
        <v>Témpera 12 colores, 15 cc c/u</v>
      </c>
      <c r="E291" s="16" t="str">
        <f>VLOOKUP(C291,T_Productos[],MATCH("Categor*",T_Productos[#Headers],0),FALSE)</f>
        <v>Librería</v>
      </c>
      <c r="F291" s="19">
        <f>VLOOKUP(C291,T_Productos[],MATCH("Precio*",T_Productos[#Headers],0),FALSE)</f>
        <v>1590</v>
      </c>
      <c r="G291" s="5">
        <v>148</v>
      </c>
      <c r="H291" s="6">
        <v>1</v>
      </c>
      <c r="I291" s="17" t="str">
        <f>VLOOKUP(H291,T_Ventas[],MATCH("Nombre*",T_Ventas[#Headers],0),FALSE)</f>
        <v>Lucas González</v>
      </c>
      <c r="J291" s="7">
        <v>43906</v>
      </c>
      <c r="K29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1" s="5" t="s">
        <v>39</v>
      </c>
      <c r="M291" s="42" t="b">
        <f>IF(AND(T_Facturacion[[#This Row],[Fecha de Facturación ]]&lt;DATE(2020,3,15),T_Facturacion[[#This Row],[Estado  ]]="PENDIENTE"),TRUE,FALSE)</f>
        <v>0</v>
      </c>
      <c r="N291" s="21"/>
    </row>
    <row r="292" spans="2:14" ht="15.75" thickBot="1">
      <c r="B292" s="40">
        <v>290</v>
      </c>
      <c r="C292" s="5">
        <v>20003</v>
      </c>
      <c r="D292" s="16" t="str">
        <f>VLOOKUP(C292,T_Productos[],MATCH("Nombre*",T_Productos[#Headers],0),FALSE)</f>
        <v>Arroz Grano Largo Ancho Grado 1  1 Kg</v>
      </c>
      <c r="E292" s="16" t="str">
        <f>VLOOKUP(C292,T_Productos[],MATCH("Categor*",T_Productos[#Headers],0),FALSE)</f>
        <v>Alimentos</v>
      </c>
      <c r="F292" s="19">
        <f>VLOOKUP(C292,T_Productos[],MATCH("Precio*",T_Productos[#Headers],0),FALSE)</f>
        <v>1150</v>
      </c>
      <c r="G292" s="5">
        <v>114</v>
      </c>
      <c r="H292" s="6">
        <v>5</v>
      </c>
      <c r="I292" s="17" t="str">
        <f>VLOOKUP(H292,T_Ventas[],MATCH("Nombre*",T_Ventas[#Headers],0),FALSE)</f>
        <v>Magdalena Pérez</v>
      </c>
      <c r="J292" s="7">
        <v>43902</v>
      </c>
      <c r="K29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2" s="5" t="s">
        <v>38</v>
      </c>
      <c r="M292" s="42" t="b">
        <f>IF(AND(T_Facturacion[[#This Row],[Fecha de Facturación ]]&lt;DATE(2020,3,15),T_Facturacion[[#This Row],[Estado  ]]="PENDIENTE"),TRUE,FALSE)</f>
        <v>0</v>
      </c>
      <c r="N292" s="21"/>
    </row>
    <row r="293" spans="2:14" ht="15.75" thickBot="1">
      <c r="B293" s="40">
        <v>291</v>
      </c>
      <c r="C293" s="5">
        <v>20002</v>
      </c>
      <c r="D293" s="16" t="str">
        <f>VLOOKUP(C293,T_Productos[],MATCH("Nombre*",T_Productos[#Headers],0),FALSE)</f>
        <v>Arena sanitaria aglutinante 4 kg</v>
      </c>
      <c r="E293" s="16" t="str">
        <f>VLOOKUP(C293,T_Productos[],MATCH("Categor*",T_Productos[#Headers],0),FALSE)</f>
        <v>Mascotas</v>
      </c>
      <c r="F293" s="19">
        <f>VLOOKUP(C293,T_Productos[],MATCH("Precio*",T_Productos[#Headers],0),FALSE)</f>
        <v>4790</v>
      </c>
      <c r="G293" s="5">
        <v>200</v>
      </c>
      <c r="H293" s="6">
        <v>2</v>
      </c>
      <c r="I293" s="17" t="str">
        <f>VLOOKUP(H293,T_Ventas[],MATCH("Nombre*",T_Ventas[#Headers],0),FALSE)</f>
        <v>Santiago Muñoz</v>
      </c>
      <c r="J293" s="7">
        <v>43899</v>
      </c>
      <c r="K29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3" s="5" t="s">
        <v>38</v>
      </c>
      <c r="M293" s="42" t="b">
        <f>IF(AND(T_Facturacion[[#This Row],[Fecha de Facturación ]]&lt;DATE(2020,3,15),T_Facturacion[[#This Row],[Estado  ]]="PENDIENTE"),TRUE,FALSE)</f>
        <v>0</v>
      </c>
      <c r="N293" s="21"/>
    </row>
    <row r="294" spans="2:14" ht="15.75" thickBot="1">
      <c r="B294" s="40">
        <v>292</v>
      </c>
      <c r="C294" s="5">
        <v>20013</v>
      </c>
      <c r="D294" s="16" t="str">
        <f>VLOOKUP(C294,T_Productos[],MATCH("Nombre*",T_Productos[#Headers],0),FALSE)</f>
        <v>Leche Descremada Sin Lactosa con Tapa  1 </v>
      </c>
      <c r="E294" s="16" t="str">
        <f>VLOOKUP(C294,T_Productos[],MATCH("Categor*",T_Productos[#Headers],0),FALSE)</f>
        <v>Alimentos</v>
      </c>
      <c r="F294" s="19">
        <f>VLOOKUP(C294,T_Productos[],MATCH("Precio*",T_Productos[#Headers],0),FALSE)</f>
        <v>890</v>
      </c>
      <c r="G294" s="5">
        <v>121</v>
      </c>
      <c r="H294" s="6">
        <v>2</v>
      </c>
      <c r="I294" s="17" t="str">
        <f>VLOOKUP(H294,T_Ventas[],MATCH("Nombre*",T_Ventas[#Headers],0),FALSE)</f>
        <v>Santiago Muñoz</v>
      </c>
      <c r="J294" s="7">
        <v>43898</v>
      </c>
      <c r="K29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4" s="5" t="s">
        <v>38</v>
      </c>
      <c r="M294" s="42" t="b">
        <f>IF(AND(T_Facturacion[[#This Row],[Fecha de Facturación ]]&lt;DATE(2020,3,15),T_Facturacion[[#This Row],[Estado  ]]="PENDIENTE"),TRUE,FALSE)</f>
        <v>0</v>
      </c>
      <c r="N294" s="21"/>
    </row>
    <row r="295" spans="2:14" ht="15.75" thickBot="1">
      <c r="B295" s="40">
        <v>293</v>
      </c>
      <c r="C295" s="5">
        <v>20018</v>
      </c>
      <c r="D295" s="16" t="str">
        <f>VLOOKUP(C295,T_Productos[],MATCH("Nombre*",T_Productos[#Headers],0),FALSE)</f>
        <v>Snack para perro Dentasix 110 g 7 unid.</v>
      </c>
      <c r="E295" s="16" t="str">
        <f>VLOOKUP(C295,T_Productos[],MATCH("Categor*",T_Productos[#Headers],0),FALSE)</f>
        <v>Mascotas</v>
      </c>
      <c r="F295" s="19">
        <f>VLOOKUP(C295,T_Productos[],MATCH("Precio*",T_Productos[#Headers],0),FALSE)</f>
        <v>1730</v>
      </c>
      <c r="G295" s="5">
        <v>84</v>
      </c>
      <c r="H295" s="6">
        <v>3</v>
      </c>
      <c r="I295" s="17" t="str">
        <f>VLOOKUP(H295,T_Ventas[],MATCH("Nombre*",T_Ventas[#Headers],0),FALSE)</f>
        <v>Laura Rojas</v>
      </c>
      <c r="J295" s="7">
        <v>43918</v>
      </c>
      <c r="K29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295" s="5" t="s">
        <v>38</v>
      </c>
      <c r="M295" s="42" t="b">
        <f>IF(AND(T_Facturacion[[#This Row],[Fecha de Facturación ]]&lt;DATE(2020,3,15),T_Facturacion[[#This Row],[Estado  ]]="PENDIENTE"),TRUE,FALSE)</f>
        <v>0</v>
      </c>
      <c r="N295" s="21"/>
    </row>
    <row r="296" spans="2:14" ht="15.75" thickBot="1">
      <c r="B296" s="40">
        <v>294</v>
      </c>
      <c r="C296" s="5">
        <v>20012</v>
      </c>
      <c r="D296" s="16" t="str">
        <f>VLOOKUP(C296,T_Productos[],MATCH("Nombre*",T_Productos[#Headers],0),FALSE)</f>
        <v>Juguete Pet Station</v>
      </c>
      <c r="E296" s="16" t="str">
        <f>VLOOKUP(C296,T_Productos[],MATCH("Categor*",T_Productos[#Headers],0),FALSE)</f>
        <v>Mascotas</v>
      </c>
      <c r="F296" s="19">
        <f>VLOOKUP(C296,T_Productos[],MATCH("Precio*",T_Productos[#Headers],0),FALSE)</f>
        <v>990</v>
      </c>
      <c r="G296" s="5">
        <v>196</v>
      </c>
      <c r="H296" s="6">
        <v>4</v>
      </c>
      <c r="I296" s="17" t="str">
        <f>VLOOKUP(H296,T_Ventas[],MATCH("Nombre*",T_Ventas[#Headers],0),FALSE)</f>
        <v xml:space="preserve">Pedro Díaz </v>
      </c>
      <c r="J296" s="7">
        <v>43899</v>
      </c>
      <c r="K29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6" s="5" t="s">
        <v>38</v>
      </c>
      <c r="M296" s="42" t="b">
        <f>IF(AND(T_Facturacion[[#This Row],[Fecha de Facturación ]]&lt;DATE(2020,3,15),T_Facturacion[[#This Row],[Estado  ]]="PENDIENTE"),TRUE,FALSE)</f>
        <v>0</v>
      </c>
      <c r="N296" s="21"/>
    </row>
    <row r="297" spans="2:14" ht="15.75" thickBot="1">
      <c r="B297" s="40">
        <v>295</v>
      </c>
      <c r="C297" s="5">
        <v>20002</v>
      </c>
      <c r="D297" s="16" t="str">
        <f>VLOOKUP(C297,T_Productos[],MATCH("Nombre*",T_Productos[#Headers],0),FALSE)</f>
        <v>Arena sanitaria aglutinante 4 kg</v>
      </c>
      <c r="E297" s="16" t="str">
        <f>VLOOKUP(C297,T_Productos[],MATCH("Categor*",T_Productos[#Headers],0),FALSE)</f>
        <v>Mascotas</v>
      </c>
      <c r="F297" s="19">
        <f>VLOOKUP(C297,T_Productos[],MATCH("Precio*",T_Productos[#Headers],0),FALSE)</f>
        <v>4790</v>
      </c>
      <c r="G297" s="5">
        <v>93</v>
      </c>
      <c r="H297" s="6">
        <v>5</v>
      </c>
      <c r="I297" s="17" t="str">
        <f>VLOOKUP(H297,T_Ventas[],MATCH("Nombre*",T_Ventas[#Headers],0),FALSE)</f>
        <v>Magdalena Pérez</v>
      </c>
      <c r="J297" s="7">
        <v>43916</v>
      </c>
      <c r="K29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7" s="5" t="s">
        <v>38</v>
      </c>
      <c r="M297" s="42" t="b">
        <f>IF(AND(T_Facturacion[[#This Row],[Fecha de Facturación ]]&lt;DATE(2020,3,15),T_Facturacion[[#This Row],[Estado  ]]="PENDIENTE"),TRUE,FALSE)</f>
        <v>0</v>
      </c>
      <c r="N297" s="21"/>
    </row>
    <row r="298" spans="2:14" ht="15.75" thickBot="1">
      <c r="B298" s="40">
        <v>296</v>
      </c>
      <c r="C298" s="5">
        <v>20009</v>
      </c>
      <c r="D298" s="16" t="str">
        <f>VLOOKUP(C298,T_Productos[],MATCH("Nombre*",T_Productos[#Headers],0),FALSE)</f>
        <v>Hueso Pet´s Fun cuero 5-6"</v>
      </c>
      <c r="E298" s="16" t="str">
        <f>VLOOKUP(C298,T_Productos[],MATCH("Categor*",T_Productos[#Headers],0),FALSE)</f>
        <v>Mascotas</v>
      </c>
      <c r="F298" s="19">
        <f>VLOOKUP(C298,T_Productos[],MATCH("Precio*",T_Productos[#Headers],0),FALSE)</f>
        <v>1689</v>
      </c>
      <c r="G298" s="5">
        <v>150</v>
      </c>
      <c r="H298" s="6">
        <v>1</v>
      </c>
      <c r="I298" s="17" t="str">
        <f>VLOOKUP(H298,T_Ventas[],MATCH("Nombre*",T_Ventas[#Headers],0),FALSE)</f>
        <v>Lucas González</v>
      </c>
      <c r="J298" s="7">
        <v>43903</v>
      </c>
      <c r="K29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8" s="5" t="s">
        <v>39</v>
      </c>
      <c r="M298" s="42" t="b">
        <f>IF(AND(T_Facturacion[[#This Row],[Fecha de Facturación ]]&lt;DATE(2020,3,15),T_Facturacion[[#This Row],[Estado  ]]="PENDIENTE"),TRUE,FALSE)</f>
        <v>1</v>
      </c>
      <c r="N298" s="21"/>
    </row>
    <row r="299" spans="2:14" ht="15.75" thickBot="1">
      <c r="B299" s="40">
        <v>297</v>
      </c>
      <c r="C299" s="5">
        <v>20002</v>
      </c>
      <c r="D299" s="16" t="str">
        <f>VLOOKUP(C299,T_Productos[],MATCH("Nombre*",T_Productos[#Headers],0),FALSE)</f>
        <v>Arena sanitaria aglutinante 4 kg</v>
      </c>
      <c r="E299" s="16" t="str">
        <f>VLOOKUP(C299,T_Productos[],MATCH("Categor*",T_Productos[#Headers],0),FALSE)</f>
        <v>Mascotas</v>
      </c>
      <c r="F299" s="19">
        <f>VLOOKUP(C299,T_Productos[],MATCH("Precio*",T_Productos[#Headers],0),FALSE)</f>
        <v>4790</v>
      </c>
      <c r="G299" s="5">
        <v>147</v>
      </c>
      <c r="H299" s="6">
        <v>4</v>
      </c>
      <c r="I299" s="17" t="str">
        <f>VLOOKUP(H299,T_Ventas[],MATCH("Nombre*",T_Ventas[#Headers],0),FALSE)</f>
        <v xml:space="preserve">Pedro Díaz </v>
      </c>
      <c r="J299" s="7">
        <v>43900</v>
      </c>
      <c r="K29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299" s="5" t="s">
        <v>38</v>
      </c>
      <c r="M299" s="42" t="b">
        <f>IF(AND(T_Facturacion[[#This Row],[Fecha de Facturación ]]&lt;DATE(2020,3,15),T_Facturacion[[#This Row],[Estado  ]]="PENDIENTE"),TRUE,FALSE)</f>
        <v>0</v>
      </c>
      <c r="N299" s="21"/>
    </row>
    <row r="300" spans="2:14" ht="15.75" thickBot="1">
      <c r="B300" s="40">
        <v>298</v>
      </c>
      <c r="C300" s="5">
        <v>20013</v>
      </c>
      <c r="D300" s="16" t="str">
        <f>VLOOKUP(C300,T_Productos[],MATCH("Nombre*",T_Productos[#Headers],0),FALSE)</f>
        <v>Leche Descremada Sin Lactosa con Tapa  1 </v>
      </c>
      <c r="E300" s="16" t="str">
        <f>VLOOKUP(C300,T_Productos[],MATCH("Categor*",T_Productos[#Headers],0),FALSE)</f>
        <v>Alimentos</v>
      </c>
      <c r="F300" s="19">
        <f>VLOOKUP(C300,T_Productos[],MATCH("Precio*",T_Productos[#Headers],0),FALSE)</f>
        <v>890</v>
      </c>
      <c r="G300" s="5">
        <v>186</v>
      </c>
      <c r="H300" s="6">
        <v>1</v>
      </c>
      <c r="I300" s="17" t="str">
        <f>VLOOKUP(H300,T_Ventas[],MATCH("Nombre*",T_Ventas[#Headers],0),FALSE)</f>
        <v>Lucas González</v>
      </c>
      <c r="J300" s="7">
        <v>43918</v>
      </c>
      <c r="K30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00" s="5" t="s">
        <v>38</v>
      </c>
      <c r="M300" s="42" t="b">
        <f>IF(AND(T_Facturacion[[#This Row],[Fecha de Facturación ]]&lt;DATE(2020,3,15),T_Facturacion[[#This Row],[Estado  ]]="PENDIENTE"),TRUE,FALSE)</f>
        <v>0</v>
      </c>
      <c r="N300" s="21"/>
    </row>
    <row r="301" spans="2:14" ht="15.75" thickBot="1">
      <c r="B301" s="40">
        <v>299</v>
      </c>
      <c r="C301" s="5">
        <v>20014</v>
      </c>
      <c r="D301" s="16" t="str">
        <f>VLOOKUP(C301,T_Productos[],MATCH("Nombre*",T_Productos[#Headers],0),FALSE)</f>
        <v>Limpia Pisos Lavanda 1800 ml</v>
      </c>
      <c r="E301" s="16" t="str">
        <f>VLOOKUP(C301,T_Productos[],MATCH("Categor*",T_Productos[#Headers],0),FALSE)</f>
        <v>Limpieza</v>
      </c>
      <c r="F301" s="19">
        <f>VLOOKUP(C301,T_Productos[],MATCH("Precio*",T_Productos[#Headers],0),FALSE)</f>
        <v>1690</v>
      </c>
      <c r="G301" s="5">
        <v>148</v>
      </c>
      <c r="H301" s="6">
        <v>3</v>
      </c>
      <c r="I301" s="17" t="str">
        <f>VLOOKUP(H301,T_Ventas[],MATCH("Nombre*",T_Ventas[#Headers],0),FALSE)</f>
        <v>Laura Rojas</v>
      </c>
      <c r="J301" s="7">
        <v>43902</v>
      </c>
      <c r="K30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1" s="5" t="s">
        <v>38</v>
      </c>
      <c r="M301" s="42" t="b">
        <f>IF(AND(T_Facturacion[[#This Row],[Fecha de Facturación ]]&lt;DATE(2020,3,15),T_Facturacion[[#This Row],[Estado  ]]="PENDIENTE"),TRUE,FALSE)</f>
        <v>0</v>
      </c>
      <c r="N301" s="21"/>
    </row>
    <row r="302" spans="2:14" ht="15.75" thickBot="1">
      <c r="B302" s="40">
        <v>300</v>
      </c>
      <c r="C302" s="5">
        <v>20010</v>
      </c>
      <c r="D302" s="16" t="str">
        <f>VLOOKUP(C302,T_Productos[],MATCH("Nombre*",T_Productos[#Headers],0),FALSE)</f>
        <v>Huevo de Campo Grande Color Caja  12 Un</v>
      </c>
      <c r="E302" s="16" t="str">
        <f>VLOOKUP(C302,T_Productos[],MATCH("Categor*",T_Productos[#Headers],0),FALSE)</f>
        <v>Alimentos</v>
      </c>
      <c r="F302" s="19">
        <f>VLOOKUP(C302,T_Productos[],MATCH("Precio*",T_Productos[#Headers],0),FALSE)</f>
        <v>2950</v>
      </c>
      <c r="G302" s="5">
        <v>90</v>
      </c>
      <c r="H302" s="6">
        <v>2</v>
      </c>
      <c r="I302" s="17" t="str">
        <f>VLOOKUP(H302,T_Ventas[],MATCH("Nombre*",T_Ventas[#Headers],0),FALSE)</f>
        <v>Santiago Muñoz</v>
      </c>
      <c r="J302" s="7">
        <v>43895</v>
      </c>
      <c r="K30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02" s="5" t="s">
        <v>38</v>
      </c>
      <c r="M302" s="42" t="b">
        <f>IF(AND(T_Facturacion[[#This Row],[Fecha de Facturación ]]&lt;DATE(2020,3,15),T_Facturacion[[#This Row],[Estado  ]]="PENDIENTE"),TRUE,FALSE)</f>
        <v>0</v>
      </c>
      <c r="N302" s="21"/>
    </row>
    <row r="303" spans="2:14" ht="15.75" thickBot="1">
      <c r="B303" s="40">
        <v>301</v>
      </c>
      <c r="C303" s="5">
        <v>20005</v>
      </c>
      <c r="D303" s="16" t="str">
        <f>VLOOKUP(C303,T_Productos[],MATCH("Nombre*",T_Productos[#Headers],0),FALSE)</f>
        <v>Bolsa de Basura 50 x 70 cm Clásica  10 Un</v>
      </c>
      <c r="E303" s="16" t="str">
        <f>VLOOKUP(C303,T_Productos[],MATCH("Categor*",T_Productos[#Headers],0),FALSE)</f>
        <v>Limpieza</v>
      </c>
      <c r="F303" s="19">
        <f>VLOOKUP(C303,T_Productos[],MATCH("Precio*",T_Productos[#Headers],0),FALSE)</f>
        <v>430</v>
      </c>
      <c r="G303" s="5">
        <v>196</v>
      </c>
      <c r="H303" s="6">
        <v>3</v>
      </c>
      <c r="I303" s="17" t="str">
        <f>VLOOKUP(H303,T_Ventas[],MATCH("Nombre*",T_Ventas[#Headers],0),FALSE)</f>
        <v>Laura Rojas</v>
      </c>
      <c r="J303" s="7">
        <v>43914</v>
      </c>
      <c r="K30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3" s="5" t="s">
        <v>39</v>
      </c>
      <c r="M303" s="42" t="b">
        <f>IF(AND(T_Facturacion[[#This Row],[Fecha de Facturación ]]&lt;DATE(2020,3,15),T_Facturacion[[#This Row],[Estado  ]]="PENDIENTE"),TRUE,FALSE)</f>
        <v>0</v>
      </c>
      <c r="N303" s="21"/>
    </row>
    <row r="304" spans="2:14" ht="15.75" thickBot="1">
      <c r="B304" s="40">
        <v>302</v>
      </c>
      <c r="C304" s="5">
        <v>20002</v>
      </c>
      <c r="D304" s="16" t="str">
        <f>VLOOKUP(C304,T_Productos[],MATCH("Nombre*",T_Productos[#Headers],0),FALSE)</f>
        <v>Arena sanitaria aglutinante 4 kg</v>
      </c>
      <c r="E304" s="16" t="str">
        <f>VLOOKUP(C304,T_Productos[],MATCH("Categor*",T_Productos[#Headers],0),FALSE)</f>
        <v>Mascotas</v>
      </c>
      <c r="F304" s="19">
        <f>VLOOKUP(C304,T_Productos[],MATCH("Precio*",T_Productos[#Headers],0),FALSE)</f>
        <v>4790</v>
      </c>
      <c r="G304" s="5">
        <v>80</v>
      </c>
      <c r="H304" s="6">
        <v>1</v>
      </c>
      <c r="I304" s="17" t="str">
        <f>VLOOKUP(H304,T_Ventas[],MATCH("Nombre*",T_Ventas[#Headers],0),FALSE)</f>
        <v>Lucas González</v>
      </c>
      <c r="J304" s="7">
        <v>43904</v>
      </c>
      <c r="K30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4" s="5" t="s">
        <v>39</v>
      </c>
      <c r="M304" s="42" t="b">
        <f>IF(AND(T_Facturacion[[#This Row],[Fecha de Facturación ]]&lt;DATE(2020,3,15),T_Facturacion[[#This Row],[Estado  ]]="PENDIENTE"),TRUE,FALSE)</f>
        <v>1</v>
      </c>
      <c r="N304" s="21"/>
    </row>
    <row r="305" spans="2:14" ht="15.75" thickBot="1">
      <c r="B305" s="40">
        <v>303</v>
      </c>
      <c r="C305" s="5">
        <v>20001</v>
      </c>
      <c r="D305" s="16" t="str">
        <f>VLOOKUP(C305,T_Productos[],MATCH("Nombre*",T_Productos[#Headers],0),FALSE)</f>
        <v>Alimento húmedo para gato adulto carne 85 g</v>
      </c>
      <c r="E305" s="16" t="str">
        <f>VLOOKUP(C305,T_Productos[],MATCH("Categor*",T_Productos[#Headers],0),FALSE)</f>
        <v>Mascotas</v>
      </c>
      <c r="F305" s="19">
        <f>VLOOKUP(C305,T_Productos[],MATCH("Precio*",T_Productos[#Headers],0),FALSE)</f>
        <v>590</v>
      </c>
      <c r="G305" s="5">
        <v>95</v>
      </c>
      <c r="H305" s="6">
        <v>1</v>
      </c>
      <c r="I305" s="17" t="str">
        <f>VLOOKUP(H305,T_Ventas[],MATCH("Nombre*",T_Ventas[#Headers],0),FALSE)</f>
        <v>Lucas González</v>
      </c>
      <c r="J305" s="7">
        <v>43898</v>
      </c>
      <c r="K30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5" s="5" t="s">
        <v>39</v>
      </c>
      <c r="M305" s="42" t="b">
        <f>IF(AND(T_Facturacion[[#This Row],[Fecha de Facturación ]]&lt;DATE(2020,3,15),T_Facturacion[[#This Row],[Estado  ]]="PENDIENTE"),TRUE,FALSE)</f>
        <v>1</v>
      </c>
      <c r="N305" s="21"/>
    </row>
    <row r="306" spans="2:14" ht="15.75" thickBot="1">
      <c r="B306" s="40">
        <v>304</v>
      </c>
      <c r="C306" s="5">
        <v>20013</v>
      </c>
      <c r="D306" s="16" t="str">
        <f>VLOOKUP(C306,T_Productos[],MATCH("Nombre*",T_Productos[#Headers],0),FALSE)</f>
        <v>Leche Descremada Sin Lactosa con Tapa  1 </v>
      </c>
      <c r="E306" s="16" t="str">
        <f>VLOOKUP(C306,T_Productos[],MATCH("Categor*",T_Productos[#Headers],0),FALSE)</f>
        <v>Alimentos</v>
      </c>
      <c r="F306" s="19">
        <f>VLOOKUP(C306,T_Productos[],MATCH("Precio*",T_Productos[#Headers],0),FALSE)</f>
        <v>890</v>
      </c>
      <c r="G306" s="5">
        <v>130</v>
      </c>
      <c r="H306" s="6">
        <v>5</v>
      </c>
      <c r="I306" s="17" t="str">
        <f>VLOOKUP(H306,T_Ventas[],MATCH("Nombre*",T_Ventas[#Headers],0),FALSE)</f>
        <v>Magdalena Pérez</v>
      </c>
      <c r="J306" s="7">
        <v>43896</v>
      </c>
      <c r="K30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6" s="5" t="s">
        <v>38</v>
      </c>
      <c r="M306" s="42" t="b">
        <f>IF(AND(T_Facturacion[[#This Row],[Fecha de Facturación ]]&lt;DATE(2020,3,15),T_Facturacion[[#This Row],[Estado  ]]="PENDIENTE"),TRUE,FALSE)</f>
        <v>0</v>
      </c>
      <c r="N306" s="21"/>
    </row>
    <row r="307" spans="2:14" ht="15.75" thickBot="1">
      <c r="B307" s="40">
        <v>305</v>
      </c>
      <c r="C307" s="5">
        <v>20018</v>
      </c>
      <c r="D307" s="16" t="str">
        <f>VLOOKUP(C307,T_Productos[],MATCH("Nombre*",T_Productos[#Headers],0),FALSE)</f>
        <v>Snack para perro Dentasix 110 g 7 unid.</v>
      </c>
      <c r="E307" s="16" t="str">
        <f>VLOOKUP(C307,T_Productos[],MATCH("Categor*",T_Productos[#Headers],0),FALSE)</f>
        <v>Mascotas</v>
      </c>
      <c r="F307" s="19">
        <f>VLOOKUP(C307,T_Productos[],MATCH("Precio*",T_Productos[#Headers],0),FALSE)</f>
        <v>1730</v>
      </c>
      <c r="G307" s="5">
        <v>194</v>
      </c>
      <c r="H307" s="6">
        <v>5</v>
      </c>
      <c r="I307" s="17" t="str">
        <f>VLOOKUP(H307,T_Ventas[],MATCH("Nombre*",T_Ventas[#Headers],0),FALSE)</f>
        <v>Magdalena Pérez</v>
      </c>
      <c r="J307" s="7">
        <v>43892</v>
      </c>
      <c r="K30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07" s="5" t="s">
        <v>39</v>
      </c>
      <c r="M307" s="42" t="b">
        <f>IF(AND(T_Facturacion[[#This Row],[Fecha de Facturación ]]&lt;DATE(2020,3,15),T_Facturacion[[#This Row],[Estado  ]]="PENDIENTE"),TRUE,FALSE)</f>
        <v>1</v>
      </c>
      <c r="N307" s="21"/>
    </row>
    <row r="308" spans="2:14" ht="15.75" thickBot="1">
      <c r="B308" s="40">
        <v>306</v>
      </c>
      <c r="C308" s="5">
        <v>20013</v>
      </c>
      <c r="D308" s="16" t="str">
        <f>VLOOKUP(C308,T_Productos[],MATCH("Nombre*",T_Productos[#Headers],0),FALSE)</f>
        <v>Leche Descremada Sin Lactosa con Tapa  1 </v>
      </c>
      <c r="E308" s="16" t="str">
        <f>VLOOKUP(C308,T_Productos[],MATCH("Categor*",T_Productos[#Headers],0),FALSE)</f>
        <v>Alimentos</v>
      </c>
      <c r="F308" s="19">
        <f>VLOOKUP(C308,T_Productos[],MATCH("Precio*",T_Productos[#Headers],0),FALSE)</f>
        <v>890</v>
      </c>
      <c r="G308" s="5">
        <v>170</v>
      </c>
      <c r="H308" s="6">
        <v>4</v>
      </c>
      <c r="I308" s="17" t="str">
        <f>VLOOKUP(H308,T_Ventas[],MATCH("Nombre*",T_Ventas[#Headers],0),FALSE)</f>
        <v xml:space="preserve">Pedro Díaz </v>
      </c>
      <c r="J308" s="7">
        <v>43912</v>
      </c>
      <c r="K30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08" s="5" t="s">
        <v>38</v>
      </c>
      <c r="M308" s="42" t="b">
        <f>IF(AND(T_Facturacion[[#This Row],[Fecha de Facturación ]]&lt;DATE(2020,3,15),T_Facturacion[[#This Row],[Estado  ]]="PENDIENTE"),TRUE,FALSE)</f>
        <v>0</v>
      </c>
      <c r="N308" s="21"/>
    </row>
    <row r="309" spans="2:14" ht="15.75" thickBot="1">
      <c r="B309" s="40">
        <v>307</v>
      </c>
      <c r="C309" s="5">
        <v>20018</v>
      </c>
      <c r="D309" s="16" t="str">
        <f>VLOOKUP(C309,T_Productos[],MATCH("Nombre*",T_Productos[#Headers],0),FALSE)</f>
        <v>Snack para perro Dentasix 110 g 7 unid.</v>
      </c>
      <c r="E309" s="16" t="str">
        <f>VLOOKUP(C309,T_Productos[],MATCH("Categor*",T_Productos[#Headers],0),FALSE)</f>
        <v>Mascotas</v>
      </c>
      <c r="F309" s="19">
        <f>VLOOKUP(C309,T_Productos[],MATCH("Precio*",T_Productos[#Headers],0),FALSE)</f>
        <v>1730</v>
      </c>
      <c r="G309" s="5">
        <v>122</v>
      </c>
      <c r="H309" s="6">
        <v>5</v>
      </c>
      <c r="I309" s="17" t="str">
        <f>VLOOKUP(H309,T_Ventas[],MATCH("Nombre*",T_Ventas[#Headers],0),FALSE)</f>
        <v>Magdalena Pérez</v>
      </c>
      <c r="J309" s="7">
        <v>43917</v>
      </c>
      <c r="K30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09" s="5" t="s">
        <v>39</v>
      </c>
      <c r="M309" s="42" t="b">
        <f>IF(AND(T_Facturacion[[#This Row],[Fecha de Facturación ]]&lt;DATE(2020,3,15),T_Facturacion[[#This Row],[Estado  ]]="PENDIENTE"),TRUE,FALSE)</f>
        <v>0</v>
      </c>
      <c r="N309" s="21"/>
    </row>
    <row r="310" spans="2:14" ht="15.75" thickBot="1">
      <c r="B310" s="40">
        <v>308</v>
      </c>
      <c r="C310" s="5">
        <v>20016</v>
      </c>
      <c r="D310" s="16" t="str">
        <f>VLOOKUP(C310,T_Productos[],MATCH("Nombre*",T_Productos[#Headers],0),FALSE)</f>
        <v>Pan Blanco Grande XL Bolsa  750 g</v>
      </c>
      <c r="E310" s="16" t="str">
        <f>VLOOKUP(C310,T_Productos[],MATCH("Categor*",T_Productos[#Headers],0),FALSE)</f>
        <v>Alimentos</v>
      </c>
      <c r="F310" s="19">
        <f>VLOOKUP(C310,T_Productos[],MATCH("Precio*",T_Productos[#Headers],0),FALSE)</f>
        <v>1850</v>
      </c>
      <c r="G310" s="5">
        <v>96</v>
      </c>
      <c r="H310" s="6">
        <v>1</v>
      </c>
      <c r="I310" s="17" t="str">
        <f>VLOOKUP(H310,T_Ventas[],MATCH("Nombre*",T_Ventas[#Headers],0),FALSE)</f>
        <v>Lucas González</v>
      </c>
      <c r="J310" s="7">
        <v>43904</v>
      </c>
      <c r="K31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0" s="5" t="s">
        <v>38</v>
      </c>
      <c r="M310" s="42" t="b">
        <f>IF(AND(T_Facturacion[[#This Row],[Fecha de Facturación ]]&lt;DATE(2020,3,15),T_Facturacion[[#This Row],[Estado  ]]="PENDIENTE"),TRUE,FALSE)</f>
        <v>0</v>
      </c>
      <c r="N310" s="21"/>
    </row>
    <row r="311" spans="2:14" ht="15.75" thickBot="1">
      <c r="B311" s="40">
        <v>309</v>
      </c>
      <c r="C311" s="5">
        <v>20012</v>
      </c>
      <c r="D311" s="16" t="str">
        <f>VLOOKUP(C311,T_Productos[],MATCH("Nombre*",T_Productos[#Headers],0),FALSE)</f>
        <v>Juguete Pet Station</v>
      </c>
      <c r="E311" s="16" t="str">
        <f>VLOOKUP(C311,T_Productos[],MATCH("Categor*",T_Productos[#Headers],0),FALSE)</f>
        <v>Mascotas</v>
      </c>
      <c r="F311" s="19">
        <f>VLOOKUP(C311,T_Productos[],MATCH("Precio*",T_Productos[#Headers],0),FALSE)</f>
        <v>990</v>
      </c>
      <c r="G311" s="5">
        <v>160</v>
      </c>
      <c r="H311" s="6">
        <v>5</v>
      </c>
      <c r="I311" s="17" t="str">
        <f>VLOOKUP(H311,T_Ventas[],MATCH("Nombre*",T_Ventas[#Headers],0),FALSE)</f>
        <v>Magdalena Pérez</v>
      </c>
      <c r="J311" s="7">
        <v>43915</v>
      </c>
      <c r="K31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1" s="5" t="s">
        <v>38</v>
      </c>
      <c r="M311" s="42" t="b">
        <f>IF(AND(T_Facturacion[[#This Row],[Fecha de Facturación ]]&lt;DATE(2020,3,15),T_Facturacion[[#This Row],[Estado  ]]="PENDIENTE"),TRUE,FALSE)</f>
        <v>0</v>
      </c>
      <c r="N311" s="21"/>
    </row>
    <row r="312" spans="2:14" ht="15.75" thickBot="1">
      <c r="B312" s="40">
        <v>310</v>
      </c>
      <c r="C312" s="5">
        <v>20016</v>
      </c>
      <c r="D312" s="16" t="str">
        <f>VLOOKUP(C312,T_Productos[],MATCH("Nombre*",T_Productos[#Headers],0),FALSE)</f>
        <v>Pan Blanco Grande XL Bolsa  750 g</v>
      </c>
      <c r="E312" s="16" t="str">
        <f>VLOOKUP(C312,T_Productos[],MATCH("Categor*",T_Productos[#Headers],0),FALSE)</f>
        <v>Alimentos</v>
      </c>
      <c r="F312" s="19">
        <f>VLOOKUP(C312,T_Productos[],MATCH("Precio*",T_Productos[#Headers],0),FALSE)</f>
        <v>1850</v>
      </c>
      <c r="G312" s="5">
        <v>187</v>
      </c>
      <c r="H312" s="6">
        <v>4</v>
      </c>
      <c r="I312" s="17" t="str">
        <f>VLOOKUP(H312,T_Ventas[],MATCH("Nombre*",T_Ventas[#Headers],0),FALSE)</f>
        <v xml:space="preserve">Pedro Díaz </v>
      </c>
      <c r="J312" s="7">
        <v>43911</v>
      </c>
      <c r="K31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2" s="5" t="s">
        <v>39</v>
      </c>
      <c r="M312" s="42" t="b">
        <f>IF(AND(T_Facturacion[[#This Row],[Fecha de Facturación ]]&lt;DATE(2020,3,15),T_Facturacion[[#This Row],[Estado  ]]="PENDIENTE"),TRUE,FALSE)</f>
        <v>0</v>
      </c>
      <c r="N312" s="21"/>
    </row>
    <row r="313" spans="2:14" ht="15.75" thickBot="1">
      <c r="B313" s="40">
        <v>311</v>
      </c>
      <c r="C313" s="5">
        <v>20004</v>
      </c>
      <c r="D313" s="16" t="str">
        <f>VLOOKUP(C313,T_Productos[],MATCH("Nombre*",T_Productos[#Headers],0),FALSE)</f>
        <v>Block de Dibujo N°99 1/8 Artel 20 Hojas</v>
      </c>
      <c r="E313" s="16" t="str">
        <f>VLOOKUP(C313,T_Productos[],MATCH("Categor*",T_Productos[#Headers],0),FALSE)</f>
        <v>Librería</v>
      </c>
      <c r="F313" s="19">
        <f>VLOOKUP(C313,T_Productos[],MATCH("Precio*",T_Productos[#Headers],0),FALSE)</f>
        <v>1170</v>
      </c>
      <c r="G313" s="5">
        <v>161</v>
      </c>
      <c r="H313" s="6">
        <v>1</v>
      </c>
      <c r="I313" s="17" t="str">
        <f>VLOOKUP(H313,T_Ventas[],MATCH("Nombre*",T_Ventas[#Headers],0),FALSE)</f>
        <v>Lucas González</v>
      </c>
      <c r="J313" s="7">
        <v>43905</v>
      </c>
      <c r="K31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3" s="5" t="s">
        <v>38</v>
      </c>
      <c r="M313" s="42" t="b">
        <f>IF(AND(T_Facturacion[[#This Row],[Fecha de Facturación ]]&lt;DATE(2020,3,15),T_Facturacion[[#This Row],[Estado  ]]="PENDIENTE"),TRUE,FALSE)</f>
        <v>0</v>
      </c>
      <c r="N313" s="21"/>
    </row>
    <row r="314" spans="2:14" ht="15.75" thickBot="1">
      <c r="B314" s="40">
        <v>312</v>
      </c>
      <c r="C314" s="5">
        <v>20015</v>
      </c>
      <c r="D314" s="16" t="str">
        <f>VLOOKUP(C314,T_Productos[],MATCH("Nombre*",T_Productos[#Headers],0),FALSE)</f>
        <v xml:space="preserve">Pack plumones para pizarra 4 colores </v>
      </c>
      <c r="E314" s="16" t="str">
        <f>VLOOKUP(C314,T_Productos[],MATCH("Categor*",T_Productos[#Headers],0),FALSE)</f>
        <v>Librería</v>
      </c>
      <c r="F314" s="19">
        <f>VLOOKUP(C314,T_Productos[],MATCH("Precio*",T_Productos[#Headers],0),FALSE)</f>
        <v>2390</v>
      </c>
      <c r="G314" s="5">
        <v>139</v>
      </c>
      <c r="H314" s="6">
        <v>5</v>
      </c>
      <c r="I314" s="17" t="str">
        <f>VLOOKUP(H314,T_Ventas[],MATCH("Nombre*",T_Ventas[#Headers],0),FALSE)</f>
        <v>Magdalena Pérez</v>
      </c>
      <c r="J314" s="7">
        <v>43910</v>
      </c>
      <c r="K31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4" s="5" t="s">
        <v>39</v>
      </c>
      <c r="M314" s="42" t="b">
        <f>IF(AND(T_Facturacion[[#This Row],[Fecha de Facturación ]]&lt;DATE(2020,3,15),T_Facturacion[[#This Row],[Estado  ]]="PENDIENTE"),TRUE,FALSE)</f>
        <v>0</v>
      </c>
      <c r="N314" s="21"/>
    </row>
    <row r="315" spans="2:14" ht="15.75" thickBot="1">
      <c r="B315" s="40">
        <v>313</v>
      </c>
      <c r="C315" s="5">
        <v>20006</v>
      </c>
      <c r="D315" s="16" t="str">
        <f>VLOOKUP(C315,T_Productos[],MATCH("Nombre*",T_Productos[#Headers],0),FALSE)</f>
        <v>Corchetera Maped 26/6 + corchetes</v>
      </c>
      <c r="E315" s="16" t="str">
        <f>VLOOKUP(C315,T_Productos[],MATCH("Categor*",T_Productos[#Headers],0),FALSE)</f>
        <v>Librería</v>
      </c>
      <c r="F315" s="19">
        <f>VLOOKUP(C315,T_Productos[],MATCH("Precio*",T_Productos[#Headers],0),FALSE)</f>
        <v>3990</v>
      </c>
      <c r="G315" s="5">
        <v>96</v>
      </c>
      <c r="H315" s="6">
        <v>3</v>
      </c>
      <c r="I315" s="17" t="str">
        <f>VLOOKUP(H315,T_Ventas[],MATCH("Nombre*",T_Ventas[#Headers],0),FALSE)</f>
        <v>Laura Rojas</v>
      </c>
      <c r="J315" s="7">
        <v>43911</v>
      </c>
      <c r="K31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5" s="5" t="s">
        <v>39</v>
      </c>
      <c r="M315" s="42" t="b">
        <f>IF(AND(T_Facturacion[[#This Row],[Fecha de Facturación ]]&lt;DATE(2020,3,15),T_Facturacion[[#This Row],[Estado  ]]="PENDIENTE"),TRUE,FALSE)</f>
        <v>0</v>
      </c>
      <c r="N315" s="21"/>
    </row>
    <row r="316" spans="2:14" ht="15.75" thickBot="1">
      <c r="B316" s="40">
        <v>314</v>
      </c>
      <c r="C316" s="5">
        <v>20019</v>
      </c>
      <c r="D316" s="16" t="str">
        <f>VLOOKUP(C316,T_Productos[],MATCH("Nombre*",T_Productos[#Headers],0),FALSE)</f>
        <v>Témpera 12 colores, 15 cc c/u</v>
      </c>
      <c r="E316" s="16" t="str">
        <f>VLOOKUP(C316,T_Productos[],MATCH("Categor*",T_Productos[#Headers],0),FALSE)</f>
        <v>Librería</v>
      </c>
      <c r="F316" s="19">
        <f>VLOOKUP(C316,T_Productos[],MATCH("Precio*",T_Productos[#Headers],0),FALSE)</f>
        <v>1590</v>
      </c>
      <c r="G316" s="5">
        <v>148</v>
      </c>
      <c r="H316" s="6">
        <v>4</v>
      </c>
      <c r="I316" s="17" t="str">
        <f>VLOOKUP(H316,T_Ventas[],MATCH("Nombre*",T_Ventas[#Headers],0),FALSE)</f>
        <v xml:space="preserve">Pedro Díaz </v>
      </c>
      <c r="J316" s="7">
        <v>43903</v>
      </c>
      <c r="K31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6" s="5" t="s">
        <v>38</v>
      </c>
      <c r="M316" s="42" t="b">
        <f>IF(AND(T_Facturacion[[#This Row],[Fecha de Facturación ]]&lt;DATE(2020,3,15),T_Facturacion[[#This Row],[Estado  ]]="PENDIENTE"),TRUE,FALSE)</f>
        <v>0</v>
      </c>
      <c r="N316" s="21"/>
    </row>
    <row r="317" spans="2:14" ht="15.75" thickBot="1">
      <c r="B317" s="40">
        <v>315</v>
      </c>
      <c r="C317" s="5">
        <v>20018</v>
      </c>
      <c r="D317" s="16" t="str">
        <f>VLOOKUP(C317,T_Productos[],MATCH("Nombre*",T_Productos[#Headers],0),FALSE)</f>
        <v>Snack para perro Dentasix 110 g 7 unid.</v>
      </c>
      <c r="E317" s="16" t="str">
        <f>VLOOKUP(C317,T_Productos[],MATCH("Categor*",T_Productos[#Headers],0),FALSE)</f>
        <v>Mascotas</v>
      </c>
      <c r="F317" s="19">
        <f>VLOOKUP(C317,T_Productos[],MATCH("Precio*",T_Productos[#Headers],0),FALSE)</f>
        <v>1730</v>
      </c>
      <c r="G317" s="5">
        <v>173</v>
      </c>
      <c r="H317" s="6">
        <v>1</v>
      </c>
      <c r="I317" s="17" t="str">
        <f>VLOOKUP(H317,T_Ventas[],MATCH("Nombre*",T_Ventas[#Headers],0),FALSE)</f>
        <v>Lucas González</v>
      </c>
      <c r="J317" s="7">
        <v>43891</v>
      </c>
      <c r="K31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17" s="5" t="s">
        <v>39</v>
      </c>
      <c r="M317" s="42" t="b">
        <f>IF(AND(T_Facturacion[[#This Row],[Fecha de Facturación ]]&lt;DATE(2020,3,15),T_Facturacion[[#This Row],[Estado  ]]="PENDIENTE"),TRUE,FALSE)</f>
        <v>1</v>
      </c>
      <c r="N317" s="21"/>
    </row>
    <row r="318" spans="2:14" ht="15.75" thickBot="1">
      <c r="B318" s="40">
        <v>316</v>
      </c>
      <c r="C318" s="5">
        <v>20010</v>
      </c>
      <c r="D318" s="16" t="str">
        <f>VLOOKUP(C318,T_Productos[],MATCH("Nombre*",T_Productos[#Headers],0),FALSE)</f>
        <v>Huevo de Campo Grande Color Caja  12 Un</v>
      </c>
      <c r="E318" s="16" t="str">
        <f>VLOOKUP(C318,T_Productos[],MATCH("Categor*",T_Productos[#Headers],0),FALSE)</f>
        <v>Alimentos</v>
      </c>
      <c r="F318" s="19">
        <f>VLOOKUP(C318,T_Productos[],MATCH("Precio*",T_Productos[#Headers],0),FALSE)</f>
        <v>2950</v>
      </c>
      <c r="G318" s="5">
        <v>129</v>
      </c>
      <c r="H318" s="6">
        <v>2</v>
      </c>
      <c r="I318" s="17" t="str">
        <f>VLOOKUP(H318,T_Ventas[],MATCH("Nombre*",T_Ventas[#Headers],0),FALSE)</f>
        <v>Santiago Muñoz</v>
      </c>
      <c r="J318" s="7">
        <v>43908</v>
      </c>
      <c r="K31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8" s="5" t="s">
        <v>38</v>
      </c>
      <c r="M318" s="42" t="b">
        <f>IF(AND(T_Facturacion[[#This Row],[Fecha de Facturación ]]&lt;DATE(2020,3,15),T_Facturacion[[#This Row],[Estado  ]]="PENDIENTE"),TRUE,FALSE)</f>
        <v>0</v>
      </c>
      <c r="N318" s="21"/>
    </row>
    <row r="319" spans="2:14" ht="15.75" thickBot="1">
      <c r="B319" s="40">
        <v>317</v>
      </c>
      <c r="C319" s="5">
        <v>20020</v>
      </c>
      <c r="D319" s="16" t="str">
        <f>VLOOKUP(C319,T_Productos[],MATCH("Nombre*",T_Productos[#Headers],0),FALSE)</f>
        <v>Toalla de papel clásica 3 Un</v>
      </c>
      <c r="E319" s="16" t="str">
        <f>VLOOKUP(C319,T_Productos[],MATCH("Categor*",T_Productos[#Headers],0),FALSE)</f>
        <v>Limpieza</v>
      </c>
      <c r="F319" s="19">
        <f>VLOOKUP(C319,T_Productos[],MATCH("Precio*",T_Productos[#Headers],0),FALSE)</f>
        <v>1710</v>
      </c>
      <c r="G319" s="5">
        <v>196</v>
      </c>
      <c r="H319" s="6">
        <v>1</v>
      </c>
      <c r="I319" s="17" t="str">
        <f>VLOOKUP(H319,T_Ventas[],MATCH("Nombre*",T_Ventas[#Headers],0),FALSE)</f>
        <v>Lucas González</v>
      </c>
      <c r="J319" s="7">
        <v>43916</v>
      </c>
      <c r="K31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19" s="5" t="s">
        <v>38</v>
      </c>
      <c r="M319" s="42" t="b">
        <f>IF(AND(T_Facturacion[[#This Row],[Fecha de Facturación ]]&lt;DATE(2020,3,15),T_Facturacion[[#This Row],[Estado  ]]="PENDIENTE"),TRUE,FALSE)</f>
        <v>0</v>
      </c>
      <c r="N319" s="21"/>
    </row>
    <row r="320" spans="2:14" ht="15.75" thickBot="1">
      <c r="B320" s="40">
        <v>318</v>
      </c>
      <c r="C320" s="5">
        <v>20008</v>
      </c>
      <c r="D320" s="16" t="str">
        <f>VLOOKUP(C320,T_Productos[],MATCH("Nombre*",T_Productos[#Headers],0),FALSE)</f>
        <v>Harina sin Polvos de Hornear Bolsa  1 Kg</v>
      </c>
      <c r="E320" s="16" t="str">
        <f>VLOOKUP(C320,T_Productos[],MATCH("Categor*",T_Productos[#Headers],0),FALSE)</f>
        <v>Alimentos</v>
      </c>
      <c r="F320" s="19">
        <f>VLOOKUP(C320,T_Productos[],MATCH("Precio*",T_Productos[#Headers],0),FALSE)</f>
        <v>970</v>
      </c>
      <c r="G320" s="5">
        <v>87</v>
      </c>
      <c r="H320" s="6">
        <v>3</v>
      </c>
      <c r="I320" s="17" t="str">
        <f>VLOOKUP(H320,T_Ventas[],MATCH("Nombre*",T_Ventas[#Headers],0),FALSE)</f>
        <v>Laura Rojas</v>
      </c>
      <c r="J320" s="7">
        <v>43917</v>
      </c>
      <c r="K32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20" s="5" t="s">
        <v>39</v>
      </c>
      <c r="M320" s="42" t="b">
        <f>IF(AND(T_Facturacion[[#This Row],[Fecha de Facturación ]]&lt;DATE(2020,3,15),T_Facturacion[[#This Row],[Estado  ]]="PENDIENTE"),TRUE,FALSE)</f>
        <v>0</v>
      </c>
      <c r="N320" s="21"/>
    </row>
    <row r="321" spans="2:14" ht="15.75" thickBot="1">
      <c r="B321" s="40">
        <v>319</v>
      </c>
      <c r="C321" s="5">
        <v>20015</v>
      </c>
      <c r="D321" s="16" t="str">
        <f>VLOOKUP(C321,T_Productos[],MATCH("Nombre*",T_Productos[#Headers],0),FALSE)</f>
        <v xml:space="preserve">Pack plumones para pizarra 4 colores </v>
      </c>
      <c r="E321" s="16" t="str">
        <f>VLOOKUP(C321,T_Productos[],MATCH("Categor*",T_Productos[#Headers],0),FALSE)</f>
        <v>Librería</v>
      </c>
      <c r="F321" s="19">
        <f>VLOOKUP(C321,T_Productos[],MATCH("Precio*",T_Productos[#Headers],0),FALSE)</f>
        <v>2390</v>
      </c>
      <c r="G321" s="5">
        <v>175</v>
      </c>
      <c r="H321" s="6">
        <v>3</v>
      </c>
      <c r="I321" s="17" t="str">
        <f>VLOOKUP(H321,T_Ventas[],MATCH("Nombre*",T_Ventas[#Headers],0),FALSE)</f>
        <v>Laura Rojas</v>
      </c>
      <c r="J321" s="7">
        <v>43911</v>
      </c>
      <c r="K32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1" s="5" t="s">
        <v>38</v>
      </c>
      <c r="M321" s="42" t="b">
        <f>IF(AND(T_Facturacion[[#This Row],[Fecha de Facturación ]]&lt;DATE(2020,3,15),T_Facturacion[[#This Row],[Estado  ]]="PENDIENTE"),TRUE,FALSE)</f>
        <v>0</v>
      </c>
      <c r="N321" s="21"/>
    </row>
    <row r="322" spans="2:14" ht="15.75" thickBot="1">
      <c r="B322" s="40">
        <v>320</v>
      </c>
      <c r="C322" s="5">
        <v>20015</v>
      </c>
      <c r="D322" s="16" t="str">
        <f>VLOOKUP(C322,T_Productos[],MATCH("Nombre*",T_Productos[#Headers],0),FALSE)</f>
        <v xml:space="preserve">Pack plumones para pizarra 4 colores </v>
      </c>
      <c r="E322" s="16" t="str">
        <f>VLOOKUP(C322,T_Productos[],MATCH("Categor*",T_Productos[#Headers],0),FALSE)</f>
        <v>Librería</v>
      </c>
      <c r="F322" s="19">
        <f>VLOOKUP(C322,T_Productos[],MATCH("Precio*",T_Productos[#Headers],0),FALSE)</f>
        <v>2390</v>
      </c>
      <c r="G322" s="5">
        <v>173</v>
      </c>
      <c r="H322" s="6">
        <v>2</v>
      </c>
      <c r="I322" s="17" t="str">
        <f>VLOOKUP(H322,T_Ventas[],MATCH("Nombre*",T_Ventas[#Headers],0),FALSE)</f>
        <v>Santiago Muñoz</v>
      </c>
      <c r="J322" s="7">
        <v>43919</v>
      </c>
      <c r="K32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22" s="5" t="s">
        <v>38</v>
      </c>
      <c r="M322" s="42" t="b">
        <f>IF(AND(T_Facturacion[[#This Row],[Fecha de Facturación ]]&lt;DATE(2020,3,15),T_Facturacion[[#This Row],[Estado  ]]="PENDIENTE"),TRUE,FALSE)</f>
        <v>0</v>
      </c>
      <c r="N322" s="21"/>
    </row>
    <row r="323" spans="2:14" ht="15.75" thickBot="1">
      <c r="B323" s="40">
        <v>321</v>
      </c>
      <c r="C323" s="5">
        <v>20013</v>
      </c>
      <c r="D323" s="16" t="str">
        <f>VLOOKUP(C323,T_Productos[],MATCH("Nombre*",T_Productos[#Headers],0),FALSE)</f>
        <v>Leche Descremada Sin Lactosa con Tapa  1 </v>
      </c>
      <c r="E323" s="16" t="str">
        <f>VLOOKUP(C323,T_Productos[],MATCH("Categor*",T_Productos[#Headers],0),FALSE)</f>
        <v>Alimentos</v>
      </c>
      <c r="F323" s="19">
        <f>VLOOKUP(C323,T_Productos[],MATCH("Precio*",T_Productos[#Headers],0),FALSE)</f>
        <v>890</v>
      </c>
      <c r="G323" s="5">
        <v>134</v>
      </c>
      <c r="H323" s="6">
        <v>3</v>
      </c>
      <c r="I323" s="17" t="str">
        <f>VLOOKUP(H323,T_Ventas[],MATCH("Nombre*",T_Ventas[#Headers],0),FALSE)</f>
        <v>Laura Rojas</v>
      </c>
      <c r="J323" s="7">
        <v>43905</v>
      </c>
      <c r="K32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3" s="5" t="s">
        <v>39</v>
      </c>
      <c r="M323" s="42" t="b">
        <f>IF(AND(T_Facturacion[[#This Row],[Fecha de Facturación ]]&lt;DATE(2020,3,15),T_Facturacion[[#This Row],[Estado  ]]="PENDIENTE"),TRUE,FALSE)</f>
        <v>0</v>
      </c>
      <c r="N323" s="21"/>
    </row>
    <row r="324" spans="2:14" ht="15.75" thickBot="1">
      <c r="B324" s="40">
        <v>322</v>
      </c>
      <c r="C324" s="5">
        <v>20011</v>
      </c>
      <c r="D324" s="16" t="str">
        <f>VLOOKUP(C324,T_Productos[],MATCH("Nombre*",T_Productos[#Headers],0),FALSE)</f>
        <v>Insecticida Casa y Jardín Lata  420 cc</v>
      </c>
      <c r="E324" s="16" t="str">
        <f>VLOOKUP(C324,T_Productos[],MATCH("Categor*",T_Productos[#Headers],0),FALSE)</f>
        <v>Limpieza</v>
      </c>
      <c r="F324" s="19">
        <f>VLOOKUP(C324,T_Productos[],MATCH("Precio*",T_Productos[#Headers],0),FALSE)</f>
        <v>2850</v>
      </c>
      <c r="G324" s="5">
        <v>194</v>
      </c>
      <c r="H324" s="6">
        <v>3</v>
      </c>
      <c r="I324" s="17" t="str">
        <f>VLOOKUP(H324,T_Ventas[],MATCH("Nombre*",T_Ventas[#Headers],0),FALSE)</f>
        <v>Laura Rojas</v>
      </c>
      <c r="J324" s="7">
        <v>43893</v>
      </c>
      <c r="K32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24" s="5" t="s">
        <v>38</v>
      </c>
      <c r="M324" s="42" t="b">
        <f>IF(AND(T_Facturacion[[#This Row],[Fecha de Facturación ]]&lt;DATE(2020,3,15),T_Facturacion[[#This Row],[Estado  ]]="PENDIENTE"),TRUE,FALSE)</f>
        <v>0</v>
      </c>
      <c r="N324" s="21"/>
    </row>
    <row r="325" spans="2:14" ht="15.75" thickBot="1">
      <c r="B325" s="40">
        <v>323</v>
      </c>
      <c r="C325" s="5">
        <v>20007</v>
      </c>
      <c r="D325" s="16" t="str">
        <f>VLOOKUP(C325,T_Productos[],MATCH("Nombre*",T_Productos[#Headers],0),FALSE)</f>
        <v>Guante de Goma Conveniente Mediano  2 Un</v>
      </c>
      <c r="E325" s="16" t="str">
        <f>VLOOKUP(C325,T_Productos[],MATCH("Categor*",T_Productos[#Headers],0),FALSE)</f>
        <v>Limpieza</v>
      </c>
      <c r="F325" s="19">
        <f>VLOOKUP(C325,T_Productos[],MATCH("Precio*",T_Productos[#Headers],0),FALSE)</f>
        <v>1350</v>
      </c>
      <c r="G325" s="5">
        <v>165</v>
      </c>
      <c r="H325" s="6">
        <v>4</v>
      </c>
      <c r="I325" s="17" t="str">
        <f>VLOOKUP(H325,T_Ventas[],MATCH("Nombre*",T_Ventas[#Headers],0),FALSE)</f>
        <v xml:space="preserve">Pedro Díaz </v>
      </c>
      <c r="J325" s="7">
        <v>43908</v>
      </c>
      <c r="K32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5" s="5" t="s">
        <v>38</v>
      </c>
      <c r="M325" s="42" t="b">
        <f>IF(AND(T_Facturacion[[#This Row],[Fecha de Facturación ]]&lt;DATE(2020,3,15),T_Facturacion[[#This Row],[Estado  ]]="PENDIENTE"),TRUE,FALSE)</f>
        <v>0</v>
      </c>
      <c r="N325" s="21"/>
    </row>
    <row r="326" spans="2:14" ht="15.75" thickBot="1">
      <c r="B326" s="40">
        <v>324</v>
      </c>
      <c r="C326" s="5">
        <v>20007</v>
      </c>
      <c r="D326" s="16" t="str">
        <f>VLOOKUP(C326,T_Productos[],MATCH("Nombre*",T_Productos[#Headers],0),FALSE)</f>
        <v>Guante de Goma Conveniente Mediano  2 Un</v>
      </c>
      <c r="E326" s="16" t="str">
        <f>VLOOKUP(C326,T_Productos[],MATCH("Categor*",T_Productos[#Headers],0),FALSE)</f>
        <v>Limpieza</v>
      </c>
      <c r="F326" s="19">
        <f>VLOOKUP(C326,T_Productos[],MATCH("Precio*",T_Productos[#Headers],0),FALSE)</f>
        <v>1350</v>
      </c>
      <c r="G326" s="5">
        <v>123</v>
      </c>
      <c r="H326" s="6">
        <v>5</v>
      </c>
      <c r="I326" s="17" t="str">
        <f>VLOOKUP(H326,T_Ventas[],MATCH("Nombre*",T_Ventas[#Headers],0),FALSE)</f>
        <v>Magdalena Pérez</v>
      </c>
      <c r="J326" s="7">
        <v>43897</v>
      </c>
      <c r="K32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6" s="5" t="s">
        <v>38</v>
      </c>
      <c r="M326" s="42" t="b">
        <f>IF(AND(T_Facturacion[[#This Row],[Fecha de Facturación ]]&lt;DATE(2020,3,15),T_Facturacion[[#This Row],[Estado  ]]="PENDIENTE"),TRUE,FALSE)</f>
        <v>0</v>
      </c>
      <c r="N326" s="21"/>
    </row>
    <row r="327" spans="2:14" ht="15.75" thickBot="1">
      <c r="B327" s="40">
        <v>325</v>
      </c>
      <c r="C327" s="5">
        <v>20019</v>
      </c>
      <c r="D327" s="16" t="str">
        <f>VLOOKUP(C327,T_Productos[],MATCH("Nombre*",T_Productos[#Headers],0),FALSE)</f>
        <v>Témpera 12 colores, 15 cc c/u</v>
      </c>
      <c r="E327" s="16" t="str">
        <f>VLOOKUP(C327,T_Productos[],MATCH("Categor*",T_Productos[#Headers],0),FALSE)</f>
        <v>Librería</v>
      </c>
      <c r="F327" s="19">
        <f>VLOOKUP(C327,T_Productos[],MATCH("Precio*",T_Productos[#Headers],0),FALSE)</f>
        <v>1590</v>
      </c>
      <c r="G327" s="5">
        <v>85</v>
      </c>
      <c r="H327" s="6">
        <v>1</v>
      </c>
      <c r="I327" s="17" t="str">
        <f>VLOOKUP(H327,T_Ventas[],MATCH("Nombre*",T_Ventas[#Headers],0),FALSE)</f>
        <v>Lucas González</v>
      </c>
      <c r="J327" s="7">
        <v>43918</v>
      </c>
      <c r="K32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27" s="5" t="s">
        <v>38</v>
      </c>
      <c r="M327" s="42" t="b">
        <f>IF(AND(T_Facturacion[[#This Row],[Fecha de Facturación ]]&lt;DATE(2020,3,15),T_Facturacion[[#This Row],[Estado  ]]="PENDIENTE"),TRUE,FALSE)</f>
        <v>0</v>
      </c>
      <c r="N327" s="21"/>
    </row>
    <row r="328" spans="2:14" ht="15.75" thickBot="1">
      <c r="B328" s="40">
        <v>326</v>
      </c>
      <c r="C328" s="5">
        <v>20001</v>
      </c>
      <c r="D328" s="16" t="str">
        <f>VLOOKUP(C328,T_Productos[],MATCH("Nombre*",T_Productos[#Headers],0),FALSE)</f>
        <v>Alimento húmedo para gato adulto carne 85 g</v>
      </c>
      <c r="E328" s="16" t="str">
        <f>VLOOKUP(C328,T_Productos[],MATCH("Categor*",T_Productos[#Headers],0),FALSE)</f>
        <v>Mascotas</v>
      </c>
      <c r="F328" s="19">
        <f>VLOOKUP(C328,T_Productos[],MATCH("Precio*",T_Productos[#Headers],0),FALSE)</f>
        <v>590</v>
      </c>
      <c r="G328" s="5">
        <v>187</v>
      </c>
      <c r="H328" s="6">
        <v>5</v>
      </c>
      <c r="I328" s="17" t="str">
        <f>VLOOKUP(H328,T_Ventas[],MATCH("Nombre*",T_Ventas[#Headers],0),FALSE)</f>
        <v>Magdalena Pérez</v>
      </c>
      <c r="J328" s="7">
        <v>43908</v>
      </c>
      <c r="K32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8" s="5" t="s">
        <v>38</v>
      </c>
      <c r="M328" s="42" t="b">
        <f>IF(AND(T_Facturacion[[#This Row],[Fecha de Facturación ]]&lt;DATE(2020,3,15),T_Facturacion[[#This Row],[Estado  ]]="PENDIENTE"),TRUE,FALSE)</f>
        <v>0</v>
      </c>
      <c r="N328" s="21"/>
    </row>
    <row r="329" spans="2:14" ht="15.75" thickBot="1">
      <c r="B329" s="40">
        <v>327</v>
      </c>
      <c r="C329" s="5">
        <v>20008</v>
      </c>
      <c r="D329" s="16" t="str">
        <f>VLOOKUP(C329,T_Productos[],MATCH("Nombre*",T_Productos[#Headers],0),FALSE)</f>
        <v>Harina sin Polvos de Hornear Bolsa  1 Kg</v>
      </c>
      <c r="E329" s="16" t="str">
        <f>VLOOKUP(C329,T_Productos[],MATCH("Categor*",T_Productos[#Headers],0),FALSE)</f>
        <v>Alimentos</v>
      </c>
      <c r="F329" s="19">
        <f>VLOOKUP(C329,T_Productos[],MATCH("Precio*",T_Productos[#Headers],0),FALSE)</f>
        <v>970</v>
      </c>
      <c r="G329" s="5">
        <v>190</v>
      </c>
      <c r="H329" s="6">
        <v>3</v>
      </c>
      <c r="I329" s="17" t="str">
        <f>VLOOKUP(H329,T_Ventas[],MATCH("Nombre*",T_Ventas[#Headers],0),FALSE)</f>
        <v>Laura Rojas</v>
      </c>
      <c r="J329" s="7">
        <v>43906</v>
      </c>
      <c r="K32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29" s="5" t="s">
        <v>39</v>
      </c>
      <c r="M329" s="42" t="b">
        <f>IF(AND(T_Facturacion[[#This Row],[Fecha de Facturación ]]&lt;DATE(2020,3,15),T_Facturacion[[#This Row],[Estado  ]]="PENDIENTE"),TRUE,FALSE)</f>
        <v>0</v>
      </c>
      <c r="N329" s="21"/>
    </row>
    <row r="330" spans="2:14" ht="15.75" thickBot="1">
      <c r="B330" s="40">
        <v>328</v>
      </c>
      <c r="C330" s="5">
        <v>20014</v>
      </c>
      <c r="D330" s="16" t="str">
        <f>VLOOKUP(C330,T_Productos[],MATCH("Nombre*",T_Productos[#Headers],0),FALSE)</f>
        <v>Limpia Pisos Lavanda 1800 ml</v>
      </c>
      <c r="E330" s="16" t="str">
        <f>VLOOKUP(C330,T_Productos[],MATCH("Categor*",T_Productos[#Headers],0),FALSE)</f>
        <v>Limpieza</v>
      </c>
      <c r="F330" s="19">
        <f>VLOOKUP(C330,T_Productos[],MATCH("Precio*",T_Productos[#Headers],0),FALSE)</f>
        <v>1690</v>
      </c>
      <c r="G330" s="5">
        <v>188</v>
      </c>
      <c r="H330" s="6">
        <v>5</v>
      </c>
      <c r="I330" s="17" t="str">
        <f>VLOOKUP(H330,T_Ventas[],MATCH("Nombre*",T_Ventas[#Headers],0),FALSE)</f>
        <v>Magdalena Pérez</v>
      </c>
      <c r="J330" s="7">
        <v>43902</v>
      </c>
      <c r="K33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0" s="5" t="s">
        <v>38</v>
      </c>
      <c r="M330" s="42" t="b">
        <f>IF(AND(T_Facturacion[[#This Row],[Fecha de Facturación ]]&lt;DATE(2020,3,15),T_Facturacion[[#This Row],[Estado  ]]="PENDIENTE"),TRUE,FALSE)</f>
        <v>0</v>
      </c>
      <c r="N330" s="21"/>
    </row>
    <row r="331" spans="2:14" ht="15.75" thickBot="1">
      <c r="B331" s="40">
        <v>329</v>
      </c>
      <c r="C331" s="5">
        <v>20015</v>
      </c>
      <c r="D331" s="16" t="str">
        <f>VLOOKUP(C331,T_Productos[],MATCH("Nombre*",T_Productos[#Headers],0),FALSE)</f>
        <v xml:space="preserve">Pack plumones para pizarra 4 colores </v>
      </c>
      <c r="E331" s="16" t="str">
        <f>VLOOKUP(C331,T_Productos[],MATCH("Categor*",T_Productos[#Headers],0),FALSE)</f>
        <v>Librería</v>
      </c>
      <c r="F331" s="19">
        <f>VLOOKUP(C331,T_Productos[],MATCH("Precio*",T_Productos[#Headers],0),FALSE)</f>
        <v>2390</v>
      </c>
      <c r="G331" s="5">
        <v>135</v>
      </c>
      <c r="H331" s="6">
        <v>1</v>
      </c>
      <c r="I331" s="17" t="str">
        <f>VLOOKUP(H331,T_Ventas[],MATCH("Nombre*",T_Ventas[#Headers],0),FALSE)</f>
        <v>Lucas González</v>
      </c>
      <c r="J331" s="7">
        <v>43898</v>
      </c>
      <c r="K33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1" s="5" t="s">
        <v>38</v>
      </c>
      <c r="M331" s="42" t="b">
        <f>IF(AND(T_Facturacion[[#This Row],[Fecha de Facturación ]]&lt;DATE(2020,3,15),T_Facturacion[[#This Row],[Estado  ]]="PENDIENTE"),TRUE,FALSE)</f>
        <v>0</v>
      </c>
      <c r="N331" s="21"/>
    </row>
    <row r="332" spans="2:14" ht="15.75" thickBot="1">
      <c r="B332" s="40">
        <v>330</v>
      </c>
      <c r="C332" s="5">
        <v>20019</v>
      </c>
      <c r="D332" s="16" t="str">
        <f>VLOOKUP(C332,T_Productos[],MATCH("Nombre*",T_Productos[#Headers],0),FALSE)</f>
        <v>Témpera 12 colores, 15 cc c/u</v>
      </c>
      <c r="E332" s="16" t="str">
        <f>VLOOKUP(C332,T_Productos[],MATCH("Categor*",T_Productos[#Headers],0),FALSE)</f>
        <v>Librería</v>
      </c>
      <c r="F332" s="19">
        <f>VLOOKUP(C332,T_Productos[],MATCH("Precio*",T_Productos[#Headers],0),FALSE)</f>
        <v>1590</v>
      </c>
      <c r="G332" s="5">
        <v>110</v>
      </c>
      <c r="H332" s="6">
        <v>1</v>
      </c>
      <c r="I332" s="17" t="str">
        <f>VLOOKUP(H332,T_Ventas[],MATCH("Nombre*",T_Ventas[#Headers],0),FALSE)</f>
        <v>Lucas González</v>
      </c>
      <c r="J332" s="7">
        <v>43903</v>
      </c>
      <c r="K33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2" s="5" t="s">
        <v>39</v>
      </c>
      <c r="M332" s="42" t="b">
        <f>IF(AND(T_Facturacion[[#This Row],[Fecha de Facturación ]]&lt;DATE(2020,3,15),T_Facturacion[[#This Row],[Estado  ]]="PENDIENTE"),TRUE,FALSE)</f>
        <v>1</v>
      </c>
      <c r="N332" s="21"/>
    </row>
    <row r="333" spans="2:14" ht="15.75" thickBot="1">
      <c r="B333" s="40">
        <v>331</v>
      </c>
      <c r="C333" s="5">
        <v>20007</v>
      </c>
      <c r="D333" s="16" t="str">
        <f>VLOOKUP(C333,T_Productos[],MATCH("Nombre*",T_Productos[#Headers],0),FALSE)</f>
        <v>Guante de Goma Conveniente Mediano  2 Un</v>
      </c>
      <c r="E333" s="16" t="str">
        <f>VLOOKUP(C333,T_Productos[],MATCH("Categor*",T_Productos[#Headers],0),FALSE)</f>
        <v>Limpieza</v>
      </c>
      <c r="F333" s="19">
        <f>VLOOKUP(C333,T_Productos[],MATCH("Precio*",T_Productos[#Headers],0),FALSE)</f>
        <v>1350</v>
      </c>
      <c r="G333" s="5">
        <v>160</v>
      </c>
      <c r="H333" s="6">
        <v>5</v>
      </c>
      <c r="I333" s="17" t="str">
        <f>VLOOKUP(H333,T_Ventas[],MATCH("Nombre*",T_Ventas[#Headers],0),FALSE)</f>
        <v>Magdalena Pérez</v>
      </c>
      <c r="J333" s="7">
        <v>43896</v>
      </c>
      <c r="K33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3" s="5" t="s">
        <v>38</v>
      </c>
      <c r="M333" s="42" t="b">
        <f>IF(AND(T_Facturacion[[#This Row],[Fecha de Facturación ]]&lt;DATE(2020,3,15),T_Facturacion[[#This Row],[Estado  ]]="PENDIENTE"),TRUE,FALSE)</f>
        <v>0</v>
      </c>
      <c r="N333" s="21"/>
    </row>
    <row r="334" spans="2:14" ht="15.75" thickBot="1">
      <c r="B334" s="40">
        <v>332</v>
      </c>
      <c r="C334" s="5">
        <v>20011</v>
      </c>
      <c r="D334" s="16" t="str">
        <f>VLOOKUP(C334,T_Productos[],MATCH("Nombre*",T_Productos[#Headers],0),FALSE)</f>
        <v>Insecticida Casa y Jardín Lata  420 cc</v>
      </c>
      <c r="E334" s="16" t="str">
        <f>VLOOKUP(C334,T_Productos[],MATCH("Categor*",T_Productos[#Headers],0),FALSE)</f>
        <v>Limpieza</v>
      </c>
      <c r="F334" s="19">
        <f>VLOOKUP(C334,T_Productos[],MATCH("Precio*",T_Productos[#Headers],0),FALSE)</f>
        <v>2850</v>
      </c>
      <c r="G334" s="5">
        <v>162</v>
      </c>
      <c r="H334" s="6">
        <v>5</v>
      </c>
      <c r="I334" s="17" t="str">
        <f>VLOOKUP(H334,T_Ventas[],MATCH("Nombre*",T_Ventas[#Headers],0),FALSE)</f>
        <v>Magdalena Pérez</v>
      </c>
      <c r="J334" s="7">
        <v>43898</v>
      </c>
      <c r="K33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4" s="5" t="s">
        <v>39</v>
      </c>
      <c r="M334" s="42" t="b">
        <f>IF(AND(T_Facturacion[[#This Row],[Fecha de Facturación ]]&lt;DATE(2020,3,15),T_Facturacion[[#This Row],[Estado  ]]="PENDIENTE"),TRUE,FALSE)</f>
        <v>1</v>
      </c>
      <c r="N334" s="21"/>
    </row>
    <row r="335" spans="2:14" ht="15.75" thickBot="1">
      <c r="B335" s="40">
        <v>333</v>
      </c>
      <c r="C335" s="5">
        <v>20005</v>
      </c>
      <c r="D335" s="16" t="str">
        <f>VLOOKUP(C335,T_Productos[],MATCH("Nombre*",T_Productos[#Headers],0),FALSE)</f>
        <v>Bolsa de Basura 50 x 70 cm Clásica  10 Un</v>
      </c>
      <c r="E335" s="16" t="str">
        <f>VLOOKUP(C335,T_Productos[],MATCH("Categor*",T_Productos[#Headers],0),FALSE)</f>
        <v>Limpieza</v>
      </c>
      <c r="F335" s="19">
        <f>VLOOKUP(C335,T_Productos[],MATCH("Precio*",T_Productos[#Headers],0),FALSE)</f>
        <v>430</v>
      </c>
      <c r="G335" s="5">
        <v>133</v>
      </c>
      <c r="H335" s="6">
        <v>2</v>
      </c>
      <c r="I335" s="17" t="str">
        <f>VLOOKUP(H335,T_Ventas[],MATCH("Nombre*",T_Ventas[#Headers],0),FALSE)</f>
        <v>Santiago Muñoz</v>
      </c>
      <c r="J335" s="7">
        <v>43891</v>
      </c>
      <c r="K33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35" s="5" t="s">
        <v>38</v>
      </c>
      <c r="M335" s="42" t="b">
        <f>IF(AND(T_Facturacion[[#This Row],[Fecha de Facturación ]]&lt;DATE(2020,3,15),T_Facturacion[[#This Row],[Estado  ]]="PENDIENTE"),TRUE,FALSE)</f>
        <v>0</v>
      </c>
      <c r="N335" s="21"/>
    </row>
    <row r="336" spans="2:14" ht="15.75" thickBot="1">
      <c r="B336" s="40">
        <v>334</v>
      </c>
      <c r="C336" s="5">
        <v>20015</v>
      </c>
      <c r="D336" s="16" t="str">
        <f>VLOOKUP(C336,T_Productos[],MATCH("Nombre*",T_Productos[#Headers],0),FALSE)</f>
        <v xml:space="preserve">Pack plumones para pizarra 4 colores </v>
      </c>
      <c r="E336" s="16" t="str">
        <f>VLOOKUP(C336,T_Productos[],MATCH("Categor*",T_Productos[#Headers],0),FALSE)</f>
        <v>Librería</v>
      </c>
      <c r="F336" s="19">
        <f>VLOOKUP(C336,T_Productos[],MATCH("Precio*",T_Productos[#Headers],0),FALSE)</f>
        <v>2390</v>
      </c>
      <c r="G336" s="5">
        <v>172</v>
      </c>
      <c r="H336" s="6">
        <v>4</v>
      </c>
      <c r="I336" s="17" t="str">
        <f>VLOOKUP(H336,T_Ventas[],MATCH("Nombre*",T_Ventas[#Headers],0),FALSE)</f>
        <v xml:space="preserve">Pedro Díaz </v>
      </c>
      <c r="J336" s="7">
        <v>43900</v>
      </c>
      <c r="K33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6" s="5" t="s">
        <v>38</v>
      </c>
      <c r="M336" s="42" t="b">
        <f>IF(AND(T_Facturacion[[#This Row],[Fecha de Facturación ]]&lt;DATE(2020,3,15),T_Facturacion[[#This Row],[Estado  ]]="PENDIENTE"),TRUE,FALSE)</f>
        <v>0</v>
      </c>
      <c r="N336" s="21"/>
    </row>
    <row r="337" spans="2:14" ht="15.75" thickBot="1">
      <c r="B337" s="40">
        <v>335</v>
      </c>
      <c r="C337" s="5">
        <v>20007</v>
      </c>
      <c r="D337" s="16" t="str">
        <f>VLOOKUP(C337,T_Productos[],MATCH("Nombre*",T_Productos[#Headers],0),FALSE)</f>
        <v>Guante de Goma Conveniente Mediano  2 Un</v>
      </c>
      <c r="E337" s="16" t="str">
        <f>VLOOKUP(C337,T_Productos[],MATCH("Categor*",T_Productos[#Headers],0),FALSE)</f>
        <v>Limpieza</v>
      </c>
      <c r="F337" s="19">
        <f>VLOOKUP(C337,T_Productos[],MATCH("Precio*",T_Productos[#Headers],0),FALSE)</f>
        <v>1350</v>
      </c>
      <c r="G337" s="5">
        <v>94</v>
      </c>
      <c r="H337" s="6">
        <v>1</v>
      </c>
      <c r="I337" s="17" t="str">
        <f>VLOOKUP(H337,T_Ventas[],MATCH("Nombre*",T_Ventas[#Headers],0),FALSE)</f>
        <v>Lucas González</v>
      </c>
      <c r="J337" s="7">
        <v>43908</v>
      </c>
      <c r="K33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7" s="5" t="s">
        <v>38</v>
      </c>
      <c r="M337" s="42" t="b">
        <f>IF(AND(T_Facturacion[[#This Row],[Fecha de Facturación ]]&lt;DATE(2020,3,15),T_Facturacion[[#This Row],[Estado  ]]="PENDIENTE"),TRUE,FALSE)</f>
        <v>0</v>
      </c>
      <c r="N337" s="21"/>
    </row>
    <row r="338" spans="2:14" ht="15.75" thickBot="1">
      <c r="B338" s="40">
        <v>336</v>
      </c>
      <c r="C338" s="5">
        <v>20016</v>
      </c>
      <c r="D338" s="16" t="str">
        <f>VLOOKUP(C338,T_Productos[],MATCH("Nombre*",T_Productos[#Headers],0),FALSE)</f>
        <v>Pan Blanco Grande XL Bolsa  750 g</v>
      </c>
      <c r="E338" s="16" t="str">
        <f>VLOOKUP(C338,T_Productos[],MATCH("Categor*",T_Productos[#Headers],0),FALSE)</f>
        <v>Alimentos</v>
      </c>
      <c r="F338" s="19">
        <f>VLOOKUP(C338,T_Productos[],MATCH("Precio*",T_Productos[#Headers],0),FALSE)</f>
        <v>1850</v>
      </c>
      <c r="G338" s="5">
        <v>176</v>
      </c>
      <c r="H338" s="6">
        <v>5</v>
      </c>
      <c r="I338" s="17" t="str">
        <f>VLOOKUP(H338,T_Ventas[],MATCH("Nombre*",T_Ventas[#Headers],0),FALSE)</f>
        <v>Magdalena Pérez</v>
      </c>
      <c r="J338" s="7">
        <v>43919</v>
      </c>
      <c r="K33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38" s="5" t="s">
        <v>39</v>
      </c>
      <c r="M338" s="42" t="b">
        <f>IF(AND(T_Facturacion[[#This Row],[Fecha de Facturación ]]&lt;DATE(2020,3,15),T_Facturacion[[#This Row],[Estado  ]]="PENDIENTE"),TRUE,FALSE)</f>
        <v>0</v>
      </c>
      <c r="N338" s="21"/>
    </row>
    <row r="339" spans="2:14" ht="15.75" thickBot="1">
      <c r="B339" s="40">
        <v>337</v>
      </c>
      <c r="C339" s="5">
        <v>20007</v>
      </c>
      <c r="D339" s="16" t="str">
        <f>VLOOKUP(C339,T_Productos[],MATCH("Nombre*",T_Productos[#Headers],0),FALSE)</f>
        <v>Guante de Goma Conveniente Mediano  2 Un</v>
      </c>
      <c r="E339" s="16" t="str">
        <f>VLOOKUP(C339,T_Productos[],MATCH("Categor*",T_Productos[#Headers],0),FALSE)</f>
        <v>Limpieza</v>
      </c>
      <c r="F339" s="19">
        <f>VLOOKUP(C339,T_Productos[],MATCH("Precio*",T_Productos[#Headers],0),FALSE)</f>
        <v>1350</v>
      </c>
      <c r="G339" s="5">
        <v>193</v>
      </c>
      <c r="H339" s="6">
        <v>5</v>
      </c>
      <c r="I339" s="17" t="str">
        <f>VLOOKUP(H339,T_Ventas[],MATCH("Nombre*",T_Ventas[#Headers],0),FALSE)</f>
        <v>Magdalena Pérez</v>
      </c>
      <c r="J339" s="7">
        <v>43902</v>
      </c>
      <c r="K33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39" s="5" t="s">
        <v>39</v>
      </c>
      <c r="M339" s="42" t="b">
        <f>IF(AND(T_Facturacion[[#This Row],[Fecha de Facturación ]]&lt;DATE(2020,3,15),T_Facturacion[[#This Row],[Estado  ]]="PENDIENTE"),TRUE,FALSE)</f>
        <v>1</v>
      </c>
      <c r="N339" s="21"/>
    </row>
    <row r="340" spans="2:14" ht="15.75" thickBot="1">
      <c r="B340" s="40">
        <v>338</v>
      </c>
      <c r="C340" s="5">
        <v>20004</v>
      </c>
      <c r="D340" s="16" t="str">
        <f>VLOOKUP(C340,T_Productos[],MATCH("Nombre*",T_Productos[#Headers],0),FALSE)</f>
        <v>Block de Dibujo N°99 1/8 Artel 20 Hojas</v>
      </c>
      <c r="E340" s="16" t="str">
        <f>VLOOKUP(C340,T_Productos[],MATCH("Categor*",T_Productos[#Headers],0),FALSE)</f>
        <v>Librería</v>
      </c>
      <c r="F340" s="19">
        <f>VLOOKUP(C340,T_Productos[],MATCH("Precio*",T_Productos[#Headers],0),FALSE)</f>
        <v>1170</v>
      </c>
      <c r="G340" s="5">
        <v>110</v>
      </c>
      <c r="H340" s="6">
        <v>1</v>
      </c>
      <c r="I340" s="17" t="str">
        <f>VLOOKUP(H340,T_Ventas[],MATCH("Nombre*",T_Ventas[#Headers],0),FALSE)</f>
        <v>Lucas González</v>
      </c>
      <c r="J340" s="7">
        <v>43902</v>
      </c>
      <c r="K34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0" s="5" t="s">
        <v>38</v>
      </c>
      <c r="M340" s="42" t="b">
        <f>IF(AND(T_Facturacion[[#This Row],[Fecha de Facturación ]]&lt;DATE(2020,3,15),T_Facturacion[[#This Row],[Estado  ]]="PENDIENTE"),TRUE,FALSE)</f>
        <v>0</v>
      </c>
      <c r="N340" s="21"/>
    </row>
    <row r="341" spans="2:14" ht="15.75" thickBot="1">
      <c r="B341" s="40">
        <v>339</v>
      </c>
      <c r="C341" s="5">
        <v>20007</v>
      </c>
      <c r="D341" s="16" t="str">
        <f>VLOOKUP(C341,T_Productos[],MATCH("Nombre*",T_Productos[#Headers],0),FALSE)</f>
        <v>Guante de Goma Conveniente Mediano  2 Un</v>
      </c>
      <c r="E341" s="16" t="str">
        <f>VLOOKUP(C341,T_Productos[],MATCH("Categor*",T_Productos[#Headers],0),FALSE)</f>
        <v>Limpieza</v>
      </c>
      <c r="F341" s="19">
        <f>VLOOKUP(C341,T_Productos[],MATCH("Precio*",T_Productos[#Headers],0),FALSE)</f>
        <v>1350</v>
      </c>
      <c r="G341" s="5">
        <v>91</v>
      </c>
      <c r="H341" s="6">
        <v>4</v>
      </c>
      <c r="I341" s="17" t="str">
        <f>VLOOKUP(H341,T_Ventas[],MATCH("Nombre*",T_Ventas[#Headers],0),FALSE)</f>
        <v xml:space="preserve">Pedro Díaz </v>
      </c>
      <c r="J341" s="7">
        <v>43899</v>
      </c>
      <c r="K34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1" s="5" t="s">
        <v>38</v>
      </c>
      <c r="M341" s="42" t="b">
        <f>IF(AND(T_Facturacion[[#This Row],[Fecha de Facturación ]]&lt;DATE(2020,3,15),T_Facturacion[[#This Row],[Estado  ]]="PENDIENTE"),TRUE,FALSE)</f>
        <v>0</v>
      </c>
      <c r="N341" s="21"/>
    </row>
    <row r="342" spans="2:14" ht="15.75" thickBot="1">
      <c r="B342" s="40">
        <v>340</v>
      </c>
      <c r="C342" s="5">
        <v>20015</v>
      </c>
      <c r="D342" s="16" t="str">
        <f>VLOOKUP(C342,T_Productos[],MATCH("Nombre*",T_Productos[#Headers],0),FALSE)</f>
        <v xml:space="preserve">Pack plumones para pizarra 4 colores </v>
      </c>
      <c r="E342" s="16" t="str">
        <f>VLOOKUP(C342,T_Productos[],MATCH("Categor*",T_Productos[#Headers],0),FALSE)</f>
        <v>Librería</v>
      </c>
      <c r="F342" s="19">
        <f>VLOOKUP(C342,T_Productos[],MATCH("Precio*",T_Productos[#Headers],0),FALSE)</f>
        <v>2390</v>
      </c>
      <c r="G342" s="5">
        <v>83</v>
      </c>
      <c r="H342" s="6">
        <v>4</v>
      </c>
      <c r="I342" s="17" t="str">
        <f>VLOOKUP(H342,T_Ventas[],MATCH("Nombre*",T_Ventas[#Headers],0),FALSE)</f>
        <v xml:space="preserve">Pedro Díaz </v>
      </c>
      <c r="J342" s="7">
        <v>43899</v>
      </c>
      <c r="K34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2" s="5" t="s">
        <v>38</v>
      </c>
      <c r="M342" s="42" t="b">
        <f>IF(AND(T_Facturacion[[#This Row],[Fecha de Facturación ]]&lt;DATE(2020,3,15),T_Facturacion[[#This Row],[Estado  ]]="PENDIENTE"),TRUE,FALSE)</f>
        <v>0</v>
      </c>
      <c r="N342" s="21"/>
    </row>
    <row r="343" spans="2:14" ht="15.75" thickBot="1">
      <c r="B343" s="40">
        <v>341</v>
      </c>
      <c r="C343" s="5">
        <v>20008</v>
      </c>
      <c r="D343" s="16" t="str">
        <f>VLOOKUP(C343,T_Productos[],MATCH("Nombre*",T_Productos[#Headers],0),FALSE)</f>
        <v>Harina sin Polvos de Hornear Bolsa  1 Kg</v>
      </c>
      <c r="E343" s="16" t="str">
        <f>VLOOKUP(C343,T_Productos[],MATCH("Categor*",T_Productos[#Headers],0),FALSE)</f>
        <v>Alimentos</v>
      </c>
      <c r="F343" s="19">
        <f>VLOOKUP(C343,T_Productos[],MATCH("Precio*",T_Productos[#Headers],0),FALSE)</f>
        <v>970</v>
      </c>
      <c r="G343" s="5">
        <v>156</v>
      </c>
      <c r="H343" s="6">
        <v>2</v>
      </c>
      <c r="I343" s="17" t="str">
        <f>VLOOKUP(H343,T_Ventas[],MATCH("Nombre*",T_Ventas[#Headers],0),FALSE)</f>
        <v>Santiago Muñoz</v>
      </c>
      <c r="J343" s="7">
        <v>43891</v>
      </c>
      <c r="K34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43" s="5" t="s">
        <v>39</v>
      </c>
      <c r="M343" s="42" t="b">
        <f>IF(AND(T_Facturacion[[#This Row],[Fecha de Facturación ]]&lt;DATE(2020,3,15),T_Facturacion[[#This Row],[Estado  ]]="PENDIENTE"),TRUE,FALSE)</f>
        <v>1</v>
      </c>
      <c r="N343" s="21"/>
    </row>
    <row r="344" spans="2:14" ht="15.75" thickBot="1">
      <c r="B344" s="40">
        <v>342</v>
      </c>
      <c r="C344" s="5">
        <v>20014</v>
      </c>
      <c r="D344" s="16" t="str">
        <f>VLOOKUP(C344,T_Productos[],MATCH("Nombre*",T_Productos[#Headers],0),FALSE)</f>
        <v>Limpia Pisos Lavanda 1800 ml</v>
      </c>
      <c r="E344" s="16" t="str">
        <f>VLOOKUP(C344,T_Productos[],MATCH("Categor*",T_Productos[#Headers],0),FALSE)</f>
        <v>Limpieza</v>
      </c>
      <c r="F344" s="19">
        <f>VLOOKUP(C344,T_Productos[],MATCH("Precio*",T_Productos[#Headers],0),FALSE)</f>
        <v>1690</v>
      </c>
      <c r="G344" s="5">
        <v>186</v>
      </c>
      <c r="H344" s="6">
        <v>2</v>
      </c>
      <c r="I344" s="17" t="str">
        <f>VLOOKUP(H344,T_Ventas[],MATCH("Nombre*",T_Ventas[#Headers],0),FALSE)</f>
        <v>Santiago Muñoz</v>
      </c>
      <c r="J344" s="7">
        <v>43906</v>
      </c>
      <c r="K34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4" s="5" t="s">
        <v>39</v>
      </c>
      <c r="M344" s="42" t="b">
        <f>IF(AND(T_Facturacion[[#This Row],[Fecha de Facturación ]]&lt;DATE(2020,3,15),T_Facturacion[[#This Row],[Estado  ]]="PENDIENTE"),TRUE,FALSE)</f>
        <v>0</v>
      </c>
      <c r="N344" s="21"/>
    </row>
    <row r="345" spans="2:14" ht="15.75" thickBot="1">
      <c r="B345" s="40">
        <v>343</v>
      </c>
      <c r="C345" s="5">
        <v>20014</v>
      </c>
      <c r="D345" s="16" t="str">
        <f>VLOOKUP(C345,T_Productos[],MATCH("Nombre*",T_Productos[#Headers],0),FALSE)</f>
        <v>Limpia Pisos Lavanda 1800 ml</v>
      </c>
      <c r="E345" s="16" t="str">
        <f>VLOOKUP(C345,T_Productos[],MATCH("Categor*",T_Productos[#Headers],0),FALSE)</f>
        <v>Limpieza</v>
      </c>
      <c r="F345" s="19">
        <f>VLOOKUP(C345,T_Productos[],MATCH("Precio*",T_Productos[#Headers],0),FALSE)</f>
        <v>1690</v>
      </c>
      <c r="G345" s="5">
        <v>189</v>
      </c>
      <c r="H345" s="6">
        <v>3</v>
      </c>
      <c r="I345" s="17" t="str">
        <f>VLOOKUP(H345,T_Ventas[],MATCH("Nombre*",T_Ventas[#Headers],0),FALSE)</f>
        <v>Laura Rojas</v>
      </c>
      <c r="J345" s="7">
        <v>43905</v>
      </c>
      <c r="K34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5" s="5" t="s">
        <v>38</v>
      </c>
      <c r="M345" s="42" t="b">
        <f>IF(AND(T_Facturacion[[#This Row],[Fecha de Facturación ]]&lt;DATE(2020,3,15),T_Facturacion[[#This Row],[Estado  ]]="PENDIENTE"),TRUE,FALSE)</f>
        <v>0</v>
      </c>
      <c r="N345" s="21"/>
    </row>
    <row r="346" spans="2:14" ht="15.75" thickBot="1">
      <c r="B346" s="40">
        <v>344</v>
      </c>
      <c r="C346" s="5">
        <v>20005</v>
      </c>
      <c r="D346" s="16" t="str">
        <f>VLOOKUP(C346,T_Productos[],MATCH("Nombre*",T_Productos[#Headers],0),FALSE)</f>
        <v>Bolsa de Basura 50 x 70 cm Clásica  10 Un</v>
      </c>
      <c r="E346" s="16" t="str">
        <f>VLOOKUP(C346,T_Productos[],MATCH("Categor*",T_Productos[#Headers],0),FALSE)</f>
        <v>Limpieza</v>
      </c>
      <c r="F346" s="19">
        <f>VLOOKUP(C346,T_Productos[],MATCH("Precio*",T_Productos[#Headers],0),FALSE)</f>
        <v>430</v>
      </c>
      <c r="G346" s="5">
        <v>163</v>
      </c>
      <c r="H346" s="6">
        <v>5</v>
      </c>
      <c r="I346" s="17" t="str">
        <f>VLOOKUP(H346,T_Ventas[],MATCH("Nombre*",T_Ventas[#Headers],0),FALSE)</f>
        <v>Magdalena Pérez</v>
      </c>
      <c r="J346" s="7">
        <v>43902</v>
      </c>
      <c r="K34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6" s="5" t="s">
        <v>38</v>
      </c>
      <c r="M346" s="42" t="b">
        <f>IF(AND(T_Facturacion[[#This Row],[Fecha de Facturación ]]&lt;DATE(2020,3,15),T_Facturacion[[#This Row],[Estado  ]]="PENDIENTE"),TRUE,FALSE)</f>
        <v>0</v>
      </c>
      <c r="N346" s="21"/>
    </row>
    <row r="347" spans="2:14" ht="15.75" thickBot="1">
      <c r="B347" s="40">
        <v>345</v>
      </c>
      <c r="C347" s="5">
        <v>20017</v>
      </c>
      <c r="D347" s="16" t="str">
        <f>VLOOKUP(C347,T_Productos[],MATCH("Nombre*",T_Productos[#Headers],0),FALSE)</f>
        <v>Pegamento barra 36 gr</v>
      </c>
      <c r="E347" s="16" t="str">
        <f>VLOOKUP(C347,T_Productos[],MATCH("Categor*",T_Productos[#Headers],0),FALSE)</f>
        <v>Librería</v>
      </c>
      <c r="F347" s="19">
        <f>VLOOKUP(C347,T_Productos[],MATCH("Precio*",T_Productos[#Headers],0),FALSE)</f>
        <v>890</v>
      </c>
      <c r="G347" s="5">
        <v>83</v>
      </c>
      <c r="H347" s="6">
        <v>2</v>
      </c>
      <c r="I347" s="17" t="str">
        <f>VLOOKUP(H347,T_Ventas[],MATCH("Nombre*",T_Ventas[#Headers],0),FALSE)</f>
        <v>Santiago Muñoz</v>
      </c>
      <c r="J347" s="7">
        <v>43919</v>
      </c>
      <c r="K34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47" s="5" t="s">
        <v>38</v>
      </c>
      <c r="M347" s="42" t="b">
        <f>IF(AND(T_Facturacion[[#This Row],[Fecha de Facturación ]]&lt;DATE(2020,3,15),T_Facturacion[[#This Row],[Estado  ]]="PENDIENTE"),TRUE,FALSE)</f>
        <v>0</v>
      </c>
      <c r="N347" s="21"/>
    </row>
    <row r="348" spans="2:14" ht="15.75" thickBot="1">
      <c r="B348" s="40">
        <v>346</v>
      </c>
      <c r="C348" s="5">
        <v>20001</v>
      </c>
      <c r="D348" s="16" t="str">
        <f>VLOOKUP(C348,T_Productos[],MATCH("Nombre*",T_Productos[#Headers],0),FALSE)</f>
        <v>Alimento húmedo para gato adulto carne 85 g</v>
      </c>
      <c r="E348" s="16" t="str">
        <f>VLOOKUP(C348,T_Productos[],MATCH("Categor*",T_Productos[#Headers],0),FALSE)</f>
        <v>Mascotas</v>
      </c>
      <c r="F348" s="19">
        <f>VLOOKUP(C348,T_Productos[],MATCH("Precio*",T_Productos[#Headers],0),FALSE)</f>
        <v>590</v>
      </c>
      <c r="G348" s="5">
        <v>95</v>
      </c>
      <c r="H348" s="6">
        <v>3</v>
      </c>
      <c r="I348" s="17" t="str">
        <f>VLOOKUP(H348,T_Ventas[],MATCH("Nombre*",T_Ventas[#Headers],0),FALSE)</f>
        <v>Laura Rojas</v>
      </c>
      <c r="J348" s="7">
        <v>43921</v>
      </c>
      <c r="K34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48" s="5" t="s">
        <v>38</v>
      </c>
      <c r="M348" s="42" t="b">
        <f>IF(AND(T_Facturacion[[#This Row],[Fecha de Facturación ]]&lt;DATE(2020,3,15),T_Facturacion[[#This Row],[Estado  ]]="PENDIENTE"),TRUE,FALSE)</f>
        <v>0</v>
      </c>
      <c r="N348" s="21"/>
    </row>
    <row r="349" spans="2:14" ht="15.75" thickBot="1">
      <c r="B349" s="40">
        <v>347</v>
      </c>
      <c r="C349" s="5">
        <v>20010</v>
      </c>
      <c r="D349" s="16" t="str">
        <f>VLOOKUP(C349,T_Productos[],MATCH("Nombre*",T_Productos[#Headers],0),FALSE)</f>
        <v>Huevo de Campo Grande Color Caja  12 Un</v>
      </c>
      <c r="E349" s="16" t="str">
        <f>VLOOKUP(C349,T_Productos[],MATCH("Categor*",T_Productos[#Headers],0),FALSE)</f>
        <v>Alimentos</v>
      </c>
      <c r="F349" s="19">
        <f>VLOOKUP(C349,T_Productos[],MATCH("Precio*",T_Productos[#Headers],0),FALSE)</f>
        <v>2950</v>
      </c>
      <c r="G349" s="5">
        <v>89</v>
      </c>
      <c r="H349" s="6">
        <v>1</v>
      </c>
      <c r="I349" s="17" t="str">
        <f>VLOOKUP(H349,T_Ventas[],MATCH("Nombre*",T_Ventas[#Headers],0),FALSE)</f>
        <v>Lucas González</v>
      </c>
      <c r="J349" s="7">
        <v>43913</v>
      </c>
      <c r="K34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49" s="5" t="s">
        <v>38</v>
      </c>
      <c r="M349" s="42" t="b">
        <f>IF(AND(T_Facturacion[[#This Row],[Fecha de Facturación ]]&lt;DATE(2020,3,15),T_Facturacion[[#This Row],[Estado  ]]="PENDIENTE"),TRUE,FALSE)</f>
        <v>0</v>
      </c>
      <c r="N349" s="21"/>
    </row>
    <row r="350" spans="2:14" ht="15.75" thickBot="1">
      <c r="B350" s="40">
        <v>348</v>
      </c>
      <c r="C350" s="5">
        <v>20004</v>
      </c>
      <c r="D350" s="16" t="str">
        <f>VLOOKUP(C350,T_Productos[],MATCH("Nombre*",T_Productos[#Headers],0),FALSE)</f>
        <v>Block de Dibujo N°99 1/8 Artel 20 Hojas</v>
      </c>
      <c r="E350" s="16" t="str">
        <f>VLOOKUP(C350,T_Productos[],MATCH("Categor*",T_Productos[#Headers],0),FALSE)</f>
        <v>Librería</v>
      </c>
      <c r="F350" s="19">
        <f>VLOOKUP(C350,T_Productos[],MATCH("Precio*",T_Productos[#Headers],0),FALSE)</f>
        <v>1170</v>
      </c>
      <c r="G350" s="5">
        <v>96</v>
      </c>
      <c r="H350" s="6">
        <v>1</v>
      </c>
      <c r="I350" s="17" t="str">
        <f>VLOOKUP(H350,T_Ventas[],MATCH("Nombre*",T_Ventas[#Headers],0),FALSE)</f>
        <v>Lucas González</v>
      </c>
      <c r="J350" s="7">
        <v>43919</v>
      </c>
      <c r="K35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50" s="5" t="s">
        <v>38</v>
      </c>
      <c r="M350" s="42" t="b">
        <f>IF(AND(T_Facturacion[[#This Row],[Fecha de Facturación ]]&lt;DATE(2020,3,15),T_Facturacion[[#This Row],[Estado  ]]="PENDIENTE"),TRUE,FALSE)</f>
        <v>0</v>
      </c>
      <c r="N350" s="21"/>
    </row>
    <row r="351" spans="2:14" ht="15.75" thickBot="1">
      <c r="B351" s="40">
        <v>349</v>
      </c>
      <c r="C351" s="5">
        <v>20004</v>
      </c>
      <c r="D351" s="16" t="str">
        <f>VLOOKUP(C351,T_Productos[],MATCH("Nombre*",T_Productos[#Headers],0),FALSE)</f>
        <v>Block de Dibujo N°99 1/8 Artel 20 Hojas</v>
      </c>
      <c r="E351" s="16" t="str">
        <f>VLOOKUP(C351,T_Productos[],MATCH("Categor*",T_Productos[#Headers],0),FALSE)</f>
        <v>Librería</v>
      </c>
      <c r="F351" s="19">
        <f>VLOOKUP(C351,T_Productos[],MATCH("Precio*",T_Productos[#Headers],0),FALSE)</f>
        <v>1170</v>
      </c>
      <c r="G351" s="5">
        <v>96</v>
      </c>
      <c r="H351" s="6">
        <v>3</v>
      </c>
      <c r="I351" s="17" t="str">
        <f>VLOOKUP(H351,T_Ventas[],MATCH("Nombre*",T_Ventas[#Headers],0),FALSE)</f>
        <v>Laura Rojas</v>
      </c>
      <c r="J351" s="7">
        <v>43911</v>
      </c>
      <c r="K35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1" s="5" t="s">
        <v>38</v>
      </c>
      <c r="M351" s="42" t="b">
        <f>IF(AND(T_Facturacion[[#This Row],[Fecha de Facturación ]]&lt;DATE(2020,3,15),T_Facturacion[[#This Row],[Estado  ]]="PENDIENTE"),TRUE,FALSE)</f>
        <v>0</v>
      </c>
      <c r="N351" s="21"/>
    </row>
    <row r="352" spans="2:14" ht="15.75" thickBot="1">
      <c r="B352" s="40">
        <v>350</v>
      </c>
      <c r="C352" s="5">
        <v>20016</v>
      </c>
      <c r="D352" s="16" t="str">
        <f>VLOOKUP(C352,T_Productos[],MATCH("Nombre*",T_Productos[#Headers],0),FALSE)</f>
        <v>Pan Blanco Grande XL Bolsa  750 g</v>
      </c>
      <c r="E352" s="16" t="str">
        <f>VLOOKUP(C352,T_Productos[],MATCH("Categor*",T_Productos[#Headers],0),FALSE)</f>
        <v>Alimentos</v>
      </c>
      <c r="F352" s="19">
        <f>VLOOKUP(C352,T_Productos[],MATCH("Precio*",T_Productos[#Headers],0),FALSE)</f>
        <v>1850</v>
      </c>
      <c r="G352" s="5">
        <v>148</v>
      </c>
      <c r="H352" s="6">
        <v>3</v>
      </c>
      <c r="I352" s="17" t="str">
        <f>VLOOKUP(H352,T_Ventas[],MATCH("Nombre*",T_Ventas[#Headers],0),FALSE)</f>
        <v>Laura Rojas</v>
      </c>
      <c r="J352" s="7">
        <v>43900</v>
      </c>
      <c r="K35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2" s="5" t="s">
        <v>39</v>
      </c>
      <c r="M352" s="42" t="b">
        <f>IF(AND(T_Facturacion[[#This Row],[Fecha de Facturación ]]&lt;DATE(2020,3,15),T_Facturacion[[#This Row],[Estado  ]]="PENDIENTE"),TRUE,FALSE)</f>
        <v>1</v>
      </c>
      <c r="N352" s="21"/>
    </row>
    <row r="353" spans="2:14" ht="15.75" thickBot="1">
      <c r="B353" s="40">
        <v>351</v>
      </c>
      <c r="C353" s="5">
        <v>20002</v>
      </c>
      <c r="D353" s="16" t="str">
        <f>VLOOKUP(C353,T_Productos[],MATCH("Nombre*",T_Productos[#Headers],0),FALSE)</f>
        <v>Arena sanitaria aglutinante 4 kg</v>
      </c>
      <c r="E353" s="16" t="str">
        <f>VLOOKUP(C353,T_Productos[],MATCH("Categor*",T_Productos[#Headers],0),FALSE)</f>
        <v>Mascotas</v>
      </c>
      <c r="F353" s="19">
        <f>VLOOKUP(C353,T_Productos[],MATCH("Precio*",T_Productos[#Headers],0),FALSE)</f>
        <v>4790</v>
      </c>
      <c r="G353" s="5">
        <v>169</v>
      </c>
      <c r="H353" s="6">
        <v>5</v>
      </c>
      <c r="I353" s="17" t="str">
        <f>VLOOKUP(H353,T_Ventas[],MATCH("Nombre*",T_Ventas[#Headers],0),FALSE)</f>
        <v>Magdalena Pérez</v>
      </c>
      <c r="J353" s="7">
        <v>43910</v>
      </c>
      <c r="K35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3" s="5" t="s">
        <v>38</v>
      </c>
      <c r="M353" s="42" t="b">
        <f>IF(AND(T_Facturacion[[#This Row],[Fecha de Facturación ]]&lt;DATE(2020,3,15),T_Facturacion[[#This Row],[Estado  ]]="PENDIENTE"),TRUE,FALSE)</f>
        <v>0</v>
      </c>
      <c r="N353" s="21"/>
    </row>
    <row r="354" spans="2:14" ht="15.75" thickBot="1">
      <c r="B354" s="40">
        <v>352</v>
      </c>
      <c r="C354" s="5">
        <v>20006</v>
      </c>
      <c r="D354" s="16" t="str">
        <f>VLOOKUP(C354,T_Productos[],MATCH("Nombre*",T_Productos[#Headers],0),FALSE)</f>
        <v>Corchetera Maped 26/6 + corchetes</v>
      </c>
      <c r="E354" s="16" t="str">
        <f>VLOOKUP(C354,T_Productos[],MATCH("Categor*",T_Productos[#Headers],0),FALSE)</f>
        <v>Librería</v>
      </c>
      <c r="F354" s="19">
        <f>VLOOKUP(C354,T_Productos[],MATCH("Precio*",T_Productos[#Headers],0),FALSE)</f>
        <v>3990</v>
      </c>
      <c r="G354" s="5">
        <v>123</v>
      </c>
      <c r="H354" s="6">
        <v>5</v>
      </c>
      <c r="I354" s="17" t="str">
        <f>VLOOKUP(H354,T_Ventas[],MATCH("Nombre*",T_Ventas[#Headers],0),FALSE)</f>
        <v>Magdalena Pérez</v>
      </c>
      <c r="J354" s="7">
        <v>43913</v>
      </c>
      <c r="K35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4" s="5" t="s">
        <v>38</v>
      </c>
      <c r="M354" s="42" t="b">
        <f>IF(AND(T_Facturacion[[#This Row],[Fecha de Facturación ]]&lt;DATE(2020,3,15),T_Facturacion[[#This Row],[Estado  ]]="PENDIENTE"),TRUE,FALSE)</f>
        <v>0</v>
      </c>
      <c r="N354" s="21"/>
    </row>
    <row r="355" spans="2:14" ht="15.75" thickBot="1">
      <c r="B355" s="40">
        <v>353</v>
      </c>
      <c r="C355" s="5">
        <v>20019</v>
      </c>
      <c r="D355" s="16" t="str">
        <f>VLOOKUP(C355,T_Productos[],MATCH("Nombre*",T_Productos[#Headers],0),FALSE)</f>
        <v>Témpera 12 colores, 15 cc c/u</v>
      </c>
      <c r="E355" s="16" t="str">
        <f>VLOOKUP(C355,T_Productos[],MATCH("Categor*",T_Productos[#Headers],0),FALSE)</f>
        <v>Librería</v>
      </c>
      <c r="F355" s="19">
        <f>VLOOKUP(C355,T_Productos[],MATCH("Precio*",T_Productos[#Headers],0),FALSE)</f>
        <v>1590</v>
      </c>
      <c r="G355" s="5">
        <v>171</v>
      </c>
      <c r="H355" s="6">
        <v>2</v>
      </c>
      <c r="I355" s="17" t="str">
        <f>VLOOKUP(H355,T_Ventas[],MATCH("Nombre*",T_Ventas[#Headers],0),FALSE)</f>
        <v>Santiago Muñoz</v>
      </c>
      <c r="J355" s="7">
        <v>43899</v>
      </c>
      <c r="K35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5" s="5" t="s">
        <v>38</v>
      </c>
      <c r="M355" s="42" t="b">
        <f>IF(AND(T_Facturacion[[#This Row],[Fecha de Facturación ]]&lt;DATE(2020,3,15),T_Facturacion[[#This Row],[Estado  ]]="PENDIENTE"),TRUE,FALSE)</f>
        <v>0</v>
      </c>
      <c r="N355" s="21"/>
    </row>
    <row r="356" spans="2:14" ht="15.75" thickBot="1">
      <c r="B356" s="40">
        <v>354</v>
      </c>
      <c r="C356" s="5">
        <v>20017</v>
      </c>
      <c r="D356" s="16" t="str">
        <f>VLOOKUP(C356,T_Productos[],MATCH("Nombre*",T_Productos[#Headers],0),FALSE)</f>
        <v>Pegamento barra 36 gr</v>
      </c>
      <c r="E356" s="16" t="str">
        <f>VLOOKUP(C356,T_Productos[],MATCH("Categor*",T_Productos[#Headers],0),FALSE)</f>
        <v>Librería</v>
      </c>
      <c r="F356" s="19">
        <f>VLOOKUP(C356,T_Productos[],MATCH("Precio*",T_Productos[#Headers],0),FALSE)</f>
        <v>890</v>
      </c>
      <c r="G356" s="5">
        <v>126</v>
      </c>
      <c r="H356" s="6">
        <v>1</v>
      </c>
      <c r="I356" s="17" t="str">
        <f>VLOOKUP(H356,T_Ventas[],MATCH("Nombre*",T_Ventas[#Headers],0),FALSE)</f>
        <v>Lucas González</v>
      </c>
      <c r="J356" s="7">
        <v>43901</v>
      </c>
      <c r="K35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6" s="5" t="s">
        <v>39</v>
      </c>
      <c r="M356" s="42" t="b">
        <f>IF(AND(T_Facturacion[[#This Row],[Fecha de Facturación ]]&lt;DATE(2020,3,15),T_Facturacion[[#This Row],[Estado  ]]="PENDIENTE"),TRUE,FALSE)</f>
        <v>1</v>
      </c>
      <c r="N356" s="21"/>
    </row>
    <row r="357" spans="2:14" ht="15.75" thickBot="1">
      <c r="B357" s="40">
        <v>355</v>
      </c>
      <c r="C357" s="5">
        <v>20014</v>
      </c>
      <c r="D357" s="16" t="str">
        <f>VLOOKUP(C357,T_Productos[],MATCH("Nombre*",T_Productos[#Headers],0),FALSE)</f>
        <v>Limpia Pisos Lavanda 1800 ml</v>
      </c>
      <c r="E357" s="16" t="str">
        <f>VLOOKUP(C357,T_Productos[],MATCH("Categor*",T_Productos[#Headers],0),FALSE)</f>
        <v>Limpieza</v>
      </c>
      <c r="F357" s="19">
        <f>VLOOKUP(C357,T_Productos[],MATCH("Precio*",T_Productos[#Headers],0),FALSE)</f>
        <v>1690</v>
      </c>
      <c r="G357" s="5">
        <v>107</v>
      </c>
      <c r="H357" s="6">
        <v>5</v>
      </c>
      <c r="I357" s="17" t="str">
        <f>VLOOKUP(H357,T_Ventas[],MATCH("Nombre*",T_Ventas[#Headers],0),FALSE)</f>
        <v>Magdalena Pérez</v>
      </c>
      <c r="J357" s="7">
        <v>43912</v>
      </c>
      <c r="K35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7" s="5" t="s">
        <v>38</v>
      </c>
      <c r="M357" s="42" t="b">
        <f>IF(AND(T_Facturacion[[#This Row],[Fecha de Facturación ]]&lt;DATE(2020,3,15),T_Facturacion[[#This Row],[Estado  ]]="PENDIENTE"),TRUE,FALSE)</f>
        <v>0</v>
      </c>
      <c r="N357" s="21"/>
    </row>
    <row r="358" spans="2:14" ht="15.75" thickBot="1">
      <c r="B358" s="40">
        <v>356</v>
      </c>
      <c r="C358" s="5">
        <v>20006</v>
      </c>
      <c r="D358" s="16" t="str">
        <f>VLOOKUP(C358,T_Productos[],MATCH("Nombre*",T_Productos[#Headers],0),FALSE)</f>
        <v>Corchetera Maped 26/6 + corchetes</v>
      </c>
      <c r="E358" s="16" t="str">
        <f>VLOOKUP(C358,T_Productos[],MATCH("Categor*",T_Productos[#Headers],0),FALSE)</f>
        <v>Librería</v>
      </c>
      <c r="F358" s="19">
        <f>VLOOKUP(C358,T_Productos[],MATCH("Precio*",T_Productos[#Headers],0),FALSE)</f>
        <v>3990</v>
      </c>
      <c r="G358" s="5">
        <v>82</v>
      </c>
      <c r="H358" s="6">
        <v>4</v>
      </c>
      <c r="I358" s="17" t="str">
        <f>VLOOKUP(H358,T_Ventas[],MATCH("Nombre*",T_Ventas[#Headers],0),FALSE)</f>
        <v xml:space="preserve">Pedro Díaz </v>
      </c>
      <c r="J358" s="7">
        <v>43901</v>
      </c>
      <c r="K35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8" s="5" t="s">
        <v>38</v>
      </c>
      <c r="M358" s="42" t="b">
        <f>IF(AND(T_Facturacion[[#This Row],[Fecha de Facturación ]]&lt;DATE(2020,3,15),T_Facturacion[[#This Row],[Estado  ]]="PENDIENTE"),TRUE,FALSE)</f>
        <v>0</v>
      </c>
      <c r="N358" s="21"/>
    </row>
    <row r="359" spans="2:14" ht="15.75" thickBot="1">
      <c r="B359" s="40">
        <v>357</v>
      </c>
      <c r="C359" s="5">
        <v>20018</v>
      </c>
      <c r="D359" s="16" t="str">
        <f>VLOOKUP(C359,T_Productos[],MATCH("Nombre*",T_Productos[#Headers],0),FALSE)</f>
        <v>Snack para perro Dentasix 110 g 7 unid.</v>
      </c>
      <c r="E359" s="16" t="str">
        <f>VLOOKUP(C359,T_Productos[],MATCH("Categor*",T_Productos[#Headers],0),FALSE)</f>
        <v>Mascotas</v>
      </c>
      <c r="F359" s="19">
        <f>VLOOKUP(C359,T_Productos[],MATCH("Precio*",T_Productos[#Headers],0),FALSE)</f>
        <v>1730</v>
      </c>
      <c r="G359" s="5">
        <v>135</v>
      </c>
      <c r="H359" s="6">
        <v>5</v>
      </c>
      <c r="I359" s="17" t="str">
        <f>VLOOKUP(H359,T_Ventas[],MATCH("Nombre*",T_Ventas[#Headers],0),FALSE)</f>
        <v>Magdalena Pérez</v>
      </c>
      <c r="J359" s="7">
        <v>43915</v>
      </c>
      <c r="K35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59" s="5" t="s">
        <v>38</v>
      </c>
      <c r="M359" s="42" t="b">
        <f>IF(AND(T_Facturacion[[#This Row],[Fecha de Facturación ]]&lt;DATE(2020,3,15),T_Facturacion[[#This Row],[Estado  ]]="PENDIENTE"),TRUE,FALSE)</f>
        <v>0</v>
      </c>
      <c r="N359" s="21"/>
    </row>
    <row r="360" spans="2:14" ht="15.75" thickBot="1">
      <c r="B360" s="40">
        <v>358</v>
      </c>
      <c r="C360" s="5">
        <v>20005</v>
      </c>
      <c r="D360" s="16" t="str">
        <f>VLOOKUP(C360,T_Productos[],MATCH("Nombre*",T_Productos[#Headers],0),FALSE)</f>
        <v>Bolsa de Basura 50 x 70 cm Clásica  10 Un</v>
      </c>
      <c r="E360" s="16" t="str">
        <f>VLOOKUP(C360,T_Productos[],MATCH("Categor*",T_Productos[#Headers],0),FALSE)</f>
        <v>Limpieza</v>
      </c>
      <c r="F360" s="19">
        <f>VLOOKUP(C360,T_Productos[],MATCH("Precio*",T_Productos[#Headers],0),FALSE)</f>
        <v>430</v>
      </c>
      <c r="G360" s="5">
        <v>187</v>
      </c>
      <c r="H360" s="6">
        <v>2</v>
      </c>
      <c r="I360" s="17" t="str">
        <f>VLOOKUP(H360,T_Ventas[],MATCH("Nombre*",T_Ventas[#Headers],0),FALSE)</f>
        <v>Santiago Muñoz</v>
      </c>
      <c r="J360" s="7">
        <v>43904</v>
      </c>
      <c r="K36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0" s="5" t="s">
        <v>38</v>
      </c>
      <c r="M360" s="42" t="b">
        <f>IF(AND(T_Facturacion[[#This Row],[Fecha de Facturación ]]&lt;DATE(2020,3,15),T_Facturacion[[#This Row],[Estado  ]]="PENDIENTE"),TRUE,FALSE)</f>
        <v>0</v>
      </c>
      <c r="N360" s="21"/>
    </row>
    <row r="361" spans="2:14" ht="15.75" thickBot="1">
      <c r="B361" s="40">
        <v>359</v>
      </c>
      <c r="C361" s="5">
        <v>20011</v>
      </c>
      <c r="D361" s="16" t="str">
        <f>VLOOKUP(C361,T_Productos[],MATCH("Nombre*",T_Productos[#Headers],0),FALSE)</f>
        <v>Insecticida Casa y Jardín Lata  420 cc</v>
      </c>
      <c r="E361" s="16" t="str">
        <f>VLOOKUP(C361,T_Productos[],MATCH("Categor*",T_Productos[#Headers],0),FALSE)</f>
        <v>Limpieza</v>
      </c>
      <c r="F361" s="19">
        <f>VLOOKUP(C361,T_Productos[],MATCH("Precio*",T_Productos[#Headers],0),FALSE)</f>
        <v>2850</v>
      </c>
      <c r="G361" s="5">
        <v>82</v>
      </c>
      <c r="H361" s="6">
        <v>5</v>
      </c>
      <c r="I361" s="17" t="str">
        <f>VLOOKUP(H361,T_Ventas[],MATCH("Nombre*",T_Ventas[#Headers],0),FALSE)</f>
        <v>Magdalena Pérez</v>
      </c>
      <c r="J361" s="7">
        <v>43917</v>
      </c>
      <c r="K36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61" s="5" t="s">
        <v>38</v>
      </c>
      <c r="M361" s="42" t="b">
        <f>IF(AND(T_Facturacion[[#This Row],[Fecha de Facturación ]]&lt;DATE(2020,3,15),T_Facturacion[[#This Row],[Estado  ]]="PENDIENTE"),TRUE,FALSE)</f>
        <v>0</v>
      </c>
      <c r="N361" s="21"/>
    </row>
    <row r="362" spans="2:14" ht="15.75" thickBot="1">
      <c r="B362" s="40">
        <v>360</v>
      </c>
      <c r="C362" s="5">
        <v>20011</v>
      </c>
      <c r="D362" s="16" t="str">
        <f>VLOOKUP(C362,T_Productos[],MATCH("Nombre*",T_Productos[#Headers],0),FALSE)</f>
        <v>Insecticida Casa y Jardín Lata  420 cc</v>
      </c>
      <c r="E362" s="16" t="str">
        <f>VLOOKUP(C362,T_Productos[],MATCH("Categor*",T_Productos[#Headers],0),FALSE)</f>
        <v>Limpieza</v>
      </c>
      <c r="F362" s="19">
        <f>VLOOKUP(C362,T_Productos[],MATCH("Precio*",T_Productos[#Headers],0),FALSE)</f>
        <v>2850</v>
      </c>
      <c r="G362" s="5">
        <v>97</v>
      </c>
      <c r="H362" s="6">
        <v>5</v>
      </c>
      <c r="I362" s="17" t="str">
        <f>VLOOKUP(H362,T_Ventas[],MATCH("Nombre*",T_Ventas[#Headers],0),FALSE)</f>
        <v>Magdalena Pérez</v>
      </c>
      <c r="J362" s="7">
        <v>43911</v>
      </c>
      <c r="K36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2" s="5" t="s">
        <v>38</v>
      </c>
      <c r="M362" s="42" t="b">
        <f>IF(AND(T_Facturacion[[#This Row],[Fecha de Facturación ]]&lt;DATE(2020,3,15),T_Facturacion[[#This Row],[Estado  ]]="PENDIENTE"),TRUE,FALSE)</f>
        <v>0</v>
      </c>
      <c r="N362" s="21"/>
    </row>
    <row r="363" spans="2:14" ht="15.75" thickBot="1">
      <c r="B363" s="40">
        <v>361</v>
      </c>
      <c r="C363" s="5">
        <v>20013</v>
      </c>
      <c r="D363" s="16" t="str">
        <f>VLOOKUP(C363,T_Productos[],MATCH("Nombre*",T_Productos[#Headers],0),FALSE)</f>
        <v>Leche Descremada Sin Lactosa con Tapa  1 </v>
      </c>
      <c r="E363" s="16" t="str">
        <f>VLOOKUP(C363,T_Productos[],MATCH("Categor*",T_Productos[#Headers],0),FALSE)</f>
        <v>Alimentos</v>
      </c>
      <c r="F363" s="19">
        <f>VLOOKUP(C363,T_Productos[],MATCH("Precio*",T_Productos[#Headers],0),FALSE)</f>
        <v>890</v>
      </c>
      <c r="G363" s="5">
        <v>179</v>
      </c>
      <c r="H363" s="6">
        <v>5</v>
      </c>
      <c r="I363" s="17" t="str">
        <f>VLOOKUP(H363,T_Ventas[],MATCH("Nombre*",T_Ventas[#Headers],0),FALSE)</f>
        <v>Magdalena Pérez</v>
      </c>
      <c r="J363" s="7">
        <v>43903</v>
      </c>
      <c r="K36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3" s="5" t="s">
        <v>39</v>
      </c>
      <c r="M363" s="42" t="b">
        <f>IF(AND(T_Facturacion[[#This Row],[Fecha de Facturación ]]&lt;DATE(2020,3,15),T_Facturacion[[#This Row],[Estado  ]]="PENDIENTE"),TRUE,FALSE)</f>
        <v>1</v>
      </c>
      <c r="N363" s="21"/>
    </row>
    <row r="364" spans="2:14" ht="15.75" thickBot="1">
      <c r="B364" s="40">
        <v>362</v>
      </c>
      <c r="C364" s="5">
        <v>20015</v>
      </c>
      <c r="D364" s="16" t="str">
        <f>VLOOKUP(C364,T_Productos[],MATCH("Nombre*",T_Productos[#Headers],0),FALSE)</f>
        <v xml:space="preserve">Pack plumones para pizarra 4 colores </v>
      </c>
      <c r="E364" s="16" t="str">
        <f>VLOOKUP(C364,T_Productos[],MATCH("Categor*",T_Productos[#Headers],0),FALSE)</f>
        <v>Librería</v>
      </c>
      <c r="F364" s="19">
        <f>VLOOKUP(C364,T_Productos[],MATCH("Precio*",T_Productos[#Headers],0),FALSE)</f>
        <v>2390</v>
      </c>
      <c r="G364" s="5">
        <v>126</v>
      </c>
      <c r="H364" s="6">
        <v>3</v>
      </c>
      <c r="I364" s="17" t="str">
        <f>VLOOKUP(H364,T_Ventas[],MATCH("Nombre*",T_Ventas[#Headers],0),FALSE)</f>
        <v>Laura Rojas</v>
      </c>
      <c r="J364" s="7">
        <v>43915</v>
      </c>
      <c r="K36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4" s="5" t="s">
        <v>39</v>
      </c>
      <c r="M364" s="42" t="b">
        <f>IF(AND(T_Facturacion[[#This Row],[Fecha de Facturación ]]&lt;DATE(2020,3,15),T_Facturacion[[#This Row],[Estado  ]]="PENDIENTE"),TRUE,FALSE)</f>
        <v>0</v>
      </c>
      <c r="N364" s="21"/>
    </row>
    <row r="365" spans="2:14" ht="15.75" thickBot="1">
      <c r="B365" s="40">
        <v>363</v>
      </c>
      <c r="C365" s="5">
        <v>20016</v>
      </c>
      <c r="D365" s="16" t="str">
        <f>VLOOKUP(C365,T_Productos[],MATCH("Nombre*",T_Productos[#Headers],0),FALSE)</f>
        <v>Pan Blanco Grande XL Bolsa  750 g</v>
      </c>
      <c r="E365" s="16" t="str">
        <f>VLOOKUP(C365,T_Productos[],MATCH("Categor*",T_Productos[#Headers],0),FALSE)</f>
        <v>Alimentos</v>
      </c>
      <c r="F365" s="19">
        <f>VLOOKUP(C365,T_Productos[],MATCH("Precio*",T_Productos[#Headers],0),FALSE)</f>
        <v>1850</v>
      </c>
      <c r="G365" s="5">
        <v>122</v>
      </c>
      <c r="H365" s="6">
        <v>3</v>
      </c>
      <c r="I365" s="17" t="str">
        <f>VLOOKUP(H365,T_Ventas[],MATCH("Nombre*",T_Ventas[#Headers],0),FALSE)</f>
        <v>Laura Rojas</v>
      </c>
      <c r="J365" s="7">
        <v>43892</v>
      </c>
      <c r="K36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65" s="5" t="s">
        <v>39</v>
      </c>
      <c r="M365" s="42" t="b">
        <f>IF(AND(T_Facturacion[[#This Row],[Fecha de Facturación ]]&lt;DATE(2020,3,15),T_Facturacion[[#This Row],[Estado  ]]="PENDIENTE"),TRUE,FALSE)</f>
        <v>1</v>
      </c>
      <c r="N365" s="21"/>
    </row>
    <row r="366" spans="2:14" ht="15.75" thickBot="1">
      <c r="B366" s="40">
        <v>364</v>
      </c>
      <c r="C366" s="5">
        <v>20002</v>
      </c>
      <c r="D366" s="16" t="str">
        <f>VLOOKUP(C366,T_Productos[],MATCH("Nombre*",T_Productos[#Headers],0),FALSE)</f>
        <v>Arena sanitaria aglutinante 4 kg</v>
      </c>
      <c r="E366" s="16" t="str">
        <f>VLOOKUP(C366,T_Productos[],MATCH("Categor*",T_Productos[#Headers],0),FALSE)</f>
        <v>Mascotas</v>
      </c>
      <c r="F366" s="19">
        <f>VLOOKUP(C366,T_Productos[],MATCH("Precio*",T_Productos[#Headers],0),FALSE)</f>
        <v>4790</v>
      </c>
      <c r="G366" s="5">
        <v>164</v>
      </c>
      <c r="H366" s="6">
        <v>2</v>
      </c>
      <c r="I366" s="17" t="str">
        <f>VLOOKUP(H366,T_Ventas[],MATCH("Nombre*",T_Ventas[#Headers],0),FALSE)</f>
        <v>Santiago Muñoz</v>
      </c>
      <c r="J366" s="7">
        <v>43902</v>
      </c>
      <c r="K36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6" s="5" t="s">
        <v>38</v>
      </c>
      <c r="M366" s="42" t="b">
        <f>IF(AND(T_Facturacion[[#This Row],[Fecha de Facturación ]]&lt;DATE(2020,3,15),T_Facturacion[[#This Row],[Estado  ]]="PENDIENTE"),TRUE,FALSE)</f>
        <v>0</v>
      </c>
      <c r="N366" s="21"/>
    </row>
    <row r="367" spans="2:14" ht="15.75" thickBot="1">
      <c r="B367" s="40">
        <v>365</v>
      </c>
      <c r="C367" s="5">
        <v>20010</v>
      </c>
      <c r="D367" s="16" t="str">
        <f>VLOOKUP(C367,T_Productos[],MATCH("Nombre*",T_Productos[#Headers],0),FALSE)</f>
        <v>Huevo de Campo Grande Color Caja  12 Un</v>
      </c>
      <c r="E367" s="16" t="str">
        <f>VLOOKUP(C367,T_Productos[],MATCH("Categor*",T_Productos[#Headers],0),FALSE)</f>
        <v>Alimentos</v>
      </c>
      <c r="F367" s="19">
        <f>VLOOKUP(C367,T_Productos[],MATCH("Precio*",T_Productos[#Headers],0),FALSE)</f>
        <v>2950</v>
      </c>
      <c r="G367" s="5">
        <v>122</v>
      </c>
      <c r="H367" s="6">
        <v>1</v>
      </c>
      <c r="I367" s="17" t="str">
        <f>VLOOKUP(H367,T_Ventas[],MATCH("Nombre*",T_Ventas[#Headers],0),FALSE)</f>
        <v>Lucas González</v>
      </c>
      <c r="J367" s="7">
        <v>43914</v>
      </c>
      <c r="K36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7" s="5" t="s">
        <v>38</v>
      </c>
      <c r="M367" s="42" t="b">
        <f>IF(AND(T_Facturacion[[#This Row],[Fecha de Facturación ]]&lt;DATE(2020,3,15),T_Facturacion[[#This Row],[Estado  ]]="PENDIENTE"),TRUE,FALSE)</f>
        <v>0</v>
      </c>
      <c r="N367" s="21"/>
    </row>
    <row r="368" spans="2:14" ht="15.75" thickBot="1">
      <c r="B368" s="40">
        <v>366</v>
      </c>
      <c r="C368" s="5">
        <v>20017</v>
      </c>
      <c r="D368" s="16" t="str">
        <f>VLOOKUP(C368,T_Productos[],MATCH("Nombre*",T_Productos[#Headers],0),FALSE)</f>
        <v>Pegamento barra 36 gr</v>
      </c>
      <c r="E368" s="16" t="str">
        <f>VLOOKUP(C368,T_Productos[],MATCH("Categor*",T_Productos[#Headers],0),FALSE)</f>
        <v>Librería</v>
      </c>
      <c r="F368" s="19">
        <f>VLOOKUP(C368,T_Productos[],MATCH("Precio*",T_Productos[#Headers],0),FALSE)</f>
        <v>890</v>
      </c>
      <c r="G368" s="5">
        <v>179</v>
      </c>
      <c r="H368" s="6">
        <v>3</v>
      </c>
      <c r="I368" s="17" t="str">
        <f>VLOOKUP(H368,T_Ventas[],MATCH("Nombre*",T_Ventas[#Headers],0),FALSE)</f>
        <v>Laura Rojas</v>
      </c>
      <c r="J368" s="7">
        <v>43907</v>
      </c>
      <c r="K36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8" s="5" t="s">
        <v>38</v>
      </c>
      <c r="M368" s="42" t="b">
        <f>IF(AND(T_Facturacion[[#This Row],[Fecha de Facturación ]]&lt;DATE(2020,3,15),T_Facturacion[[#This Row],[Estado  ]]="PENDIENTE"),TRUE,FALSE)</f>
        <v>0</v>
      </c>
      <c r="N368" s="21"/>
    </row>
    <row r="369" spans="2:14" ht="15.75" thickBot="1">
      <c r="B369" s="40">
        <v>367</v>
      </c>
      <c r="C369" s="5">
        <v>20017</v>
      </c>
      <c r="D369" s="16" t="str">
        <f>VLOOKUP(C369,T_Productos[],MATCH("Nombre*",T_Productos[#Headers],0),FALSE)</f>
        <v>Pegamento barra 36 gr</v>
      </c>
      <c r="E369" s="16" t="str">
        <f>VLOOKUP(C369,T_Productos[],MATCH("Categor*",T_Productos[#Headers],0),FALSE)</f>
        <v>Librería</v>
      </c>
      <c r="F369" s="19">
        <f>VLOOKUP(C369,T_Productos[],MATCH("Precio*",T_Productos[#Headers],0),FALSE)</f>
        <v>890</v>
      </c>
      <c r="G369" s="5">
        <v>175</v>
      </c>
      <c r="H369" s="6">
        <v>4</v>
      </c>
      <c r="I369" s="17" t="str">
        <f>VLOOKUP(H369,T_Ventas[],MATCH("Nombre*",T_Ventas[#Headers],0),FALSE)</f>
        <v xml:space="preserve">Pedro Díaz </v>
      </c>
      <c r="J369" s="7">
        <v>43896</v>
      </c>
      <c r="K36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69" s="5" t="s">
        <v>38</v>
      </c>
      <c r="M369" s="42" t="b">
        <f>IF(AND(T_Facturacion[[#This Row],[Fecha de Facturación ]]&lt;DATE(2020,3,15),T_Facturacion[[#This Row],[Estado  ]]="PENDIENTE"),TRUE,FALSE)</f>
        <v>0</v>
      </c>
      <c r="N369" s="21"/>
    </row>
    <row r="370" spans="2:14" ht="15.75" thickBot="1">
      <c r="B370" s="40">
        <v>368</v>
      </c>
      <c r="C370" s="5">
        <v>20004</v>
      </c>
      <c r="D370" s="16" t="str">
        <f>VLOOKUP(C370,T_Productos[],MATCH("Nombre*",T_Productos[#Headers],0),FALSE)</f>
        <v>Block de Dibujo N°99 1/8 Artel 20 Hojas</v>
      </c>
      <c r="E370" s="16" t="str">
        <f>VLOOKUP(C370,T_Productos[],MATCH("Categor*",T_Productos[#Headers],0),FALSE)</f>
        <v>Librería</v>
      </c>
      <c r="F370" s="19">
        <f>VLOOKUP(C370,T_Productos[],MATCH("Precio*",T_Productos[#Headers],0),FALSE)</f>
        <v>1170</v>
      </c>
      <c r="G370" s="5">
        <v>100</v>
      </c>
      <c r="H370" s="6">
        <v>2</v>
      </c>
      <c r="I370" s="17" t="str">
        <f>VLOOKUP(H370,T_Ventas[],MATCH("Nombre*",T_Ventas[#Headers],0),FALSE)</f>
        <v>Santiago Muñoz</v>
      </c>
      <c r="J370" s="7">
        <v>43895</v>
      </c>
      <c r="K37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70" s="5" t="s">
        <v>39</v>
      </c>
      <c r="M370" s="42" t="b">
        <f>IF(AND(T_Facturacion[[#This Row],[Fecha de Facturación ]]&lt;DATE(2020,3,15),T_Facturacion[[#This Row],[Estado  ]]="PENDIENTE"),TRUE,FALSE)</f>
        <v>1</v>
      </c>
      <c r="N370" s="21"/>
    </row>
    <row r="371" spans="2:14" ht="15.75" thickBot="1">
      <c r="B371" s="40">
        <v>369</v>
      </c>
      <c r="C371" s="5">
        <v>20017</v>
      </c>
      <c r="D371" s="16" t="str">
        <f>VLOOKUP(C371,T_Productos[],MATCH("Nombre*",T_Productos[#Headers],0),FALSE)</f>
        <v>Pegamento barra 36 gr</v>
      </c>
      <c r="E371" s="16" t="str">
        <f>VLOOKUP(C371,T_Productos[],MATCH("Categor*",T_Productos[#Headers],0),FALSE)</f>
        <v>Librería</v>
      </c>
      <c r="F371" s="19">
        <f>VLOOKUP(C371,T_Productos[],MATCH("Precio*",T_Productos[#Headers],0),FALSE)</f>
        <v>890</v>
      </c>
      <c r="G371" s="5">
        <v>83</v>
      </c>
      <c r="H371" s="6">
        <v>5</v>
      </c>
      <c r="I371" s="17" t="str">
        <f>VLOOKUP(H371,T_Ventas[],MATCH("Nombre*",T_Ventas[#Headers],0),FALSE)</f>
        <v>Magdalena Pérez</v>
      </c>
      <c r="J371" s="7">
        <v>43897</v>
      </c>
      <c r="K37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1" s="5" t="s">
        <v>38</v>
      </c>
      <c r="M371" s="42" t="b">
        <f>IF(AND(T_Facturacion[[#This Row],[Fecha de Facturación ]]&lt;DATE(2020,3,15),T_Facturacion[[#This Row],[Estado  ]]="PENDIENTE"),TRUE,FALSE)</f>
        <v>0</v>
      </c>
      <c r="N371" s="21"/>
    </row>
    <row r="372" spans="2:14" ht="15.75" thickBot="1">
      <c r="B372" s="40">
        <v>370</v>
      </c>
      <c r="C372" s="5">
        <v>20010</v>
      </c>
      <c r="D372" s="16" t="str">
        <f>VLOOKUP(C372,T_Productos[],MATCH("Nombre*",T_Productos[#Headers],0),FALSE)</f>
        <v>Huevo de Campo Grande Color Caja  12 Un</v>
      </c>
      <c r="E372" s="16" t="str">
        <f>VLOOKUP(C372,T_Productos[],MATCH("Categor*",T_Productos[#Headers],0),FALSE)</f>
        <v>Alimentos</v>
      </c>
      <c r="F372" s="19">
        <f>VLOOKUP(C372,T_Productos[],MATCH("Precio*",T_Productos[#Headers],0),FALSE)</f>
        <v>2950</v>
      </c>
      <c r="G372" s="5">
        <v>128</v>
      </c>
      <c r="H372" s="6">
        <v>2</v>
      </c>
      <c r="I372" s="17" t="str">
        <f>VLOOKUP(H372,T_Ventas[],MATCH("Nombre*",T_Ventas[#Headers],0),FALSE)</f>
        <v>Santiago Muñoz</v>
      </c>
      <c r="J372" s="7">
        <v>43894</v>
      </c>
      <c r="K37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72" s="5" t="s">
        <v>38</v>
      </c>
      <c r="M372" s="42" t="b">
        <f>IF(AND(T_Facturacion[[#This Row],[Fecha de Facturación ]]&lt;DATE(2020,3,15),T_Facturacion[[#This Row],[Estado  ]]="PENDIENTE"),TRUE,FALSE)</f>
        <v>0</v>
      </c>
      <c r="N372" s="21"/>
    </row>
    <row r="373" spans="2:14" ht="15.75" thickBot="1">
      <c r="B373" s="40">
        <v>371</v>
      </c>
      <c r="C373" s="5">
        <v>20003</v>
      </c>
      <c r="D373" s="16" t="str">
        <f>VLOOKUP(C373,T_Productos[],MATCH("Nombre*",T_Productos[#Headers],0),FALSE)</f>
        <v>Arroz Grano Largo Ancho Grado 1  1 Kg</v>
      </c>
      <c r="E373" s="16" t="str">
        <f>VLOOKUP(C373,T_Productos[],MATCH("Categor*",T_Productos[#Headers],0),FALSE)</f>
        <v>Alimentos</v>
      </c>
      <c r="F373" s="19">
        <f>VLOOKUP(C373,T_Productos[],MATCH("Precio*",T_Productos[#Headers],0),FALSE)</f>
        <v>1150</v>
      </c>
      <c r="G373" s="5">
        <v>159</v>
      </c>
      <c r="H373" s="6">
        <v>5</v>
      </c>
      <c r="I373" s="17" t="str">
        <f>VLOOKUP(H373,T_Ventas[],MATCH("Nombre*",T_Ventas[#Headers],0),FALSE)</f>
        <v>Magdalena Pérez</v>
      </c>
      <c r="J373" s="7">
        <v>43921</v>
      </c>
      <c r="K37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73" s="5" t="s">
        <v>39</v>
      </c>
      <c r="M373" s="42" t="b">
        <f>IF(AND(T_Facturacion[[#This Row],[Fecha de Facturación ]]&lt;DATE(2020,3,15),T_Facturacion[[#This Row],[Estado  ]]="PENDIENTE"),TRUE,FALSE)</f>
        <v>0</v>
      </c>
      <c r="N373" s="21"/>
    </row>
    <row r="374" spans="2:14" ht="15.75" thickBot="1">
      <c r="B374" s="40">
        <v>372</v>
      </c>
      <c r="C374" s="5">
        <v>20001</v>
      </c>
      <c r="D374" s="16" t="str">
        <f>VLOOKUP(C374,T_Productos[],MATCH("Nombre*",T_Productos[#Headers],0),FALSE)</f>
        <v>Alimento húmedo para gato adulto carne 85 g</v>
      </c>
      <c r="E374" s="16" t="str">
        <f>VLOOKUP(C374,T_Productos[],MATCH("Categor*",T_Productos[#Headers],0),FALSE)</f>
        <v>Mascotas</v>
      </c>
      <c r="F374" s="19">
        <f>VLOOKUP(C374,T_Productos[],MATCH("Precio*",T_Productos[#Headers],0),FALSE)</f>
        <v>590</v>
      </c>
      <c r="G374" s="5">
        <v>154</v>
      </c>
      <c r="H374" s="6">
        <v>2</v>
      </c>
      <c r="I374" s="17" t="str">
        <f>VLOOKUP(H374,T_Ventas[],MATCH("Nombre*",T_Ventas[#Headers],0),FALSE)</f>
        <v>Santiago Muñoz</v>
      </c>
      <c r="J374" s="7">
        <v>43901</v>
      </c>
      <c r="K37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4" s="5" t="s">
        <v>38</v>
      </c>
      <c r="M374" s="42" t="b">
        <f>IF(AND(T_Facturacion[[#This Row],[Fecha de Facturación ]]&lt;DATE(2020,3,15),T_Facturacion[[#This Row],[Estado  ]]="PENDIENTE"),TRUE,FALSE)</f>
        <v>0</v>
      </c>
      <c r="N374" s="21"/>
    </row>
    <row r="375" spans="2:14" ht="15.75" thickBot="1">
      <c r="B375" s="40">
        <v>373</v>
      </c>
      <c r="C375" s="5">
        <v>20014</v>
      </c>
      <c r="D375" s="16" t="str">
        <f>VLOOKUP(C375,T_Productos[],MATCH("Nombre*",T_Productos[#Headers],0),FALSE)</f>
        <v>Limpia Pisos Lavanda 1800 ml</v>
      </c>
      <c r="E375" s="16" t="str">
        <f>VLOOKUP(C375,T_Productos[],MATCH("Categor*",T_Productos[#Headers],0),FALSE)</f>
        <v>Limpieza</v>
      </c>
      <c r="F375" s="19">
        <f>VLOOKUP(C375,T_Productos[],MATCH("Precio*",T_Productos[#Headers],0),FALSE)</f>
        <v>1690</v>
      </c>
      <c r="G375" s="5">
        <v>179</v>
      </c>
      <c r="H375" s="6">
        <v>1</v>
      </c>
      <c r="I375" s="17" t="str">
        <f>VLOOKUP(H375,T_Ventas[],MATCH("Nombre*",T_Ventas[#Headers],0),FALSE)</f>
        <v>Lucas González</v>
      </c>
      <c r="J375" s="7">
        <v>43910</v>
      </c>
      <c r="K37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5" s="5" t="s">
        <v>38</v>
      </c>
      <c r="M375" s="42" t="b">
        <f>IF(AND(T_Facturacion[[#This Row],[Fecha de Facturación ]]&lt;DATE(2020,3,15),T_Facturacion[[#This Row],[Estado  ]]="PENDIENTE"),TRUE,FALSE)</f>
        <v>0</v>
      </c>
      <c r="N375" s="21"/>
    </row>
    <row r="376" spans="2:14" ht="15.75" thickBot="1">
      <c r="B376" s="40">
        <v>374</v>
      </c>
      <c r="C376" s="5">
        <v>20015</v>
      </c>
      <c r="D376" s="16" t="str">
        <f>VLOOKUP(C376,T_Productos[],MATCH("Nombre*",T_Productos[#Headers],0),FALSE)</f>
        <v xml:space="preserve">Pack plumones para pizarra 4 colores </v>
      </c>
      <c r="E376" s="16" t="str">
        <f>VLOOKUP(C376,T_Productos[],MATCH("Categor*",T_Productos[#Headers],0),FALSE)</f>
        <v>Librería</v>
      </c>
      <c r="F376" s="19">
        <f>VLOOKUP(C376,T_Productos[],MATCH("Precio*",T_Productos[#Headers],0),FALSE)</f>
        <v>2390</v>
      </c>
      <c r="G376" s="5">
        <v>108</v>
      </c>
      <c r="H376" s="6">
        <v>4</v>
      </c>
      <c r="I376" s="17" t="str">
        <f>VLOOKUP(H376,T_Ventas[],MATCH("Nombre*",T_Ventas[#Headers],0),FALSE)</f>
        <v xml:space="preserve">Pedro Díaz </v>
      </c>
      <c r="J376" s="7">
        <v>43912</v>
      </c>
      <c r="K37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6" s="5" t="s">
        <v>38</v>
      </c>
      <c r="M376" s="42" t="b">
        <f>IF(AND(T_Facturacion[[#This Row],[Fecha de Facturación ]]&lt;DATE(2020,3,15),T_Facturacion[[#This Row],[Estado  ]]="PENDIENTE"),TRUE,FALSE)</f>
        <v>0</v>
      </c>
      <c r="N376" s="21"/>
    </row>
    <row r="377" spans="2:14" ht="15.75" thickBot="1">
      <c r="B377" s="40">
        <v>375</v>
      </c>
      <c r="C377" s="5">
        <v>20010</v>
      </c>
      <c r="D377" s="16" t="str">
        <f>VLOOKUP(C377,T_Productos[],MATCH("Nombre*",T_Productos[#Headers],0),FALSE)</f>
        <v>Huevo de Campo Grande Color Caja  12 Un</v>
      </c>
      <c r="E377" s="16" t="str">
        <f>VLOOKUP(C377,T_Productos[],MATCH("Categor*",T_Productos[#Headers],0),FALSE)</f>
        <v>Alimentos</v>
      </c>
      <c r="F377" s="19">
        <f>VLOOKUP(C377,T_Productos[],MATCH("Precio*",T_Productos[#Headers],0),FALSE)</f>
        <v>2950</v>
      </c>
      <c r="G377" s="5">
        <v>100</v>
      </c>
      <c r="H377" s="6">
        <v>3</v>
      </c>
      <c r="I377" s="17" t="str">
        <f>VLOOKUP(H377,T_Ventas[],MATCH("Nombre*",T_Ventas[#Headers],0),FALSE)</f>
        <v>Laura Rojas</v>
      </c>
      <c r="J377" s="7">
        <v>43901</v>
      </c>
      <c r="K37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7" s="5" t="s">
        <v>38</v>
      </c>
      <c r="M377" s="42" t="b">
        <f>IF(AND(T_Facturacion[[#This Row],[Fecha de Facturación ]]&lt;DATE(2020,3,15),T_Facturacion[[#This Row],[Estado  ]]="PENDIENTE"),TRUE,FALSE)</f>
        <v>0</v>
      </c>
      <c r="N377" s="21"/>
    </row>
    <row r="378" spans="2:14" ht="15.75" thickBot="1">
      <c r="B378" s="40">
        <v>376</v>
      </c>
      <c r="C378" s="5">
        <v>20009</v>
      </c>
      <c r="D378" s="16" t="str">
        <f>VLOOKUP(C378,T_Productos[],MATCH("Nombre*",T_Productos[#Headers],0),FALSE)</f>
        <v>Hueso Pet´s Fun cuero 5-6"</v>
      </c>
      <c r="E378" s="16" t="str">
        <f>VLOOKUP(C378,T_Productos[],MATCH("Categor*",T_Productos[#Headers],0),FALSE)</f>
        <v>Mascotas</v>
      </c>
      <c r="F378" s="19">
        <f>VLOOKUP(C378,T_Productos[],MATCH("Precio*",T_Productos[#Headers],0),FALSE)</f>
        <v>1689</v>
      </c>
      <c r="G378" s="5">
        <v>120</v>
      </c>
      <c r="H378" s="6">
        <v>4</v>
      </c>
      <c r="I378" s="17" t="str">
        <f>VLOOKUP(H378,T_Ventas[],MATCH("Nombre*",T_Ventas[#Headers],0),FALSE)</f>
        <v xml:space="preserve">Pedro Díaz </v>
      </c>
      <c r="J378" s="7">
        <v>43896</v>
      </c>
      <c r="K37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8" s="5" t="s">
        <v>38</v>
      </c>
      <c r="M378" s="42" t="b">
        <f>IF(AND(T_Facturacion[[#This Row],[Fecha de Facturación ]]&lt;DATE(2020,3,15),T_Facturacion[[#This Row],[Estado  ]]="PENDIENTE"),TRUE,FALSE)</f>
        <v>0</v>
      </c>
      <c r="N378" s="21"/>
    </row>
    <row r="379" spans="2:14" ht="15.75" thickBot="1">
      <c r="B379" s="40">
        <v>377</v>
      </c>
      <c r="C379" s="5">
        <v>20008</v>
      </c>
      <c r="D379" s="16" t="str">
        <f>VLOOKUP(C379,T_Productos[],MATCH("Nombre*",T_Productos[#Headers],0),FALSE)</f>
        <v>Harina sin Polvos de Hornear Bolsa  1 Kg</v>
      </c>
      <c r="E379" s="16" t="str">
        <f>VLOOKUP(C379,T_Productos[],MATCH("Categor*",T_Productos[#Headers],0),FALSE)</f>
        <v>Alimentos</v>
      </c>
      <c r="F379" s="19">
        <f>VLOOKUP(C379,T_Productos[],MATCH("Precio*",T_Productos[#Headers],0),FALSE)</f>
        <v>970</v>
      </c>
      <c r="G379" s="5">
        <v>101</v>
      </c>
      <c r="H379" s="6">
        <v>4</v>
      </c>
      <c r="I379" s="17" t="str">
        <f>VLOOKUP(H379,T_Ventas[],MATCH("Nombre*",T_Ventas[#Headers],0),FALSE)</f>
        <v xml:space="preserve">Pedro Díaz </v>
      </c>
      <c r="J379" s="7">
        <v>43916</v>
      </c>
      <c r="K37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79" s="5" t="s">
        <v>39</v>
      </c>
      <c r="M379" s="42" t="b">
        <f>IF(AND(T_Facturacion[[#This Row],[Fecha de Facturación ]]&lt;DATE(2020,3,15),T_Facturacion[[#This Row],[Estado  ]]="PENDIENTE"),TRUE,FALSE)</f>
        <v>0</v>
      </c>
      <c r="N379" s="21"/>
    </row>
    <row r="380" spans="2:14" ht="15.75" thickBot="1">
      <c r="B380" s="40">
        <v>378</v>
      </c>
      <c r="C380" s="5">
        <v>20020</v>
      </c>
      <c r="D380" s="16" t="str">
        <f>VLOOKUP(C380,T_Productos[],MATCH("Nombre*",T_Productos[#Headers],0),FALSE)</f>
        <v>Toalla de papel clásica 3 Un</v>
      </c>
      <c r="E380" s="16" t="str">
        <f>VLOOKUP(C380,T_Productos[],MATCH("Categor*",T_Productos[#Headers],0),FALSE)</f>
        <v>Limpieza</v>
      </c>
      <c r="F380" s="19">
        <f>VLOOKUP(C380,T_Productos[],MATCH("Precio*",T_Productos[#Headers],0),FALSE)</f>
        <v>1710</v>
      </c>
      <c r="G380" s="5">
        <v>81</v>
      </c>
      <c r="H380" s="6">
        <v>4</v>
      </c>
      <c r="I380" s="17" t="str">
        <f>VLOOKUP(H380,T_Ventas[],MATCH("Nombre*",T_Ventas[#Headers],0),FALSE)</f>
        <v xml:space="preserve">Pedro Díaz </v>
      </c>
      <c r="J380" s="7">
        <v>43905</v>
      </c>
      <c r="K38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0" s="5" t="s">
        <v>38</v>
      </c>
      <c r="M380" s="42" t="b">
        <f>IF(AND(T_Facturacion[[#This Row],[Fecha de Facturación ]]&lt;DATE(2020,3,15),T_Facturacion[[#This Row],[Estado  ]]="PENDIENTE"),TRUE,FALSE)</f>
        <v>0</v>
      </c>
      <c r="N380" s="21"/>
    </row>
    <row r="381" spans="2:14" ht="15.75" thickBot="1">
      <c r="B381" s="40">
        <v>379</v>
      </c>
      <c r="C381" s="5">
        <v>20013</v>
      </c>
      <c r="D381" s="16" t="str">
        <f>VLOOKUP(C381,T_Productos[],MATCH("Nombre*",T_Productos[#Headers],0),FALSE)</f>
        <v>Leche Descremada Sin Lactosa con Tapa  1 </v>
      </c>
      <c r="E381" s="16" t="str">
        <f>VLOOKUP(C381,T_Productos[],MATCH("Categor*",T_Productos[#Headers],0),FALSE)</f>
        <v>Alimentos</v>
      </c>
      <c r="F381" s="19">
        <f>VLOOKUP(C381,T_Productos[],MATCH("Precio*",T_Productos[#Headers],0),FALSE)</f>
        <v>890</v>
      </c>
      <c r="G381" s="5">
        <v>157</v>
      </c>
      <c r="H381" s="6">
        <v>3</v>
      </c>
      <c r="I381" s="17" t="str">
        <f>VLOOKUP(H381,T_Ventas[],MATCH("Nombre*",T_Ventas[#Headers],0),FALSE)</f>
        <v>Laura Rojas</v>
      </c>
      <c r="J381" s="7">
        <v>43908</v>
      </c>
      <c r="K38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1" s="5" t="s">
        <v>39</v>
      </c>
      <c r="M381" s="42" t="b">
        <f>IF(AND(T_Facturacion[[#This Row],[Fecha de Facturación ]]&lt;DATE(2020,3,15),T_Facturacion[[#This Row],[Estado  ]]="PENDIENTE"),TRUE,FALSE)</f>
        <v>0</v>
      </c>
      <c r="N381" s="21"/>
    </row>
    <row r="382" spans="2:14" ht="15.75" thickBot="1">
      <c r="B382" s="40">
        <v>380</v>
      </c>
      <c r="C382" s="5">
        <v>20014</v>
      </c>
      <c r="D382" s="16" t="str">
        <f>VLOOKUP(C382,T_Productos[],MATCH("Nombre*",T_Productos[#Headers],0),FALSE)</f>
        <v>Limpia Pisos Lavanda 1800 ml</v>
      </c>
      <c r="E382" s="16" t="str">
        <f>VLOOKUP(C382,T_Productos[],MATCH("Categor*",T_Productos[#Headers],0),FALSE)</f>
        <v>Limpieza</v>
      </c>
      <c r="F382" s="19">
        <f>VLOOKUP(C382,T_Productos[],MATCH("Precio*",T_Productos[#Headers],0),FALSE)</f>
        <v>1690</v>
      </c>
      <c r="G382" s="5">
        <v>112</v>
      </c>
      <c r="H382" s="6">
        <v>5</v>
      </c>
      <c r="I382" s="17" t="str">
        <f>VLOOKUP(H382,T_Ventas[],MATCH("Nombre*",T_Ventas[#Headers],0),FALSE)</f>
        <v>Magdalena Pérez</v>
      </c>
      <c r="J382" s="7">
        <v>43903</v>
      </c>
      <c r="K38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2" s="5" t="s">
        <v>39</v>
      </c>
      <c r="M382" s="42" t="b">
        <f>IF(AND(T_Facturacion[[#This Row],[Fecha de Facturación ]]&lt;DATE(2020,3,15),T_Facturacion[[#This Row],[Estado  ]]="PENDIENTE"),TRUE,FALSE)</f>
        <v>1</v>
      </c>
      <c r="N382" s="21"/>
    </row>
    <row r="383" spans="2:14" ht="15.75" thickBot="1">
      <c r="B383" s="40">
        <v>381</v>
      </c>
      <c r="C383" s="5">
        <v>20017</v>
      </c>
      <c r="D383" s="16" t="str">
        <f>VLOOKUP(C383,T_Productos[],MATCH("Nombre*",T_Productos[#Headers],0),FALSE)</f>
        <v>Pegamento barra 36 gr</v>
      </c>
      <c r="E383" s="16" t="str">
        <f>VLOOKUP(C383,T_Productos[],MATCH("Categor*",T_Productos[#Headers],0),FALSE)</f>
        <v>Librería</v>
      </c>
      <c r="F383" s="19">
        <f>VLOOKUP(C383,T_Productos[],MATCH("Precio*",T_Productos[#Headers],0),FALSE)</f>
        <v>890</v>
      </c>
      <c r="G383" s="5">
        <v>177</v>
      </c>
      <c r="H383" s="6">
        <v>5</v>
      </c>
      <c r="I383" s="17" t="str">
        <f>VLOOKUP(H383,T_Ventas[],MATCH("Nombre*",T_Ventas[#Headers],0),FALSE)</f>
        <v>Magdalena Pérez</v>
      </c>
      <c r="J383" s="7">
        <v>43914</v>
      </c>
      <c r="K38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3" s="5" t="s">
        <v>39</v>
      </c>
      <c r="M383" s="42" t="b">
        <f>IF(AND(T_Facturacion[[#This Row],[Fecha de Facturación ]]&lt;DATE(2020,3,15),T_Facturacion[[#This Row],[Estado  ]]="PENDIENTE"),TRUE,FALSE)</f>
        <v>0</v>
      </c>
      <c r="N383" s="21"/>
    </row>
    <row r="384" spans="2:14" ht="15.75" thickBot="1">
      <c r="B384" s="40">
        <v>382</v>
      </c>
      <c r="C384" s="5">
        <v>20015</v>
      </c>
      <c r="D384" s="16" t="str">
        <f>VLOOKUP(C384,T_Productos[],MATCH("Nombre*",T_Productos[#Headers],0),FALSE)</f>
        <v xml:space="preserve">Pack plumones para pizarra 4 colores </v>
      </c>
      <c r="E384" s="16" t="str">
        <f>VLOOKUP(C384,T_Productos[],MATCH("Categor*",T_Productos[#Headers],0),FALSE)</f>
        <v>Librería</v>
      </c>
      <c r="F384" s="19">
        <f>VLOOKUP(C384,T_Productos[],MATCH("Precio*",T_Productos[#Headers],0),FALSE)</f>
        <v>2390</v>
      </c>
      <c r="G384" s="5">
        <v>162</v>
      </c>
      <c r="H384" s="6">
        <v>3</v>
      </c>
      <c r="I384" s="17" t="str">
        <f>VLOOKUP(H384,T_Ventas[],MATCH("Nombre*",T_Ventas[#Headers],0),FALSE)</f>
        <v>Laura Rojas</v>
      </c>
      <c r="J384" s="7">
        <v>43918</v>
      </c>
      <c r="K38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84" s="5" t="s">
        <v>39</v>
      </c>
      <c r="M384" s="42" t="b">
        <f>IF(AND(T_Facturacion[[#This Row],[Fecha de Facturación ]]&lt;DATE(2020,3,15),T_Facturacion[[#This Row],[Estado  ]]="PENDIENTE"),TRUE,FALSE)</f>
        <v>0</v>
      </c>
      <c r="N384" s="21"/>
    </row>
    <row r="385" spans="2:14" ht="15.75" thickBot="1">
      <c r="B385" s="40">
        <v>383</v>
      </c>
      <c r="C385" s="5">
        <v>20020</v>
      </c>
      <c r="D385" s="16" t="str">
        <f>VLOOKUP(C385,T_Productos[],MATCH("Nombre*",T_Productos[#Headers],0),FALSE)</f>
        <v>Toalla de papel clásica 3 Un</v>
      </c>
      <c r="E385" s="16" t="str">
        <f>VLOOKUP(C385,T_Productos[],MATCH("Categor*",T_Productos[#Headers],0),FALSE)</f>
        <v>Limpieza</v>
      </c>
      <c r="F385" s="19">
        <f>VLOOKUP(C385,T_Productos[],MATCH("Precio*",T_Productos[#Headers],0),FALSE)</f>
        <v>1710</v>
      </c>
      <c r="G385" s="5">
        <v>164</v>
      </c>
      <c r="H385" s="6">
        <v>5</v>
      </c>
      <c r="I385" s="17" t="str">
        <f>VLOOKUP(H385,T_Ventas[],MATCH("Nombre*",T_Ventas[#Headers],0),FALSE)</f>
        <v>Magdalena Pérez</v>
      </c>
      <c r="J385" s="7">
        <v>43894</v>
      </c>
      <c r="K38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85" s="5" t="s">
        <v>38</v>
      </c>
      <c r="M385" s="42" t="b">
        <f>IF(AND(T_Facturacion[[#This Row],[Fecha de Facturación ]]&lt;DATE(2020,3,15),T_Facturacion[[#This Row],[Estado  ]]="PENDIENTE"),TRUE,FALSE)</f>
        <v>0</v>
      </c>
      <c r="N385" s="21"/>
    </row>
    <row r="386" spans="2:14" ht="15.75" thickBot="1">
      <c r="B386" s="40">
        <v>384</v>
      </c>
      <c r="C386" s="5">
        <v>20008</v>
      </c>
      <c r="D386" s="16" t="str">
        <f>VLOOKUP(C386,T_Productos[],MATCH("Nombre*",T_Productos[#Headers],0),FALSE)</f>
        <v>Harina sin Polvos de Hornear Bolsa  1 Kg</v>
      </c>
      <c r="E386" s="16" t="str">
        <f>VLOOKUP(C386,T_Productos[],MATCH("Categor*",T_Productos[#Headers],0),FALSE)</f>
        <v>Alimentos</v>
      </c>
      <c r="F386" s="19">
        <f>VLOOKUP(C386,T_Productos[],MATCH("Precio*",T_Productos[#Headers],0),FALSE)</f>
        <v>970</v>
      </c>
      <c r="G386" s="5">
        <v>92</v>
      </c>
      <c r="H386" s="6">
        <v>4</v>
      </c>
      <c r="I386" s="17" t="str">
        <f>VLOOKUP(H386,T_Ventas[],MATCH("Nombre*",T_Ventas[#Headers],0),FALSE)</f>
        <v xml:space="preserve">Pedro Díaz </v>
      </c>
      <c r="J386" s="7">
        <v>43894</v>
      </c>
      <c r="K38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86" s="5" t="s">
        <v>38</v>
      </c>
      <c r="M386" s="42" t="b">
        <f>IF(AND(T_Facturacion[[#This Row],[Fecha de Facturación ]]&lt;DATE(2020,3,15),T_Facturacion[[#This Row],[Estado  ]]="PENDIENTE"),TRUE,FALSE)</f>
        <v>0</v>
      </c>
      <c r="N386" s="21"/>
    </row>
    <row r="387" spans="2:14" ht="15.75" thickBot="1">
      <c r="B387" s="40">
        <v>385</v>
      </c>
      <c r="C387" s="5">
        <v>20012</v>
      </c>
      <c r="D387" s="16" t="str">
        <f>VLOOKUP(C387,T_Productos[],MATCH("Nombre*",T_Productos[#Headers],0),FALSE)</f>
        <v>Juguete Pet Station</v>
      </c>
      <c r="E387" s="16" t="str">
        <f>VLOOKUP(C387,T_Productos[],MATCH("Categor*",T_Productos[#Headers],0),FALSE)</f>
        <v>Mascotas</v>
      </c>
      <c r="F387" s="19">
        <f>VLOOKUP(C387,T_Productos[],MATCH("Precio*",T_Productos[#Headers],0),FALSE)</f>
        <v>990</v>
      </c>
      <c r="G387" s="5">
        <v>119</v>
      </c>
      <c r="H387" s="6">
        <v>3</v>
      </c>
      <c r="I387" s="17" t="str">
        <f>VLOOKUP(H387,T_Ventas[],MATCH("Nombre*",T_Ventas[#Headers],0),FALSE)</f>
        <v>Laura Rojas</v>
      </c>
      <c r="J387" s="7">
        <v>43900</v>
      </c>
      <c r="K38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7" s="5" t="s">
        <v>38</v>
      </c>
      <c r="M387" s="42" t="b">
        <f>IF(AND(T_Facturacion[[#This Row],[Fecha de Facturación ]]&lt;DATE(2020,3,15),T_Facturacion[[#This Row],[Estado  ]]="PENDIENTE"),TRUE,FALSE)</f>
        <v>0</v>
      </c>
      <c r="N387" s="21"/>
    </row>
    <row r="388" spans="2:14" ht="15.75" thickBot="1">
      <c r="B388" s="40">
        <v>386</v>
      </c>
      <c r="C388" s="5">
        <v>20018</v>
      </c>
      <c r="D388" s="16" t="str">
        <f>VLOOKUP(C388,T_Productos[],MATCH("Nombre*",T_Productos[#Headers],0),FALSE)</f>
        <v>Snack para perro Dentasix 110 g 7 unid.</v>
      </c>
      <c r="E388" s="16" t="str">
        <f>VLOOKUP(C388,T_Productos[],MATCH("Categor*",T_Productos[#Headers],0),FALSE)</f>
        <v>Mascotas</v>
      </c>
      <c r="F388" s="19">
        <f>VLOOKUP(C388,T_Productos[],MATCH("Precio*",T_Productos[#Headers],0),FALSE)</f>
        <v>1730</v>
      </c>
      <c r="G388" s="5">
        <v>200</v>
      </c>
      <c r="H388" s="6">
        <v>1</v>
      </c>
      <c r="I388" s="17" t="str">
        <f>VLOOKUP(H388,T_Ventas[],MATCH("Nombre*",T_Ventas[#Headers],0),FALSE)</f>
        <v>Lucas González</v>
      </c>
      <c r="J388" s="7">
        <v>43903</v>
      </c>
      <c r="K38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8" s="5" t="s">
        <v>39</v>
      </c>
      <c r="M388" s="42" t="b">
        <f>IF(AND(T_Facturacion[[#This Row],[Fecha de Facturación ]]&lt;DATE(2020,3,15),T_Facturacion[[#This Row],[Estado  ]]="PENDIENTE"),TRUE,FALSE)</f>
        <v>1</v>
      </c>
      <c r="N388" s="21"/>
    </row>
    <row r="389" spans="2:14" ht="15.75" thickBot="1">
      <c r="B389" s="40">
        <v>387</v>
      </c>
      <c r="C389" s="5">
        <v>20018</v>
      </c>
      <c r="D389" s="16" t="str">
        <f>VLOOKUP(C389,T_Productos[],MATCH("Nombre*",T_Productos[#Headers],0),FALSE)</f>
        <v>Snack para perro Dentasix 110 g 7 unid.</v>
      </c>
      <c r="E389" s="16" t="str">
        <f>VLOOKUP(C389,T_Productos[],MATCH("Categor*",T_Productos[#Headers],0),FALSE)</f>
        <v>Mascotas</v>
      </c>
      <c r="F389" s="19">
        <f>VLOOKUP(C389,T_Productos[],MATCH("Precio*",T_Productos[#Headers],0),FALSE)</f>
        <v>1730</v>
      </c>
      <c r="G389" s="5">
        <v>143</v>
      </c>
      <c r="H389" s="6">
        <v>5</v>
      </c>
      <c r="I389" s="17" t="str">
        <f>VLOOKUP(H389,T_Ventas[],MATCH("Nombre*",T_Ventas[#Headers],0),FALSE)</f>
        <v>Magdalena Pérez</v>
      </c>
      <c r="J389" s="7">
        <v>43896</v>
      </c>
      <c r="K38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89" s="5" t="s">
        <v>38</v>
      </c>
      <c r="M389" s="42" t="b">
        <f>IF(AND(T_Facturacion[[#This Row],[Fecha de Facturación ]]&lt;DATE(2020,3,15),T_Facturacion[[#This Row],[Estado  ]]="PENDIENTE"),TRUE,FALSE)</f>
        <v>0</v>
      </c>
      <c r="N389" s="21"/>
    </row>
    <row r="390" spans="2:14" ht="15.75" thickBot="1">
      <c r="B390" s="40">
        <v>388</v>
      </c>
      <c r="C390" s="5">
        <v>20015</v>
      </c>
      <c r="D390" s="16" t="str">
        <f>VLOOKUP(C390,T_Productos[],MATCH("Nombre*",T_Productos[#Headers],0),FALSE)</f>
        <v xml:space="preserve">Pack plumones para pizarra 4 colores </v>
      </c>
      <c r="E390" s="16" t="str">
        <f>VLOOKUP(C390,T_Productos[],MATCH("Categor*",T_Productos[#Headers],0),FALSE)</f>
        <v>Librería</v>
      </c>
      <c r="F390" s="19">
        <f>VLOOKUP(C390,T_Productos[],MATCH("Precio*",T_Productos[#Headers],0),FALSE)</f>
        <v>2390</v>
      </c>
      <c r="G390" s="5">
        <v>193</v>
      </c>
      <c r="H390" s="6">
        <v>5</v>
      </c>
      <c r="I390" s="17" t="str">
        <f>VLOOKUP(H390,T_Ventas[],MATCH("Nombre*",T_Ventas[#Headers],0),FALSE)</f>
        <v>Magdalena Pérez</v>
      </c>
      <c r="J390" s="7">
        <v>43892</v>
      </c>
      <c r="K39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0" s="5" t="s">
        <v>39</v>
      </c>
      <c r="M390" s="42" t="b">
        <f>IF(AND(T_Facturacion[[#This Row],[Fecha de Facturación ]]&lt;DATE(2020,3,15),T_Facturacion[[#This Row],[Estado  ]]="PENDIENTE"),TRUE,FALSE)</f>
        <v>1</v>
      </c>
      <c r="N390" s="21"/>
    </row>
    <row r="391" spans="2:14" ht="15.75" thickBot="1">
      <c r="B391" s="40">
        <v>389</v>
      </c>
      <c r="C391" s="5">
        <v>20009</v>
      </c>
      <c r="D391" s="16" t="str">
        <f>VLOOKUP(C391,T_Productos[],MATCH("Nombre*",T_Productos[#Headers],0),FALSE)</f>
        <v>Hueso Pet´s Fun cuero 5-6"</v>
      </c>
      <c r="E391" s="16" t="str">
        <f>VLOOKUP(C391,T_Productos[],MATCH("Categor*",T_Productos[#Headers],0),FALSE)</f>
        <v>Mascotas</v>
      </c>
      <c r="F391" s="19">
        <f>VLOOKUP(C391,T_Productos[],MATCH("Precio*",T_Productos[#Headers],0),FALSE)</f>
        <v>1689</v>
      </c>
      <c r="G391" s="5">
        <v>173</v>
      </c>
      <c r="H391" s="6">
        <v>1</v>
      </c>
      <c r="I391" s="17" t="str">
        <f>VLOOKUP(H391,T_Ventas[],MATCH("Nombre*",T_Ventas[#Headers],0),FALSE)</f>
        <v>Lucas González</v>
      </c>
      <c r="J391" s="7">
        <v>43917</v>
      </c>
      <c r="K39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1" s="5" t="s">
        <v>38</v>
      </c>
      <c r="M391" s="42" t="b">
        <f>IF(AND(T_Facturacion[[#This Row],[Fecha de Facturación ]]&lt;DATE(2020,3,15),T_Facturacion[[#This Row],[Estado  ]]="PENDIENTE"),TRUE,FALSE)</f>
        <v>0</v>
      </c>
      <c r="N391" s="21"/>
    </row>
    <row r="392" spans="2:14" ht="15.75" thickBot="1">
      <c r="B392" s="40">
        <v>390</v>
      </c>
      <c r="C392" s="5">
        <v>20007</v>
      </c>
      <c r="D392" s="16" t="str">
        <f>VLOOKUP(C392,T_Productos[],MATCH("Nombre*",T_Productos[#Headers],0),FALSE)</f>
        <v>Guante de Goma Conveniente Mediano  2 Un</v>
      </c>
      <c r="E392" s="16" t="str">
        <f>VLOOKUP(C392,T_Productos[],MATCH("Categor*",T_Productos[#Headers],0),FALSE)</f>
        <v>Limpieza</v>
      </c>
      <c r="F392" s="19">
        <f>VLOOKUP(C392,T_Productos[],MATCH("Precio*",T_Productos[#Headers],0),FALSE)</f>
        <v>1350</v>
      </c>
      <c r="G392" s="5">
        <v>173</v>
      </c>
      <c r="H392" s="6">
        <v>1</v>
      </c>
      <c r="I392" s="17" t="str">
        <f>VLOOKUP(H392,T_Ventas[],MATCH("Nombre*",T_Ventas[#Headers],0),FALSE)</f>
        <v>Lucas González</v>
      </c>
      <c r="J392" s="7">
        <v>43891</v>
      </c>
      <c r="K39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2" s="5" t="s">
        <v>38</v>
      </c>
      <c r="M392" s="42" t="b">
        <f>IF(AND(T_Facturacion[[#This Row],[Fecha de Facturación ]]&lt;DATE(2020,3,15),T_Facturacion[[#This Row],[Estado  ]]="PENDIENTE"),TRUE,FALSE)</f>
        <v>0</v>
      </c>
      <c r="N392" s="21"/>
    </row>
    <row r="393" spans="2:14" ht="15.75" thickBot="1">
      <c r="B393" s="40">
        <v>391</v>
      </c>
      <c r="C393" s="5">
        <v>20011</v>
      </c>
      <c r="D393" s="16" t="str">
        <f>VLOOKUP(C393,T_Productos[],MATCH("Nombre*",T_Productos[#Headers],0),FALSE)</f>
        <v>Insecticida Casa y Jardín Lata  420 cc</v>
      </c>
      <c r="E393" s="16" t="str">
        <f>VLOOKUP(C393,T_Productos[],MATCH("Categor*",T_Productos[#Headers],0),FALSE)</f>
        <v>Limpieza</v>
      </c>
      <c r="F393" s="19">
        <f>VLOOKUP(C393,T_Productos[],MATCH("Precio*",T_Productos[#Headers],0),FALSE)</f>
        <v>2850</v>
      </c>
      <c r="G393" s="5">
        <v>93</v>
      </c>
      <c r="H393" s="6">
        <v>2</v>
      </c>
      <c r="I393" s="17" t="str">
        <f>VLOOKUP(H393,T_Ventas[],MATCH("Nombre*",T_Ventas[#Headers],0),FALSE)</f>
        <v>Santiago Muñoz</v>
      </c>
      <c r="J393" s="7">
        <v>43908</v>
      </c>
      <c r="K39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93" s="5" t="s">
        <v>39</v>
      </c>
      <c r="M393" s="42" t="b">
        <f>IF(AND(T_Facturacion[[#This Row],[Fecha de Facturación ]]&lt;DATE(2020,3,15),T_Facturacion[[#This Row],[Estado  ]]="PENDIENTE"),TRUE,FALSE)</f>
        <v>0</v>
      </c>
      <c r="N393" s="21"/>
    </row>
    <row r="394" spans="2:14" ht="15.75" thickBot="1">
      <c r="B394" s="40">
        <v>392</v>
      </c>
      <c r="C394" s="5">
        <v>20016</v>
      </c>
      <c r="D394" s="16" t="str">
        <f>VLOOKUP(C394,T_Productos[],MATCH("Nombre*",T_Productos[#Headers],0),FALSE)</f>
        <v>Pan Blanco Grande XL Bolsa  750 g</v>
      </c>
      <c r="E394" s="16" t="str">
        <f>VLOOKUP(C394,T_Productos[],MATCH("Categor*",T_Productos[#Headers],0),FALSE)</f>
        <v>Alimentos</v>
      </c>
      <c r="F394" s="19">
        <f>VLOOKUP(C394,T_Productos[],MATCH("Precio*",T_Productos[#Headers],0),FALSE)</f>
        <v>1850</v>
      </c>
      <c r="G394" s="5">
        <v>120</v>
      </c>
      <c r="H394" s="6">
        <v>1</v>
      </c>
      <c r="I394" s="17" t="str">
        <f>VLOOKUP(H394,T_Ventas[],MATCH("Nombre*",T_Ventas[#Headers],0),FALSE)</f>
        <v>Lucas González</v>
      </c>
      <c r="J394" s="7">
        <v>43894</v>
      </c>
      <c r="K39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4" s="5" t="s">
        <v>39</v>
      </c>
      <c r="M394" s="42" t="b">
        <f>IF(AND(T_Facturacion[[#This Row],[Fecha de Facturación ]]&lt;DATE(2020,3,15),T_Facturacion[[#This Row],[Estado  ]]="PENDIENTE"),TRUE,FALSE)</f>
        <v>1</v>
      </c>
      <c r="N394" s="21"/>
    </row>
    <row r="395" spans="2:14" ht="15.75" thickBot="1">
      <c r="B395" s="40">
        <v>393</v>
      </c>
      <c r="C395" s="5">
        <v>20020</v>
      </c>
      <c r="D395" s="16" t="str">
        <f>VLOOKUP(C395,T_Productos[],MATCH("Nombre*",T_Productos[#Headers],0),FALSE)</f>
        <v>Toalla de papel clásica 3 Un</v>
      </c>
      <c r="E395" s="16" t="str">
        <f>VLOOKUP(C395,T_Productos[],MATCH("Categor*",T_Productos[#Headers],0),FALSE)</f>
        <v>Limpieza</v>
      </c>
      <c r="F395" s="19">
        <f>VLOOKUP(C395,T_Productos[],MATCH("Precio*",T_Productos[#Headers],0),FALSE)</f>
        <v>1710</v>
      </c>
      <c r="G395" s="5">
        <v>85</v>
      </c>
      <c r="H395" s="6">
        <v>2</v>
      </c>
      <c r="I395" s="17" t="str">
        <f>VLOOKUP(H395,T_Ventas[],MATCH("Nombre*",T_Ventas[#Headers],0),FALSE)</f>
        <v>Santiago Muñoz</v>
      </c>
      <c r="J395" s="7">
        <v>43919</v>
      </c>
      <c r="K39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5" s="5" t="s">
        <v>39</v>
      </c>
      <c r="M395" s="42" t="b">
        <f>IF(AND(T_Facturacion[[#This Row],[Fecha de Facturación ]]&lt;DATE(2020,3,15),T_Facturacion[[#This Row],[Estado  ]]="PENDIENTE"),TRUE,FALSE)</f>
        <v>0</v>
      </c>
      <c r="N395" s="21"/>
    </row>
    <row r="396" spans="2:14" ht="15.75" thickBot="1">
      <c r="B396" s="40">
        <v>394</v>
      </c>
      <c r="C396" s="5">
        <v>20004</v>
      </c>
      <c r="D396" s="16" t="str">
        <f>VLOOKUP(C396,T_Productos[],MATCH("Nombre*",T_Productos[#Headers],0),FALSE)</f>
        <v>Block de Dibujo N°99 1/8 Artel 20 Hojas</v>
      </c>
      <c r="E396" s="16" t="str">
        <f>VLOOKUP(C396,T_Productos[],MATCH("Categor*",T_Productos[#Headers],0),FALSE)</f>
        <v>Librería</v>
      </c>
      <c r="F396" s="19">
        <f>VLOOKUP(C396,T_Productos[],MATCH("Precio*",T_Productos[#Headers],0),FALSE)</f>
        <v>1170</v>
      </c>
      <c r="G396" s="5">
        <v>122</v>
      </c>
      <c r="H396" s="6">
        <v>3</v>
      </c>
      <c r="I396" s="17" t="str">
        <f>VLOOKUP(H396,T_Ventas[],MATCH("Nombre*",T_Ventas[#Headers],0),FALSE)</f>
        <v>Laura Rojas</v>
      </c>
      <c r="J396" s="7">
        <v>43892</v>
      </c>
      <c r="K39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6" s="5" t="s">
        <v>38</v>
      </c>
      <c r="M396" s="42" t="b">
        <f>IF(AND(T_Facturacion[[#This Row],[Fecha de Facturación ]]&lt;DATE(2020,3,15),T_Facturacion[[#This Row],[Estado  ]]="PENDIENTE"),TRUE,FALSE)</f>
        <v>0</v>
      </c>
      <c r="N396" s="21"/>
    </row>
    <row r="397" spans="2:14" ht="15.75" thickBot="1">
      <c r="B397" s="40">
        <v>395</v>
      </c>
      <c r="C397" s="5">
        <v>20015</v>
      </c>
      <c r="D397" s="16" t="str">
        <f>VLOOKUP(C397,T_Productos[],MATCH("Nombre*",T_Productos[#Headers],0),FALSE)</f>
        <v xml:space="preserve">Pack plumones para pizarra 4 colores </v>
      </c>
      <c r="E397" s="16" t="str">
        <f>VLOOKUP(C397,T_Productos[],MATCH("Categor*",T_Productos[#Headers],0),FALSE)</f>
        <v>Librería</v>
      </c>
      <c r="F397" s="19">
        <f>VLOOKUP(C397,T_Productos[],MATCH("Precio*",T_Productos[#Headers],0),FALSE)</f>
        <v>2390</v>
      </c>
      <c r="G397" s="5">
        <v>93</v>
      </c>
      <c r="H397" s="6">
        <v>4</v>
      </c>
      <c r="I397" s="17" t="str">
        <f>VLOOKUP(H397,T_Ventas[],MATCH("Nombre*",T_Ventas[#Headers],0),FALSE)</f>
        <v xml:space="preserve">Pedro Díaz </v>
      </c>
      <c r="J397" s="7">
        <v>43916</v>
      </c>
      <c r="K39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397" s="5" t="s">
        <v>38</v>
      </c>
      <c r="M397" s="42" t="b">
        <f>IF(AND(T_Facturacion[[#This Row],[Fecha de Facturación ]]&lt;DATE(2020,3,15),T_Facturacion[[#This Row],[Estado  ]]="PENDIENTE"),TRUE,FALSE)</f>
        <v>0</v>
      </c>
      <c r="N397" s="21"/>
    </row>
    <row r="398" spans="2:14" ht="15.75" thickBot="1">
      <c r="B398" s="40">
        <v>396</v>
      </c>
      <c r="C398" s="5">
        <v>20012</v>
      </c>
      <c r="D398" s="16" t="str">
        <f>VLOOKUP(C398,T_Productos[],MATCH("Nombre*",T_Productos[#Headers],0),FALSE)</f>
        <v>Juguete Pet Station</v>
      </c>
      <c r="E398" s="16" t="str">
        <f>VLOOKUP(C398,T_Productos[],MATCH("Categor*",T_Productos[#Headers],0),FALSE)</f>
        <v>Mascotas</v>
      </c>
      <c r="F398" s="19">
        <f>VLOOKUP(C398,T_Productos[],MATCH("Precio*",T_Productos[#Headers],0),FALSE)</f>
        <v>990</v>
      </c>
      <c r="G398" s="5">
        <v>93</v>
      </c>
      <c r="H398" s="6">
        <v>1</v>
      </c>
      <c r="I398" s="17" t="str">
        <f>VLOOKUP(H398,T_Ventas[],MATCH("Nombre*",T_Ventas[#Headers],0),FALSE)</f>
        <v>Lucas González</v>
      </c>
      <c r="J398" s="7">
        <v>43892</v>
      </c>
      <c r="K39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8" s="5" t="s">
        <v>38</v>
      </c>
      <c r="M398" s="42" t="b">
        <f>IF(AND(T_Facturacion[[#This Row],[Fecha de Facturación ]]&lt;DATE(2020,3,15),T_Facturacion[[#This Row],[Estado  ]]="PENDIENTE"),TRUE,FALSE)</f>
        <v>0</v>
      </c>
      <c r="N398" s="21"/>
    </row>
    <row r="399" spans="2:14" ht="15.75" thickBot="1">
      <c r="B399" s="40">
        <v>397</v>
      </c>
      <c r="C399" s="5">
        <v>20015</v>
      </c>
      <c r="D399" s="16" t="str">
        <f>VLOOKUP(C399,T_Productos[],MATCH("Nombre*",T_Productos[#Headers],0),FALSE)</f>
        <v xml:space="preserve">Pack plumones para pizarra 4 colores </v>
      </c>
      <c r="E399" s="16" t="str">
        <f>VLOOKUP(C399,T_Productos[],MATCH("Categor*",T_Productos[#Headers],0),FALSE)</f>
        <v>Librería</v>
      </c>
      <c r="F399" s="19">
        <f>VLOOKUP(C399,T_Productos[],MATCH("Precio*",T_Productos[#Headers],0),FALSE)</f>
        <v>2390</v>
      </c>
      <c r="G399" s="5">
        <v>147</v>
      </c>
      <c r="H399" s="6">
        <v>5</v>
      </c>
      <c r="I399" s="17" t="str">
        <f>VLOOKUP(H399,T_Ventas[],MATCH("Nombre*",T_Ventas[#Headers],0),FALSE)</f>
        <v>Magdalena Pérez</v>
      </c>
      <c r="J399" s="7">
        <v>43895</v>
      </c>
      <c r="K39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399" s="5" t="s">
        <v>39</v>
      </c>
      <c r="M399" s="42" t="b">
        <f>IF(AND(T_Facturacion[[#This Row],[Fecha de Facturación ]]&lt;DATE(2020,3,15),T_Facturacion[[#This Row],[Estado  ]]="PENDIENTE"),TRUE,FALSE)</f>
        <v>1</v>
      </c>
      <c r="N399" s="21"/>
    </row>
    <row r="400" spans="2:14" ht="15.75" thickBot="1">
      <c r="B400" s="40">
        <v>398</v>
      </c>
      <c r="C400" s="5">
        <v>20019</v>
      </c>
      <c r="D400" s="16" t="str">
        <f>VLOOKUP(C400,T_Productos[],MATCH("Nombre*",T_Productos[#Headers],0),FALSE)</f>
        <v>Témpera 12 colores, 15 cc c/u</v>
      </c>
      <c r="E400" s="16" t="str">
        <f>VLOOKUP(C400,T_Productos[],MATCH("Categor*",T_Productos[#Headers],0),FALSE)</f>
        <v>Librería</v>
      </c>
      <c r="F400" s="19">
        <f>VLOOKUP(C400,T_Productos[],MATCH("Precio*",T_Productos[#Headers],0),FALSE)</f>
        <v>1590</v>
      </c>
      <c r="G400" s="5">
        <v>163</v>
      </c>
      <c r="H400" s="6">
        <v>4</v>
      </c>
      <c r="I400" s="17" t="str">
        <f>VLOOKUP(H400,T_Ventas[],MATCH("Nombre*",T_Ventas[#Headers],0),FALSE)</f>
        <v xml:space="preserve">Pedro Díaz </v>
      </c>
      <c r="J400" s="7">
        <v>43894</v>
      </c>
      <c r="K40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00" s="5" t="s">
        <v>39</v>
      </c>
      <c r="M400" s="42" t="b">
        <f>IF(AND(T_Facturacion[[#This Row],[Fecha de Facturación ]]&lt;DATE(2020,3,15),T_Facturacion[[#This Row],[Estado  ]]="PENDIENTE"),TRUE,FALSE)</f>
        <v>1</v>
      </c>
      <c r="N400" s="21"/>
    </row>
    <row r="401" spans="2:14" ht="15.75" thickBot="1">
      <c r="B401" s="40">
        <v>399</v>
      </c>
      <c r="C401" s="5">
        <v>20013</v>
      </c>
      <c r="D401" s="16" t="str">
        <f>VLOOKUP(C401,T_Productos[],MATCH("Nombre*",T_Productos[#Headers],0),FALSE)</f>
        <v>Leche Descremada Sin Lactosa con Tapa  1 </v>
      </c>
      <c r="E401" s="16" t="str">
        <f>VLOOKUP(C401,T_Productos[],MATCH("Categor*",T_Productos[#Headers],0),FALSE)</f>
        <v>Alimentos</v>
      </c>
      <c r="F401" s="19">
        <f>VLOOKUP(C401,T_Productos[],MATCH("Precio*",T_Productos[#Headers],0),FALSE)</f>
        <v>890</v>
      </c>
      <c r="G401" s="5">
        <v>199</v>
      </c>
      <c r="H401" s="6">
        <v>2</v>
      </c>
      <c r="I401" s="17" t="str">
        <f>VLOOKUP(H401,T_Ventas[],MATCH("Nombre*",T_Ventas[#Headers],0),FALSE)</f>
        <v>Santiago Muñoz</v>
      </c>
      <c r="J401" s="7">
        <v>43906</v>
      </c>
      <c r="K40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1" s="5" t="s">
        <v>38</v>
      </c>
      <c r="M401" s="42" t="b">
        <f>IF(AND(T_Facturacion[[#This Row],[Fecha de Facturación ]]&lt;DATE(2020,3,15),T_Facturacion[[#This Row],[Estado  ]]="PENDIENTE"),TRUE,FALSE)</f>
        <v>0</v>
      </c>
      <c r="N401" s="21"/>
    </row>
    <row r="402" spans="2:14" ht="15.75" thickBot="1">
      <c r="B402" s="40">
        <v>400</v>
      </c>
      <c r="C402" s="5">
        <v>20015</v>
      </c>
      <c r="D402" s="16" t="str">
        <f>VLOOKUP(C402,T_Productos[],MATCH("Nombre*",T_Productos[#Headers],0),FALSE)</f>
        <v xml:space="preserve">Pack plumones para pizarra 4 colores </v>
      </c>
      <c r="E402" s="16" t="str">
        <f>VLOOKUP(C402,T_Productos[],MATCH("Categor*",T_Productos[#Headers],0),FALSE)</f>
        <v>Librería</v>
      </c>
      <c r="F402" s="19">
        <f>VLOOKUP(C402,T_Productos[],MATCH("Precio*",T_Productos[#Headers],0),FALSE)</f>
        <v>2390</v>
      </c>
      <c r="G402" s="5">
        <v>111</v>
      </c>
      <c r="H402" s="6">
        <v>1</v>
      </c>
      <c r="I402" s="17" t="str">
        <f>VLOOKUP(H402,T_Ventas[],MATCH("Nombre*",T_Ventas[#Headers],0),FALSE)</f>
        <v>Lucas González</v>
      </c>
      <c r="J402" s="7">
        <v>43912</v>
      </c>
      <c r="K40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2" s="5" t="s">
        <v>38</v>
      </c>
      <c r="M402" s="42" t="b">
        <f>IF(AND(T_Facturacion[[#This Row],[Fecha de Facturación ]]&lt;DATE(2020,3,15),T_Facturacion[[#This Row],[Estado  ]]="PENDIENTE"),TRUE,FALSE)</f>
        <v>0</v>
      </c>
      <c r="N402" s="21"/>
    </row>
    <row r="403" spans="2:14" ht="15.75" thickBot="1">
      <c r="B403" s="40">
        <v>401</v>
      </c>
      <c r="C403" s="5">
        <v>20002</v>
      </c>
      <c r="D403" s="16" t="str">
        <f>VLOOKUP(C403,T_Productos[],MATCH("Nombre*",T_Productos[#Headers],0),FALSE)</f>
        <v>Arena sanitaria aglutinante 4 kg</v>
      </c>
      <c r="E403" s="16" t="str">
        <f>VLOOKUP(C403,T_Productos[],MATCH("Categor*",T_Productos[#Headers],0),FALSE)</f>
        <v>Mascotas</v>
      </c>
      <c r="F403" s="19">
        <f>VLOOKUP(C403,T_Productos[],MATCH("Precio*",T_Productos[#Headers],0),FALSE)</f>
        <v>4790</v>
      </c>
      <c r="G403" s="5">
        <v>139</v>
      </c>
      <c r="H403" s="6">
        <v>2</v>
      </c>
      <c r="I403" s="17" t="str">
        <f>VLOOKUP(H403,T_Ventas[],MATCH("Nombre*",T_Ventas[#Headers],0),FALSE)</f>
        <v>Santiago Muñoz</v>
      </c>
      <c r="J403" s="7">
        <v>43902</v>
      </c>
      <c r="K40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3" s="5" t="s">
        <v>38</v>
      </c>
      <c r="M403" s="42" t="b">
        <f>IF(AND(T_Facturacion[[#This Row],[Fecha de Facturación ]]&lt;DATE(2020,3,15),T_Facturacion[[#This Row],[Estado  ]]="PENDIENTE"),TRUE,FALSE)</f>
        <v>0</v>
      </c>
      <c r="N403" s="21"/>
    </row>
    <row r="404" spans="2:14" ht="15.75" thickBot="1">
      <c r="B404" s="40">
        <v>402</v>
      </c>
      <c r="C404" s="5">
        <v>20001</v>
      </c>
      <c r="D404" s="16" t="str">
        <f>VLOOKUP(C404,T_Productos[],MATCH("Nombre*",T_Productos[#Headers],0),FALSE)</f>
        <v>Alimento húmedo para gato adulto carne 85 g</v>
      </c>
      <c r="E404" s="16" t="str">
        <f>VLOOKUP(C404,T_Productos[],MATCH("Categor*",T_Productos[#Headers],0),FALSE)</f>
        <v>Mascotas</v>
      </c>
      <c r="F404" s="19">
        <f>VLOOKUP(C404,T_Productos[],MATCH("Precio*",T_Productos[#Headers],0),FALSE)</f>
        <v>590</v>
      </c>
      <c r="G404" s="5">
        <v>180</v>
      </c>
      <c r="H404" s="6">
        <v>5</v>
      </c>
      <c r="I404" s="17" t="str">
        <f>VLOOKUP(H404,T_Ventas[],MATCH("Nombre*",T_Ventas[#Headers],0),FALSE)</f>
        <v>Magdalena Pérez</v>
      </c>
      <c r="J404" s="7">
        <v>43905</v>
      </c>
      <c r="K40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4" s="5" t="s">
        <v>39</v>
      </c>
      <c r="M404" s="42" t="b">
        <f>IF(AND(T_Facturacion[[#This Row],[Fecha de Facturación ]]&lt;DATE(2020,3,15),T_Facturacion[[#This Row],[Estado  ]]="PENDIENTE"),TRUE,FALSE)</f>
        <v>0</v>
      </c>
      <c r="N404" s="21"/>
    </row>
    <row r="405" spans="2:14" ht="15.75" thickBot="1">
      <c r="B405" s="40">
        <v>403</v>
      </c>
      <c r="C405" s="5">
        <v>20009</v>
      </c>
      <c r="D405" s="16" t="str">
        <f>VLOOKUP(C405,T_Productos[],MATCH("Nombre*",T_Productos[#Headers],0),FALSE)</f>
        <v>Hueso Pet´s Fun cuero 5-6"</v>
      </c>
      <c r="E405" s="16" t="str">
        <f>VLOOKUP(C405,T_Productos[],MATCH("Categor*",T_Productos[#Headers],0),FALSE)</f>
        <v>Mascotas</v>
      </c>
      <c r="F405" s="19">
        <f>VLOOKUP(C405,T_Productos[],MATCH("Precio*",T_Productos[#Headers],0),FALSE)</f>
        <v>1689</v>
      </c>
      <c r="G405" s="5">
        <v>100</v>
      </c>
      <c r="H405" s="6">
        <v>2</v>
      </c>
      <c r="I405" s="17" t="str">
        <f>VLOOKUP(H405,T_Ventas[],MATCH("Nombre*",T_Ventas[#Headers],0),FALSE)</f>
        <v>Santiago Muñoz</v>
      </c>
      <c r="J405" s="7">
        <v>43921</v>
      </c>
      <c r="K40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05" s="5" t="s">
        <v>39</v>
      </c>
      <c r="M405" s="42" t="b">
        <f>IF(AND(T_Facturacion[[#This Row],[Fecha de Facturación ]]&lt;DATE(2020,3,15),T_Facturacion[[#This Row],[Estado  ]]="PENDIENTE"),TRUE,FALSE)</f>
        <v>0</v>
      </c>
      <c r="N405" s="21"/>
    </row>
    <row r="406" spans="2:14" ht="15.75" thickBot="1">
      <c r="B406" s="40">
        <v>404</v>
      </c>
      <c r="C406" s="5">
        <v>20019</v>
      </c>
      <c r="D406" s="16" t="str">
        <f>VLOOKUP(C406,T_Productos[],MATCH("Nombre*",T_Productos[#Headers],0),FALSE)</f>
        <v>Témpera 12 colores, 15 cc c/u</v>
      </c>
      <c r="E406" s="16" t="str">
        <f>VLOOKUP(C406,T_Productos[],MATCH("Categor*",T_Productos[#Headers],0),FALSE)</f>
        <v>Librería</v>
      </c>
      <c r="F406" s="19">
        <f>VLOOKUP(C406,T_Productos[],MATCH("Precio*",T_Productos[#Headers],0),FALSE)</f>
        <v>1590</v>
      </c>
      <c r="G406" s="5">
        <v>86</v>
      </c>
      <c r="H406" s="6">
        <v>2</v>
      </c>
      <c r="I406" s="17" t="str">
        <f>VLOOKUP(H406,T_Ventas[],MATCH("Nombre*",T_Ventas[#Headers],0),FALSE)</f>
        <v>Santiago Muñoz</v>
      </c>
      <c r="J406" s="7">
        <v>43906</v>
      </c>
      <c r="K40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6" s="5" t="s">
        <v>38</v>
      </c>
      <c r="M406" s="42" t="b">
        <f>IF(AND(T_Facturacion[[#This Row],[Fecha de Facturación ]]&lt;DATE(2020,3,15),T_Facturacion[[#This Row],[Estado  ]]="PENDIENTE"),TRUE,FALSE)</f>
        <v>0</v>
      </c>
      <c r="N406" s="21"/>
    </row>
    <row r="407" spans="2:14" ht="15.75" thickBot="1">
      <c r="B407" s="40">
        <v>405</v>
      </c>
      <c r="C407" s="5">
        <v>20010</v>
      </c>
      <c r="D407" s="16" t="str">
        <f>VLOOKUP(C407,T_Productos[],MATCH("Nombre*",T_Productos[#Headers],0),FALSE)</f>
        <v>Huevo de Campo Grande Color Caja  12 Un</v>
      </c>
      <c r="E407" s="16" t="str">
        <f>VLOOKUP(C407,T_Productos[],MATCH("Categor*",T_Productos[#Headers],0),FALSE)</f>
        <v>Alimentos</v>
      </c>
      <c r="F407" s="19">
        <f>VLOOKUP(C407,T_Productos[],MATCH("Precio*",T_Productos[#Headers],0),FALSE)</f>
        <v>2950</v>
      </c>
      <c r="G407" s="5">
        <v>82</v>
      </c>
      <c r="H407" s="6">
        <v>3</v>
      </c>
      <c r="I407" s="17" t="str">
        <f>VLOOKUP(H407,T_Ventas[],MATCH("Nombre*",T_Ventas[#Headers],0),FALSE)</f>
        <v>Laura Rojas</v>
      </c>
      <c r="J407" s="7">
        <v>43898</v>
      </c>
      <c r="K40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7" s="5" t="s">
        <v>38</v>
      </c>
      <c r="M407" s="42" t="b">
        <f>IF(AND(T_Facturacion[[#This Row],[Fecha de Facturación ]]&lt;DATE(2020,3,15),T_Facturacion[[#This Row],[Estado  ]]="PENDIENTE"),TRUE,FALSE)</f>
        <v>0</v>
      </c>
      <c r="N407" s="21"/>
    </row>
    <row r="408" spans="2:14" ht="15.75" thickBot="1">
      <c r="B408" s="40">
        <v>406</v>
      </c>
      <c r="C408" s="5">
        <v>20018</v>
      </c>
      <c r="D408" s="16" t="str">
        <f>VLOOKUP(C408,T_Productos[],MATCH("Nombre*",T_Productos[#Headers],0),FALSE)</f>
        <v>Snack para perro Dentasix 110 g 7 unid.</v>
      </c>
      <c r="E408" s="16" t="str">
        <f>VLOOKUP(C408,T_Productos[],MATCH("Categor*",T_Productos[#Headers],0),FALSE)</f>
        <v>Mascotas</v>
      </c>
      <c r="F408" s="19">
        <f>VLOOKUP(C408,T_Productos[],MATCH("Precio*",T_Productos[#Headers],0),FALSE)</f>
        <v>1730</v>
      </c>
      <c r="G408" s="5">
        <v>103</v>
      </c>
      <c r="H408" s="6">
        <v>5</v>
      </c>
      <c r="I408" s="17" t="str">
        <f>VLOOKUP(H408,T_Ventas[],MATCH("Nombre*",T_Ventas[#Headers],0),FALSE)</f>
        <v>Magdalena Pérez</v>
      </c>
      <c r="J408" s="7">
        <v>43891</v>
      </c>
      <c r="K40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08" s="5" t="s">
        <v>38</v>
      </c>
      <c r="M408" s="42" t="b">
        <f>IF(AND(T_Facturacion[[#This Row],[Fecha de Facturación ]]&lt;DATE(2020,3,15),T_Facturacion[[#This Row],[Estado  ]]="PENDIENTE"),TRUE,FALSE)</f>
        <v>0</v>
      </c>
      <c r="N408" s="21"/>
    </row>
    <row r="409" spans="2:14" ht="15.75" thickBot="1">
      <c r="B409" s="40">
        <v>407</v>
      </c>
      <c r="C409" s="5">
        <v>20010</v>
      </c>
      <c r="D409" s="16" t="str">
        <f>VLOOKUP(C409,T_Productos[],MATCH("Nombre*",T_Productos[#Headers],0),FALSE)</f>
        <v>Huevo de Campo Grande Color Caja  12 Un</v>
      </c>
      <c r="E409" s="16" t="str">
        <f>VLOOKUP(C409,T_Productos[],MATCH("Categor*",T_Productos[#Headers],0),FALSE)</f>
        <v>Alimentos</v>
      </c>
      <c r="F409" s="19">
        <f>VLOOKUP(C409,T_Productos[],MATCH("Precio*",T_Productos[#Headers],0),FALSE)</f>
        <v>2950</v>
      </c>
      <c r="G409" s="5">
        <v>105</v>
      </c>
      <c r="H409" s="6">
        <v>3</v>
      </c>
      <c r="I409" s="17" t="str">
        <f>VLOOKUP(H409,T_Ventas[],MATCH("Nombre*",T_Ventas[#Headers],0),FALSE)</f>
        <v>Laura Rojas</v>
      </c>
      <c r="J409" s="7">
        <v>43912</v>
      </c>
      <c r="K40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09" s="5" t="s">
        <v>38</v>
      </c>
      <c r="M409" s="42" t="b">
        <f>IF(AND(T_Facturacion[[#This Row],[Fecha de Facturación ]]&lt;DATE(2020,3,15),T_Facturacion[[#This Row],[Estado  ]]="PENDIENTE"),TRUE,FALSE)</f>
        <v>0</v>
      </c>
      <c r="N409" s="21"/>
    </row>
    <row r="410" spans="2:14" ht="15.75" thickBot="1">
      <c r="B410" s="40">
        <v>408</v>
      </c>
      <c r="C410" s="5">
        <v>20006</v>
      </c>
      <c r="D410" s="16" t="str">
        <f>VLOOKUP(C410,T_Productos[],MATCH("Nombre*",T_Productos[#Headers],0),FALSE)</f>
        <v>Corchetera Maped 26/6 + corchetes</v>
      </c>
      <c r="E410" s="16" t="str">
        <f>VLOOKUP(C410,T_Productos[],MATCH("Categor*",T_Productos[#Headers],0),FALSE)</f>
        <v>Librería</v>
      </c>
      <c r="F410" s="19">
        <f>VLOOKUP(C410,T_Productos[],MATCH("Precio*",T_Productos[#Headers],0),FALSE)</f>
        <v>3990</v>
      </c>
      <c r="G410" s="5">
        <v>186</v>
      </c>
      <c r="H410" s="6">
        <v>4</v>
      </c>
      <c r="I410" s="17" t="str">
        <f>VLOOKUP(H410,T_Ventas[],MATCH("Nombre*",T_Ventas[#Headers],0),FALSE)</f>
        <v xml:space="preserve">Pedro Díaz </v>
      </c>
      <c r="J410" s="7">
        <v>43897</v>
      </c>
      <c r="K41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0" s="5" t="s">
        <v>38</v>
      </c>
      <c r="M410" s="42" t="b">
        <f>IF(AND(T_Facturacion[[#This Row],[Fecha de Facturación ]]&lt;DATE(2020,3,15),T_Facturacion[[#This Row],[Estado  ]]="PENDIENTE"),TRUE,FALSE)</f>
        <v>0</v>
      </c>
      <c r="N410" s="21"/>
    </row>
    <row r="411" spans="2:14" ht="15.75" thickBot="1">
      <c r="B411" s="40">
        <v>409</v>
      </c>
      <c r="C411" s="5">
        <v>20008</v>
      </c>
      <c r="D411" s="16" t="str">
        <f>VLOOKUP(C411,T_Productos[],MATCH("Nombre*",T_Productos[#Headers],0),FALSE)</f>
        <v>Harina sin Polvos de Hornear Bolsa  1 Kg</v>
      </c>
      <c r="E411" s="16" t="str">
        <f>VLOOKUP(C411,T_Productos[],MATCH("Categor*",T_Productos[#Headers],0),FALSE)</f>
        <v>Alimentos</v>
      </c>
      <c r="F411" s="19">
        <f>VLOOKUP(C411,T_Productos[],MATCH("Precio*",T_Productos[#Headers],0),FALSE)</f>
        <v>970</v>
      </c>
      <c r="G411" s="5">
        <v>157</v>
      </c>
      <c r="H411" s="6">
        <v>1</v>
      </c>
      <c r="I411" s="17" t="str">
        <f>VLOOKUP(H411,T_Ventas[],MATCH("Nombre*",T_Ventas[#Headers],0),FALSE)</f>
        <v>Lucas González</v>
      </c>
      <c r="J411" s="7">
        <v>43894</v>
      </c>
      <c r="K41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11" s="5" t="s">
        <v>38</v>
      </c>
      <c r="M411" s="42" t="b">
        <f>IF(AND(T_Facturacion[[#This Row],[Fecha de Facturación ]]&lt;DATE(2020,3,15),T_Facturacion[[#This Row],[Estado  ]]="PENDIENTE"),TRUE,FALSE)</f>
        <v>0</v>
      </c>
      <c r="N411" s="21"/>
    </row>
    <row r="412" spans="2:14" ht="15.75" thickBot="1">
      <c r="B412" s="40">
        <v>410</v>
      </c>
      <c r="C412" s="5">
        <v>20012</v>
      </c>
      <c r="D412" s="16" t="str">
        <f>VLOOKUP(C412,T_Productos[],MATCH("Nombre*",T_Productos[#Headers],0),FALSE)</f>
        <v>Juguete Pet Station</v>
      </c>
      <c r="E412" s="16" t="str">
        <f>VLOOKUP(C412,T_Productos[],MATCH("Categor*",T_Productos[#Headers],0),FALSE)</f>
        <v>Mascotas</v>
      </c>
      <c r="F412" s="19">
        <f>VLOOKUP(C412,T_Productos[],MATCH("Precio*",T_Productos[#Headers],0),FALSE)</f>
        <v>990</v>
      </c>
      <c r="G412" s="5">
        <v>125</v>
      </c>
      <c r="H412" s="6">
        <v>4</v>
      </c>
      <c r="I412" s="17" t="str">
        <f>VLOOKUP(H412,T_Ventas[],MATCH("Nombre*",T_Ventas[#Headers],0),FALSE)</f>
        <v xml:space="preserve">Pedro Díaz </v>
      </c>
      <c r="J412" s="7">
        <v>43902</v>
      </c>
      <c r="K41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2" s="5" t="s">
        <v>38</v>
      </c>
      <c r="M412" s="42" t="b">
        <f>IF(AND(T_Facturacion[[#This Row],[Fecha de Facturación ]]&lt;DATE(2020,3,15),T_Facturacion[[#This Row],[Estado  ]]="PENDIENTE"),TRUE,FALSE)</f>
        <v>0</v>
      </c>
      <c r="N412" s="21"/>
    </row>
    <row r="413" spans="2:14" ht="15.75" thickBot="1">
      <c r="B413" s="40">
        <v>411</v>
      </c>
      <c r="C413" s="5">
        <v>20003</v>
      </c>
      <c r="D413" s="16" t="str">
        <f>VLOOKUP(C413,T_Productos[],MATCH("Nombre*",T_Productos[#Headers],0),FALSE)</f>
        <v>Arroz Grano Largo Ancho Grado 1  1 Kg</v>
      </c>
      <c r="E413" s="16" t="str">
        <f>VLOOKUP(C413,T_Productos[],MATCH("Categor*",T_Productos[#Headers],0),FALSE)</f>
        <v>Alimentos</v>
      </c>
      <c r="F413" s="19">
        <f>VLOOKUP(C413,T_Productos[],MATCH("Precio*",T_Productos[#Headers],0),FALSE)</f>
        <v>1150</v>
      </c>
      <c r="G413" s="5">
        <v>121</v>
      </c>
      <c r="H413" s="6">
        <v>1</v>
      </c>
      <c r="I413" s="17" t="str">
        <f>VLOOKUP(H413,T_Ventas[],MATCH("Nombre*",T_Ventas[#Headers],0),FALSE)</f>
        <v>Lucas González</v>
      </c>
      <c r="J413" s="7">
        <v>43898</v>
      </c>
      <c r="K41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3" s="5" t="s">
        <v>38</v>
      </c>
      <c r="M413" s="42" t="b">
        <f>IF(AND(T_Facturacion[[#This Row],[Fecha de Facturación ]]&lt;DATE(2020,3,15),T_Facturacion[[#This Row],[Estado  ]]="PENDIENTE"),TRUE,FALSE)</f>
        <v>0</v>
      </c>
      <c r="N413" s="21"/>
    </row>
    <row r="414" spans="2:14" ht="15.75" thickBot="1">
      <c r="B414" s="40">
        <v>412</v>
      </c>
      <c r="C414" s="5">
        <v>20017</v>
      </c>
      <c r="D414" s="16" t="str">
        <f>VLOOKUP(C414,T_Productos[],MATCH("Nombre*",T_Productos[#Headers],0),FALSE)</f>
        <v>Pegamento barra 36 gr</v>
      </c>
      <c r="E414" s="16" t="str">
        <f>VLOOKUP(C414,T_Productos[],MATCH("Categor*",T_Productos[#Headers],0),FALSE)</f>
        <v>Librería</v>
      </c>
      <c r="F414" s="19">
        <f>VLOOKUP(C414,T_Productos[],MATCH("Precio*",T_Productos[#Headers],0),FALSE)</f>
        <v>890</v>
      </c>
      <c r="G414" s="5">
        <v>135</v>
      </c>
      <c r="H414" s="6">
        <v>5</v>
      </c>
      <c r="I414" s="17" t="str">
        <f>VLOOKUP(H414,T_Ventas[],MATCH("Nombre*",T_Ventas[#Headers],0),FALSE)</f>
        <v>Magdalena Pérez</v>
      </c>
      <c r="J414" s="7">
        <v>43909</v>
      </c>
      <c r="K41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4" s="5" t="s">
        <v>38</v>
      </c>
      <c r="M414" s="42" t="b">
        <f>IF(AND(T_Facturacion[[#This Row],[Fecha de Facturación ]]&lt;DATE(2020,3,15),T_Facturacion[[#This Row],[Estado  ]]="PENDIENTE"),TRUE,FALSE)</f>
        <v>0</v>
      </c>
      <c r="N414" s="21"/>
    </row>
    <row r="415" spans="2:14" ht="15.75" thickBot="1">
      <c r="B415" s="40">
        <v>413</v>
      </c>
      <c r="C415" s="5">
        <v>20007</v>
      </c>
      <c r="D415" s="16" t="str">
        <f>VLOOKUP(C415,T_Productos[],MATCH("Nombre*",T_Productos[#Headers],0),FALSE)</f>
        <v>Guante de Goma Conveniente Mediano  2 Un</v>
      </c>
      <c r="E415" s="16" t="str">
        <f>VLOOKUP(C415,T_Productos[],MATCH("Categor*",T_Productos[#Headers],0),FALSE)</f>
        <v>Limpieza</v>
      </c>
      <c r="F415" s="19">
        <f>VLOOKUP(C415,T_Productos[],MATCH("Precio*",T_Productos[#Headers],0),FALSE)</f>
        <v>1350</v>
      </c>
      <c r="G415" s="5">
        <v>123</v>
      </c>
      <c r="H415" s="6">
        <v>2</v>
      </c>
      <c r="I415" s="17" t="str">
        <f>VLOOKUP(H415,T_Ventas[],MATCH("Nombre*",T_Ventas[#Headers],0),FALSE)</f>
        <v>Santiago Muñoz</v>
      </c>
      <c r="J415" s="7">
        <v>43916</v>
      </c>
      <c r="K41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5" s="5" t="s">
        <v>38</v>
      </c>
      <c r="M415" s="42" t="b">
        <f>IF(AND(T_Facturacion[[#This Row],[Fecha de Facturación ]]&lt;DATE(2020,3,15),T_Facturacion[[#This Row],[Estado  ]]="PENDIENTE"),TRUE,FALSE)</f>
        <v>0</v>
      </c>
      <c r="N415" s="21"/>
    </row>
    <row r="416" spans="2:14" ht="15.75" thickBot="1">
      <c r="B416" s="40">
        <v>414</v>
      </c>
      <c r="C416" s="5">
        <v>20016</v>
      </c>
      <c r="D416" s="16" t="str">
        <f>VLOOKUP(C416,T_Productos[],MATCH("Nombre*",T_Productos[#Headers],0),FALSE)</f>
        <v>Pan Blanco Grande XL Bolsa  750 g</v>
      </c>
      <c r="E416" s="16" t="str">
        <f>VLOOKUP(C416,T_Productos[],MATCH("Categor*",T_Productos[#Headers],0),FALSE)</f>
        <v>Alimentos</v>
      </c>
      <c r="F416" s="19">
        <f>VLOOKUP(C416,T_Productos[],MATCH("Precio*",T_Productos[#Headers],0),FALSE)</f>
        <v>1850</v>
      </c>
      <c r="G416" s="5">
        <v>184</v>
      </c>
      <c r="H416" s="6">
        <v>4</v>
      </c>
      <c r="I416" s="17" t="str">
        <f>VLOOKUP(H416,T_Ventas[],MATCH("Nombre*",T_Ventas[#Headers],0),FALSE)</f>
        <v xml:space="preserve">Pedro Díaz </v>
      </c>
      <c r="J416" s="7">
        <v>43905</v>
      </c>
      <c r="K41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6" s="5" t="s">
        <v>38</v>
      </c>
      <c r="M416" s="42" t="b">
        <f>IF(AND(T_Facturacion[[#This Row],[Fecha de Facturación ]]&lt;DATE(2020,3,15),T_Facturacion[[#This Row],[Estado  ]]="PENDIENTE"),TRUE,FALSE)</f>
        <v>0</v>
      </c>
      <c r="N416" s="21"/>
    </row>
    <row r="417" spans="2:14" ht="15.75" thickBot="1">
      <c r="B417" s="40">
        <v>415</v>
      </c>
      <c r="C417" s="5">
        <v>20016</v>
      </c>
      <c r="D417" s="16" t="str">
        <f>VLOOKUP(C417,T_Productos[],MATCH("Nombre*",T_Productos[#Headers],0),FALSE)</f>
        <v>Pan Blanco Grande XL Bolsa  750 g</v>
      </c>
      <c r="E417" s="16" t="str">
        <f>VLOOKUP(C417,T_Productos[],MATCH("Categor*",T_Productos[#Headers],0),FALSE)</f>
        <v>Alimentos</v>
      </c>
      <c r="F417" s="19">
        <f>VLOOKUP(C417,T_Productos[],MATCH("Precio*",T_Productos[#Headers],0),FALSE)</f>
        <v>1850</v>
      </c>
      <c r="G417" s="5">
        <v>113</v>
      </c>
      <c r="H417" s="6">
        <v>1</v>
      </c>
      <c r="I417" s="17" t="str">
        <f>VLOOKUP(H417,T_Ventas[],MATCH("Nombre*",T_Ventas[#Headers],0),FALSE)</f>
        <v>Lucas González</v>
      </c>
      <c r="J417" s="7">
        <v>43918</v>
      </c>
      <c r="K41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17" s="5" t="s">
        <v>38</v>
      </c>
      <c r="M417" s="42" t="b">
        <f>IF(AND(T_Facturacion[[#This Row],[Fecha de Facturación ]]&lt;DATE(2020,3,15),T_Facturacion[[#This Row],[Estado  ]]="PENDIENTE"),TRUE,FALSE)</f>
        <v>0</v>
      </c>
      <c r="N417" s="21"/>
    </row>
    <row r="418" spans="2:14" ht="15.75" thickBot="1">
      <c r="B418" s="40">
        <v>416</v>
      </c>
      <c r="C418" s="5">
        <v>20003</v>
      </c>
      <c r="D418" s="16" t="str">
        <f>VLOOKUP(C418,T_Productos[],MATCH("Nombre*",T_Productos[#Headers],0),FALSE)</f>
        <v>Arroz Grano Largo Ancho Grado 1  1 Kg</v>
      </c>
      <c r="E418" s="16" t="str">
        <f>VLOOKUP(C418,T_Productos[],MATCH("Categor*",T_Productos[#Headers],0),FALSE)</f>
        <v>Alimentos</v>
      </c>
      <c r="F418" s="19">
        <f>VLOOKUP(C418,T_Productos[],MATCH("Precio*",T_Productos[#Headers],0),FALSE)</f>
        <v>1150</v>
      </c>
      <c r="G418" s="5">
        <v>102</v>
      </c>
      <c r="H418" s="6">
        <v>2</v>
      </c>
      <c r="I418" s="17" t="str">
        <f>VLOOKUP(H418,T_Ventas[],MATCH("Nombre*",T_Ventas[#Headers],0),FALSE)</f>
        <v>Santiago Muñoz</v>
      </c>
      <c r="J418" s="7">
        <v>43915</v>
      </c>
      <c r="K41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8" s="5" t="s">
        <v>38</v>
      </c>
      <c r="M418" s="42" t="b">
        <f>IF(AND(T_Facturacion[[#This Row],[Fecha de Facturación ]]&lt;DATE(2020,3,15),T_Facturacion[[#This Row],[Estado  ]]="PENDIENTE"),TRUE,FALSE)</f>
        <v>0</v>
      </c>
      <c r="N418" s="21"/>
    </row>
    <row r="419" spans="2:14" ht="15.75" thickBot="1">
      <c r="B419" s="40">
        <v>417</v>
      </c>
      <c r="C419" s="5">
        <v>20018</v>
      </c>
      <c r="D419" s="16" t="str">
        <f>VLOOKUP(C419,T_Productos[],MATCH("Nombre*",T_Productos[#Headers],0),FALSE)</f>
        <v>Snack para perro Dentasix 110 g 7 unid.</v>
      </c>
      <c r="E419" s="16" t="str">
        <f>VLOOKUP(C419,T_Productos[],MATCH("Categor*",T_Productos[#Headers],0),FALSE)</f>
        <v>Mascotas</v>
      </c>
      <c r="F419" s="19">
        <f>VLOOKUP(C419,T_Productos[],MATCH("Precio*",T_Productos[#Headers],0),FALSE)</f>
        <v>1730</v>
      </c>
      <c r="G419" s="5">
        <v>106</v>
      </c>
      <c r="H419" s="6">
        <v>5</v>
      </c>
      <c r="I419" s="17" t="str">
        <f>VLOOKUP(H419,T_Ventas[],MATCH("Nombre*",T_Ventas[#Headers],0),FALSE)</f>
        <v>Magdalena Pérez</v>
      </c>
      <c r="J419" s="7">
        <v>43902</v>
      </c>
      <c r="K41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19" s="5" t="s">
        <v>39</v>
      </c>
      <c r="M419" s="42" t="b">
        <f>IF(AND(T_Facturacion[[#This Row],[Fecha de Facturación ]]&lt;DATE(2020,3,15),T_Facturacion[[#This Row],[Estado  ]]="PENDIENTE"),TRUE,FALSE)</f>
        <v>1</v>
      </c>
      <c r="N419" s="21"/>
    </row>
    <row r="420" spans="2:14" ht="15.75" thickBot="1">
      <c r="B420" s="40">
        <v>418</v>
      </c>
      <c r="C420" s="5">
        <v>20004</v>
      </c>
      <c r="D420" s="16" t="str">
        <f>VLOOKUP(C420,T_Productos[],MATCH("Nombre*",T_Productos[#Headers],0),FALSE)</f>
        <v>Block de Dibujo N°99 1/8 Artel 20 Hojas</v>
      </c>
      <c r="E420" s="16" t="str">
        <f>VLOOKUP(C420,T_Productos[],MATCH("Categor*",T_Productos[#Headers],0),FALSE)</f>
        <v>Librería</v>
      </c>
      <c r="F420" s="19">
        <f>VLOOKUP(C420,T_Productos[],MATCH("Precio*",T_Productos[#Headers],0),FALSE)</f>
        <v>1170</v>
      </c>
      <c r="G420" s="5">
        <v>136</v>
      </c>
      <c r="H420" s="6">
        <v>3</v>
      </c>
      <c r="I420" s="17" t="str">
        <f>VLOOKUP(H420,T_Ventas[],MATCH("Nombre*",T_Ventas[#Headers],0),FALSE)</f>
        <v>Laura Rojas</v>
      </c>
      <c r="J420" s="7">
        <v>43891</v>
      </c>
      <c r="K42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20" s="5" t="s">
        <v>39</v>
      </c>
      <c r="M420" s="42" t="b">
        <f>IF(AND(T_Facturacion[[#This Row],[Fecha de Facturación ]]&lt;DATE(2020,3,15),T_Facturacion[[#This Row],[Estado  ]]="PENDIENTE"),TRUE,FALSE)</f>
        <v>1</v>
      </c>
      <c r="N420" s="21"/>
    </row>
    <row r="421" spans="2:14" ht="15.75" thickBot="1">
      <c r="B421" s="40">
        <v>419</v>
      </c>
      <c r="C421" s="5">
        <v>20007</v>
      </c>
      <c r="D421" s="16" t="str">
        <f>VLOOKUP(C421,T_Productos[],MATCH("Nombre*",T_Productos[#Headers],0),FALSE)</f>
        <v>Guante de Goma Conveniente Mediano  2 Un</v>
      </c>
      <c r="E421" s="16" t="str">
        <f>VLOOKUP(C421,T_Productos[],MATCH("Categor*",T_Productos[#Headers],0),FALSE)</f>
        <v>Limpieza</v>
      </c>
      <c r="F421" s="19">
        <f>VLOOKUP(C421,T_Productos[],MATCH("Precio*",T_Productos[#Headers],0),FALSE)</f>
        <v>1350</v>
      </c>
      <c r="G421" s="5">
        <v>143</v>
      </c>
      <c r="H421" s="6">
        <v>4</v>
      </c>
      <c r="I421" s="17" t="str">
        <f>VLOOKUP(H421,T_Ventas[],MATCH("Nombre*",T_Ventas[#Headers],0),FALSE)</f>
        <v xml:space="preserve">Pedro Díaz </v>
      </c>
      <c r="J421" s="7">
        <v>43896</v>
      </c>
      <c r="K42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1" s="5" t="s">
        <v>38</v>
      </c>
      <c r="M421" s="42" t="b">
        <f>IF(AND(T_Facturacion[[#This Row],[Fecha de Facturación ]]&lt;DATE(2020,3,15),T_Facturacion[[#This Row],[Estado  ]]="PENDIENTE"),TRUE,FALSE)</f>
        <v>0</v>
      </c>
      <c r="N421" s="21"/>
    </row>
    <row r="422" spans="2:14" ht="15.75" thickBot="1">
      <c r="B422" s="40">
        <v>420</v>
      </c>
      <c r="C422" s="5">
        <v>20015</v>
      </c>
      <c r="D422" s="16" t="str">
        <f>VLOOKUP(C422,T_Productos[],MATCH("Nombre*",T_Productos[#Headers],0),FALSE)</f>
        <v xml:space="preserve">Pack plumones para pizarra 4 colores </v>
      </c>
      <c r="E422" s="16" t="str">
        <f>VLOOKUP(C422,T_Productos[],MATCH("Categor*",T_Productos[#Headers],0),FALSE)</f>
        <v>Librería</v>
      </c>
      <c r="F422" s="19">
        <f>VLOOKUP(C422,T_Productos[],MATCH("Precio*",T_Productos[#Headers],0),FALSE)</f>
        <v>2390</v>
      </c>
      <c r="G422" s="5">
        <v>176</v>
      </c>
      <c r="H422" s="6">
        <v>1</v>
      </c>
      <c r="I422" s="17" t="str">
        <f>VLOOKUP(H422,T_Ventas[],MATCH("Nombre*",T_Ventas[#Headers],0),FALSE)</f>
        <v>Lucas González</v>
      </c>
      <c r="J422" s="7">
        <v>43891</v>
      </c>
      <c r="K42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22" s="5" t="s">
        <v>39</v>
      </c>
      <c r="M422" s="42" t="b">
        <f>IF(AND(T_Facturacion[[#This Row],[Fecha de Facturación ]]&lt;DATE(2020,3,15),T_Facturacion[[#This Row],[Estado  ]]="PENDIENTE"),TRUE,FALSE)</f>
        <v>1</v>
      </c>
      <c r="N422" s="21"/>
    </row>
    <row r="423" spans="2:14" ht="15.75" thickBot="1">
      <c r="B423" s="40">
        <v>421</v>
      </c>
      <c r="C423" s="5">
        <v>20016</v>
      </c>
      <c r="D423" s="16" t="str">
        <f>VLOOKUP(C423,T_Productos[],MATCH("Nombre*",T_Productos[#Headers],0),FALSE)</f>
        <v>Pan Blanco Grande XL Bolsa  750 g</v>
      </c>
      <c r="E423" s="16" t="str">
        <f>VLOOKUP(C423,T_Productos[],MATCH("Categor*",T_Productos[#Headers],0),FALSE)</f>
        <v>Alimentos</v>
      </c>
      <c r="F423" s="19">
        <f>VLOOKUP(C423,T_Productos[],MATCH("Precio*",T_Productos[#Headers],0),FALSE)</f>
        <v>1850</v>
      </c>
      <c r="G423" s="5">
        <v>165</v>
      </c>
      <c r="H423" s="6">
        <v>3</v>
      </c>
      <c r="I423" s="17" t="str">
        <f>VLOOKUP(H423,T_Ventas[],MATCH("Nombre*",T_Ventas[#Headers],0),FALSE)</f>
        <v>Laura Rojas</v>
      </c>
      <c r="J423" s="7">
        <v>43897</v>
      </c>
      <c r="K42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3" s="5" t="s">
        <v>38</v>
      </c>
      <c r="M423" s="42" t="b">
        <f>IF(AND(T_Facturacion[[#This Row],[Fecha de Facturación ]]&lt;DATE(2020,3,15),T_Facturacion[[#This Row],[Estado  ]]="PENDIENTE"),TRUE,FALSE)</f>
        <v>0</v>
      </c>
      <c r="N423" s="21"/>
    </row>
    <row r="424" spans="2:14" ht="15.75" thickBot="1">
      <c r="B424" s="40">
        <v>422</v>
      </c>
      <c r="C424" s="5">
        <v>20006</v>
      </c>
      <c r="D424" s="16" t="str">
        <f>VLOOKUP(C424,T_Productos[],MATCH("Nombre*",T_Productos[#Headers],0),FALSE)</f>
        <v>Corchetera Maped 26/6 + corchetes</v>
      </c>
      <c r="E424" s="16" t="str">
        <f>VLOOKUP(C424,T_Productos[],MATCH("Categor*",T_Productos[#Headers],0),FALSE)</f>
        <v>Librería</v>
      </c>
      <c r="F424" s="19">
        <f>VLOOKUP(C424,T_Productos[],MATCH("Precio*",T_Productos[#Headers],0),FALSE)</f>
        <v>3990</v>
      </c>
      <c r="G424" s="5">
        <v>172</v>
      </c>
      <c r="H424" s="6">
        <v>3</v>
      </c>
      <c r="I424" s="17" t="str">
        <f>VLOOKUP(H424,T_Ventas[],MATCH("Nombre*",T_Ventas[#Headers],0),FALSE)</f>
        <v>Laura Rojas</v>
      </c>
      <c r="J424" s="7">
        <v>43891</v>
      </c>
      <c r="K42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24" s="5" t="s">
        <v>38</v>
      </c>
      <c r="M424" s="42" t="b">
        <f>IF(AND(T_Facturacion[[#This Row],[Fecha de Facturación ]]&lt;DATE(2020,3,15),T_Facturacion[[#This Row],[Estado  ]]="PENDIENTE"),TRUE,FALSE)</f>
        <v>0</v>
      </c>
      <c r="N424" s="21"/>
    </row>
    <row r="425" spans="2:14" ht="15.75" thickBot="1">
      <c r="B425" s="40">
        <v>423</v>
      </c>
      <c r="C425" s="5">
        <v>20006</v>
      </c>
      <c r="D425" s="16" t="str">
        <f>VLOOKUP(C425,T_Productos[],MATCH("Nombre*",T_Productos[#Headers],0),FALSE)</f>
        <v>Corchetera Maped 26/6 + corchetes</v>
      </c>
      <c r="E425" s="16" t="str">
        <f>VLOOKUP(C425,T_Productos[],MATCH("Categor*",T_Productos[#Headers],0),FALSE)</f>
        <v>Librería</v>
      </c>
      <c r="F425" s="19">
        <f>VLOOKUP(C425,T_Productos[],MATCH("Precio*",T_Productos[#Headers],0),FALSE)</f>
        <v>3990</v>
      </c>
      <c r="G425" s="5">
        <v>173</v>
      </c>
      <c r="H425" s="6">
        <v>4</v>
      </c>
      <c r="I425" s="17" t="str">
        <f>VLOOKUP(H425,T_Ventas[],MATCH("Nombre*",T_Ventas[#Headers],0),FALSE)</f>
        <v xml:space="preserve">Pedro Díaz </v>
      </c>
      <c r="J425" s="7">
        <v>43907</v>
      </c>
      <c r="K42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5" s="5" t="s">
        <v>39</v>
      </c>
      <c r="M425" s="42" t="b">
        <f>IF(AND(T_Facturacion[[#This Row],[Fecha de Facturación ]]&lt;DATE(2020,3,15),T_Facturacion[[#This Row],[Estado  ]]="PENDIENTE"),TRUE,FALSE)</f>
        <v>0</v>
      </c>
      <c r="N425" s="21"/>
    </row>
    <row r="426" spans="2:14" ht="15.75" thickBot="1">
      <c r="B426" s="40">
        <v>424</v>
      </c>
      <c r="C426" s="5">
        <v>20005</v>
      </c>
      <c r="D426" s="16" t="str">
        <f>VLOOKUP(C426,T_Productos[],MATCH("Nombre*",T_Productos[#Headers],0),FALSE)</f>
        <v>Bolsa de Basura 50 x 70 cm Clásica  10 Un</v>
      </c>
      <c r="E426" s="16" t="str">
        <f>VLOOKUP(C426,T_Productos[],MATCH("Categor*",T_Productos[#Headers],0),FALSE)</f>
        <v>Limpieza</v>
      </c>
      <c r="F426" s="19">
        <f>VLOOKUP(C426,T_Productos[],MATCH("Precio*",T_Productos[#Headers],0),FALSE)</f>
        <v>430</v>
      </c>
      <c r="G426" s="5">
        <v>186</v>
      </c>
      <c r="H426" s="6">
        <v>4</v>
      </c>
      <c r="I426" s="17" t="str">
        <f>VLOOKUP(H426,T_Ventas[],MATCH("Nombre*",T_Ventas[#Headers],0),FALSE)</f>
        <v xml:space="preserve">Pedro Díaz </v>
      </c>
      <c r="J426" s="7">
        <v>43899</v>
      </c>
      <c r="K42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6" s="5" t="s">
        <v>39</v>
      </c>
      <c r="M426" s="42" t="b">
        <f>IF(AND(T_Facturacion[[#This Row],[Fecha de Facturación ]]&lt;DATE(2020,3,15),T_Facturacion[[#This Row],[Estado  ]]="PENDIENTE"),TRUE,FALSE)</f>
        <v>1</v>
      </c>
      <c r="N426" s="21"/>
    </row>
    <row r="427" spans="2:14" ht="15.75" thickBot="1">
      <c r="B427" s="40">
        <v>425</v>
      </c>
      <c r="C427" s="5">
        <v>20016</v>
      </c>
      <c r="D427" s="16" t="str">
        <f>VLOOKUP(C427,T_Productos[],MATCH("Nombre*",T_Productos[#Headers],0),FALSE)</f>
        <v>Pan Blanco Grande XL Bolsa  750 g</v>
      </c>
      <c r="E427" s="16" t="str">
        <f>VLOOKUP(C427,T_Productos[],MATCH("Categor*",T_Productos[#Headers],0),FALSE)</f>
        <v>Alimentos</v>
      </c>
      <c r="F427" s="19">
        <f>VLOOKUP(C427,T_Productos[],MATCH("Precio*",T_Productos[#Headers],0),FALSE)</f>
        <v>1850</v>
      </c>
      <c r="G427" s="5">
        <v>116</v>
      </c>
      <c r="H427" s="6">
        <v>5</v>
      </c>
      <c r="I427" s="17" t="str">
        <f>VLOOKUP(H427,T_Ventas[],MATCH("Nombre*",T_Ventas[#Headers],0),FALSE)</f>
        <v>Magdalena Pérez</v>
      </c>
      <c r="J427" s="7">
        <v>43903</v>
      </c>
      <c r="K42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7" s="5" t="s">
        <v>38</v>
      </c>
      <c r="M427" s="42" t="b">
        <f>IF(AND(T_Facturacion[[#This Row],[Fecha de Facturación ]]&lt;DATE(2020,3,15),T_Facturacion[[#This Row],[Estado  ]]="PENDIENTE"),TRUE,FALSE)</f>
        <v>0</v>
      </c>
      <c r="N427" s="21"/>
    </row>
    <row r="428" spans="2:14" ht="15.75" thickBot="1">
      <c r="B428" s="40">
        <v>426</v>
      </c>
      <c r="C428" s="5">
        <v>20008</v>
      </c>
      <c r="D428" s="16" t="str">
        <f>VLOOKUP(C428,T_Productos[],MATCH("Nombre*",T_Productos[#Headers],0),FALSE)</f>
        <v>Harina sin Polvos de Hornear Bolsa  1 Kg</v>
      </c>
      <c r="E428" s="16" t="str">
        <f>VLOOKUP(C428,T_Productos[],MATCH("Categor*",T_Productos[#Headers],0),FALSE)</f>
        <v>Alimentos</v>
      </c>
      <c r="F428" s="19">
        <f>VLOOKUP(C428,T_Productos[],MATCH("Precio*",T_Productos[#Headers],0),FALSE)</f>
        <v>970</v>
      </c>
      <c r="G428" s="5">
        <v>107</v>
      </c>
      <c r="H428" s="6">
        <v>1</v>
      </c>
      <c r="I428" s="17" t="str">
        <f>VLOOKUP(H428,T_Ventas[],MATCH("Nombre*",T_Ventas[#Headers],0),FALSE)</f>
        <v>Lucas González</v>
      </c>
      <c r="J428" s="7">
        <v>43892</v>
      </c>
      <c r="K42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28" s="5" t="s">
        <v>38</v>
      </c>
      <c r="M428" s="42" t="b">
        <f>IF(AND(T_Facturacion[[#This Row],[Fecha de Facturación ]]&lt;DATE(2020,3,15),T_Facturacion[[#This Row],[Estado  ]]="PENDIENTE"),TRUE,FALSE)</f>
        <v>0</v>
      </c>
      <c r="N428" s="21"/>
    </row>
    <row r="429" spans="2:14" ht="15.75" thickBot="1">
      <c r="B429" s="40">
        <v>427</v>
      </c>
      <c r="C429" s="5">
        <v>20015</v>
      </c>
      <c r="D429" s="16" t="str">
        <f>VLOOKUP(C429,T_Productos[],MATCH("Nombre*",T_Productos[#Headers],0),FALSE)</f>
        <v xml:space="preserve">Pack plumones para pizarra 4 colores </v>
      </c>
      <c r="E429" s="16" t="str">
        <f>VLOOKUP(C429,T_Productos[],MATCH("Categor*",T_Productos[#Headers],0),FALSE)</f>
        <v>Librería</v>
      </c>
      <c r="F429" s="19">
        <f>VLOOKUP(C429,T_Productos[],MATCH("Precio*",T_Productos[#Headers],0),FALSE)</f>
        <v>2390</v>
      </c>
      <c r="G429" s="5">
        <v>199</v>
      </c>
      <c r="H429" s="6">
        <v>1</v>
      </c>
      <c r="I429" s="17" t="str">
        <f>VLOOKUP(H429,T_Ventas[],MATCH("Nombre*",T_Ventas[#Headers],0),FALSE)</f>
        <v>Lucas González</v>
      </c>
      <c r="J429" s="7">
        <v>43897</v>
      </c>
      <c r="K42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29" s="5" t="s">
        <v>38</v>
      </c>
      <c r="M429" s="42" t="b">
        <f>IF(AND(T_Facturacion[[#This Row],[Fecha de Facturación ]]&lt;DATE(2020,3,15),T_Facturacion[[#This Row],[Estado  ]]="PENDIENTE"),TRUE,FALSE)</f>
        <v>0</v>
      </c>
      <c r="N429" s="21"/>
    </row>
    <row r="430" spans="2:14" ht="15.75" thickBot="1">
      <c r="B430" s="40">
        <v>428</v>
      </c>
      <c r="C430" s="5">
        <v>20001</v>
      </c>
      <c r="D430" s="16" t="str">
        <f>VLOOKUP(C430,T_Productos[],MATCH("Nombre*",T_Productos[#Headers],0),FALSE)</f>
        <v>Alimento húmedo para gato adulto carne 85 g</v>
      </c>
      <c r="E430" s="16" t="str">
        <f>VLOOKUP(C430,T_Productos[],MATCH("Categor*",T_Productos[#Headers],0),FALSE)</f>
        <v>Mascotas</v>
      </c>
      <c r="F430" s="19">
        <f>VLOOKUP(C430,T_Productos[],MATCH("Precio*",T_Productos[#Headers],0),FALSE)</f>
        <v>590</v>
      </c>
      <c r="G430" s="5">
        <v>80</v>
      </c>
      <c r="H430" s="6">
        <v>4</v>
      </c>
      <c r="I430" s="17" t="str">
        <f>VLOOKUP(H430,T_Ventas[],MATCH("Nombre*",T_Ventas[#Headers],0),FALSE)</f>
        <v xml:space="preserve">Pedro Díaz </v>
      </c>
      <c r="J430" s="7">
        <v>43917</v>
      </c>
      <c r="K43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0" s="5" t="s">
        <v>38</v>
      </c>
      <c r="M430" s="42" t="b">
        <f>IF(AND(T_Facturacion[[#This Row],[Fecha de Facturación ]]&lt;DATE(2020,3,15),T_Facturacion[[#This Row],[Estado  ]]="PENDIENTE"),TRUE,FALSE)</f>
        <v>0</v>
      </c>
      <c r="N430" s="21"/>
    </row>
    <row r="431" spans="2:14" ht="15.75" thickBot="1">
      <c r="B431" s="40">
        <v>429</v>
      </c>
      <c r="C431" s="5">
        <v>20006</v>
      </c>
      <c r="D431" s="16" t="str">
        <f>VLOOKUP(C431,T_Productos[],MATCH("Nombre*",T_Productos[#Headers],0),FALSE)</f>
        <v>Corchetera Maped 26/6 + corchetes</v>
      </c>
      <c r="E431" s="16" t="str">
        <f>VLOOKUP(C431,T_Productos[],MATCH("Categor*",T_Productos[#Headers],0),FALSE)</f>
        <v>Librería</v>
      </c>
      <c r="F431" s="19">
        <f>VLOOKUP(C431,T_Productos[],MATCH("Precio*",T_Productos[#Headers],0),FALSE)</f>
        <v>3990</v>
      </c>
      <c r="G431" s="5">
        <v>107</v>
      </c>
      <c r="H431" s="6">
        <v>5</v>
      </c>
      <c r="I431" s="17" t="str">
        <f>VLOOKUP(H431,T_Ventas[],MATCH("Nombre*",T_Ventas[#Headers],0),FALSE)</f>
        <v>Magdalena Pérez</v>
      </c>
      <c r="J431" s="7">
        <v>43902</v>
      </c>
      <c r="K43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31" s="5" t="s">
        <v>39</v>
      </c>
      <c r="M431" s="42" t="b">
        <f>IF(AND(T_Facturacion[[#This Row],[Fecha de Facturación ]]&lt;DATE(2020,3,15),T_Facturacion[[#This Row],[Estado  ]]="PENDIENTE"),TRUE,FALSE)</f>
        <v>1</v>
      </c>
      <c r="N431" s="21"/>
    </row>
    <row r="432" spans="2:14" ht="15.75" thickBot="1">
      <c r="B432" s="40">
        <v>430</v>
      </c>
      <c r="C432" s="5">
        <v>20020</v>
      </c>
      <c r="D432" s="16" t="str">
        <f>VLOOKUP(C432,T_Productos[],MATCH("Nombre*",T_Productos[#Headers],0),FALSE)</f>
        <v>Toalla de papel clásica 3 Un</v>
      </c>
      <c r="E432" s="16" t="str">
        <f>VLOOKUP(C432,T_Productos[],MATCH("Categor*",T_Productos[#Headers],0),FALSE)</f>
        <v>Limpieza</v>
      </c>
      <c r="F432" s="19">
        <f>VLOOKUP(C432,T_Productos[],MATCH("Precio*",T_Productos[#Headers],0),FALSE)</f>
        <v>1710</v>
      </c>
      <c r="G432" s="5">
        <v>147</v>
      </c>
      <c r="H432" s="6">
        <v>2</v>
      </c>
      <c r="I432" s="17" t="str">
        <f>VLOOKUP(H432,T_Ventas[],MATCH("Nombre*",T_Ventas[#Headers],0),FALSE)</f>
        <v>Santiago Muñoz</v>
      </c>
      <c r="J432" s="7">
        <v>43892</v>
      </c>
      <c r="K43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2" s="5" t="s">
        <v>38</v>
      </c>
      <c r="M432" s="42" t="b">
        <f>IF(AND(T_Facturacion[[#This Row],[Fecha de Facturación ]]&lt;DATE(2020,3,15),T_Facturacion[[#This Row],[Estado  ]]="PENDIENTE"),TRUE,FALSE)</f>
        <v>0</v>
      </c>
      <c r="N432" s="21"/>
    </row>
    <row r="433" spans="2:14" ht="15.75" thickBot="1">
      <c r="B433" s="40">
        <v>431</v>
      </c>
      <c r="C433" s="5">
        <v>20010</v>
      </c>
      <c r="D433" s="16" t="str">
        <f>VLOOKUP(C433,T_Productos[],MATCH("Nombre*",T_Productos[#Headers],0),FALSE)</f>
        <v>Huevo de Campo Grande Color Caja  12 Un</v>
      </c>
      <c r="E433" s="16" t="str">
        <f>VLOOKUP(C433,T_Productos[],MATCH("Categor*",T_Productos[#Headers],0),FALSE)</f>
        <v>Alimentos</v>
      </c>
      <c r="F433" s="19">
        <f>VLOOKUP(C433,T_Productos[],MATCH("Precio*",T_Productos[#Headers],0),FALSE)</f>
        <v>2950</v>
      </c>
      <c r="G433" s="5">
        <v>157</v>
      </c>
      <c r="H433" s="6">
        <v>5</v>
      </c>
      <c r="I433" s="17" t="str">
        <f>VLOOKUP(H433,T_Ventas[],MATCH("Nombre*",T_Ventas[#Headers],0),FALSE)</f>
        <v>Magdalena Pérez</v>
      </c>
      <c r="J433" s="7">
        <v>43892</v>
      </c>
      <c r="K43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3" s="5" t="s">
        <v>38</v>
      </c>
      <c r="M433" s="42" t="b">
        <f>IF(AND(T_Facturacion[[#This Row],[Fecha de Facturación ]]&lt;DATE(2020,3,15),T_Facturacion[[#This Row],[Estado  ]]="PENDIENTE"),TRUE,FALSE)</f>
        <v>0</v>
      </c>
      <c r="N433" s="21"/>
    </row>
    <row r="434" spans="2:14" ht="15.75" thickBot="1">
      <c r="B434" s="40">
        <v>432</v>
      </c>
      <c r="C434" s="5">
        <v>20017</v>
      </c>
      <c r="D434" s="16" t="str">
        <f>VLOOKUP(C434,T_Productos[],MATCH("Nombre*",T_Productos[#Headers],0),FALSE)</f>
        <v>Pegamento barra 36 gr</v>
      </c>
      <c r="E434" s="16" t="str">
        <f>VLOOKUP(C434,T_Productos[],MATCH("Categor*",T_Productos[#Headers],0),FALSE)</f>
        <v>Librería</v>
      </c>
      <c r="F434" s="19">
        <f>VLOOKUP(C434,T_Productos[],MATCH("Precio*",T_Productos[#Headers],0),FALSE)</f>
        <v>890</v>
      </c>
      <c r="G434" s="5">
        <v>122</v>
      </c>
      <c r="H434" s="6">
        <v>5</v>
      </c>
      <c r="I434" s="17" t="str">
        <f>VLOOKUP(H434,T_Ventas[],MATCH("Nombre*",T_Ventas[#Headers],0),FALSE)</f>
        <v>Magdalena Pérez</v>
      </c>
      <c r="J434" s="7">
        <v>43893</v>
      </c>
      <c r="K43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4" s="5" t="s">
        <v>38</v>
      </c>
      <c r="M434" s="42" t="b">
        <f>IF(AND(T_Facturacion[[#This Row],[Fecha de Facturación ]]&lt;DATE(2020,3,15),T_Facturacion[[#This Row],[Estado  ]]="PENDIENTE"),TRUE,FALSE)</f>
        <v>0</v>
      </c>
      <c r="N434" s="21"/>
    </row>
    <row r="435" spans="2:14" ht="15.75" thickBot="1">
      <c r="B435" s="40">
        <v>433</v>
      </c>
      <c r="C435" s="5">
        <v>20002</v>
      </c>
      <c r="D435" s="16" t="str">
        <f>VLOOKUP(C435,T_Productos[],MATCH("Nombre*",T_Productos[#Headers],0),FALSE)</f>
        <v>Arena sanitaria aglutinante 4 kg</v>
      </c>
      <c r="E435" s="16" t="str">
        <f>VLOOKUP(C435,T_Productos[],MATCH("Categor*",T_Productos[#Headers],0),FALSE)</f>
        <v>Mascotas</v>
      </c>
      <c r="F435" s="19">
        <f>VLOOKUP(C435,T_Productos[],MATCH("Precio*",T_Productos[#Headers],0),FALSE)</f>
        <v>4790</v>
      </c>
      <c r="G435" s="5">
        <v>175</v>
      </c>
      <c r="H435" s="6">
        <v>3</v>
      </c>
      <c r="I435" s="17" t="str">
        <f>VLOOKUP(H435,T_Ventas[],MATCH("Nombre*",T_Ventas[#Headers],0),FALSE)</f>
        <v>Laura Rojas</v>
      </c>
      <c r="J435" s="7">
        <v>43899</v>
      </c>
      <c r="K43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35" s="5" t="s">
        <v>38</v>
      </c>
      <c r="M435" s="42" t="b">
        <f>IF(AND(T_Facturacion[[#This Row],[Fecha de Facturación ]]&lt;DATE(2020,3,15),T_Facturacion[[#This Row],[Estado  ]]="PENDIENTE"),TRUE,FALSE)</f>
        <v>0</v>
      </c>
      <c r="N435" s="21"/>
    </row>
    <row r="436" spans="2:14" ht="15.75" thickBot="1">
      <c r="B436" s="40">
        <v>434</v>
      </c>
      <c r="C436" s="5">
        <v>20006</v>
      </c>
      <c r="D436" s="16" t="str">
        <f>VLOOKUP(C436,T_Productos[],MATCH("Nombre*",T_Productos[#Headers],0),FALSE)</f>
        <v>Corchetera Maped 26/6 + corchetes</v>
      </c>
      <c r="E436" s="16" t="str">
        <f>VLOOKUP(C436,T_Productos[],MATCH("Categor*",T_Productos[#Headers],0),FALSE)</f>
        <v>Librería</v>
      </c>
      <c r="F436" s="19">
        <f>VLOOKUP(C436,T_Productos[],MATCH("Precio*",T_Productos[#Headers],0),FALSE)</f>
        <v>3990</v>
      </c>
      <c r="G436" s="5">
        <v>85</v>
      </c>
      <c r="H436" s="6">
        <v>1</v>
      </c>
      <c r="I436" s="17" t="str">
        <f>VLOOKUP(H436,T_Ventas[],MATCH("Nombre*",T_Ventas[#Headers],0),FALSE)</f>
        <v>Lucas González</v>
      </c>
      <c r="J436" s="7">
        <v>43893</v>
      </c>
      <c r="K43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6" s="5" t="s">
        <v>39</v>
      </c>
      <c r="M436" s="42" t="b">
        <f>IF(AND(T_Facturacion[[#This Row],[Fecha de Facturación ]]&lt;DATE(2020,3,15),T_Facturacion[[#This Row],[Estado  ]]="PENDIENTE"),TRUE,FALSE)</f>
        <v>1</v>
      </c>
      <c r="N436" s="21"/>
    </row>
    <row r="437" spans="2:14" ht="15.75" thickBot="1">
      <c r="B437" s="40">
        <v>435</v>
      </c>
      <c r="C437" s="5">
        <v>20019</v>
      </c>
      <c r="D437" s="16" t="str">
        <f>VLOOKUP(C437,T_Productos[],MATCH("Nombre*",T_Productos[#Headers],0),FALSE)</f>
        <v>Témpera 12 colores, 15 cc c/u</v>
      </c>
      <c r="E437" s="16" t="str">
        <f>VLOOKUP(C437,T_Productos[],MATCH("Categor*",T_Productos[#Headers],0),FALSE)</f>
        <v>Librería</v>
      </c>
      <c r="F437" s="19">
        <f>VLOOKUP(C437,T_Productos[],MATCH("Precio*",T_Productos[#Headers],0),FALSE)</f>
        <v>1590</v>
      </c>
      <c r="G437" s="5">
        <v>181</v>
      </c>
      <c r="H437" s="6">
        <v>4</v>
      </c>
      <c r="I437" s="17" t="str">
        <f>VLOOKUP(H437,T_Ventas[],MATCH("Nombre*",T_Ventas[#Headers],0),FALSE)</f>
        <v xml:space="preserve">Pedro Díaz </v>
      </c>
      <c r="J437" s="7">
        <v>43897</v>
      </c>
      <c r="K43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37" s="5" t="s">
        <v>38</v>
      </c>
      <c r="M437" s="42" t="b">
        <f>IF(AND(T_Facturacion[[#This Row],[Fecha de Facturación ]]&lt;DATE(2020,3,15),T_Facturacion[[#This Row],[Estado  ]]="PENDIENTE"),TRUE,FALSE)</f>
        <v>0</v>
      </c>
      <c r="N437" s="21"/>
    </row>
    <row r="438" spans="2:14" ht="15.75" thickBot="1">
      <c r="B438" s="40">
        <v>436</v>
      </c>
      <c r="C438" s="5">
        <v>20017</v>
      </c>
      <c r="D438" s="16" t="str">
        <f>VLOOKUP(C438,T_Productos[],MATCH("Nombre*",T_Productos[#Headers],0),FALSE)</f>
        <v>Pegamento barra 36 gr</v>
      </c>
      <c r="E438" s="16" t="str">
        <f>VLOOKUP(C438,T_Productos[],MATCH("Categor*",T_Productos[#Headers],0),FALSE)</f>
        <v>Librería</v>
      </c>
      <c r="F438" s="19">
        <f>VLOOKUP(C438,T_Productos[],MATCH("Precio*",T_Productos[#Headers],0),FALSE)</f>
        <v>890</v>
      </c>
      <c r="G438" s="5">
        <v>165</v>
      </c>
      <c r="H438" s="6">
        <v>5</v>
      </c>
      <c r="I438" s="17" t="str">
        <f>VLOOKUP(H438,T_Ventas[],MATCH("Nombre*",T_Ventas[#Headers],0),FALSE)</f>
        <v>Magdalena Pérez</v>
      </c>
      <c r="J438" s="7">
        <v>43919</v>
      </c>
      <c r="K43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38" s="5" t="s">
        <v>38</v>
      </c>
      <c r="M438" s="42" t="b">
        <f>IF(AND(T_Facturacion[[#This Row],[Fecha de Facturación ]]&lt;DATE(2020,3,15),T_Facturacion[[#This Row],[Estado  ]]="PENDIENTE"),TRUE,FALSE)</f>
        <v>0</v>
      </c>
      <c r="N438" s="21"/>
    </row>
    <row r="439" spans="2:14" ht="15.75" thickBot="1">
      <c r="B439" s="40">
        <v>437</v>
      </c>
      <c r="C439" s="5">
        <v>20016</v>
      </c>
      <c r="D439" s="16" t="str">
        <f>VLOOKUP(C439,T_Productos[],MATCH("Nombre*",T_Productos[#Headers],0),FALSE)</f>
        <v>Pan Blanco Grande XL Bolsa  750 g</v>
      </c>
      <c r="E439" s="16" t="str">
        <f>VLOOKUP(C439,T_Productos[],MATCH("Categor*",T_Productos[#Headers],0),FALSE)</f>
        <v>Alimentos</v>
      </c>
      <c r="F439" s="19">
        <f>VLOOKUP(C439,T_Productos[],MATCH("Precio*",T_Productos[#Headers],0),FALSE)</f>
        <v>1850</v>
      </c>
      <c r="G439" s="5">
        <v>149</v>
      </c>
      <c r="H439" s="6">
        <v>1</v>
      </c>
      <c r="I439" s="17" t="str">
        <f>VLOOKUP(H439,T_Ventas[],MATCH("Nombre*",T_Ventas[#Headers],0),FALSE)</f>
        <v>Lucas González</v>
      </c>
      <c r="J439" s="7">
        <v>43896</v>
      </c>
      <c r="K43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39" s="5" t="s">
        <v>38</v>
      </c>
      <c r="M439" s="42" t="b">
        <f>IF(AND(T_Facturacion[[#This Row],[Fecha de Facturación ]]&lt;DATE(2020,3,15),T_Facturacion[[#This Row],[Estado  ]]="PENDIENTE"),TRUE,FALSE)</f>
        <v>0</v>
      </c>
      <c r="N439" s="21"/>
    </row>
    <row r="440" spans="2:14" ht="15.75" thickBot="1">
      <c r="B440" s="40">
        <v>438</v>
      </c>
      <c r="C440" s="5">
        <v>20019</v>
      </c>
      <c r="D440" s="16" t="str">
        <f>VLOOKUP(C440,T_Productos[],MATCH("Nombre*",T_Productos[#Headers],0),FALSE)</f>
        <v>Témpera 12 colores, 15 cc c/u</v>
      </c>
      <c r="E440" s="16" t="str">
        <f>VLOOKUP(C440,T_Productos[],MATCH("Categor*",T_Productos[#Headers],0),FALSE)</f>
        <v>Librería</v>
      </c>
      <c r="F440" s="19">
        <f>VLOOKUP(C440,T_Productos[],MATCH("Precio*",T_Productos[#Headers],0),FALSE)</f>
        <v>1590</v>
      </c>
      <c r="G440" s="5">
        <v>123</v>
      </c>
      <c r="H440" s="6">
        <v>2</v>
      </c>
      <c r="I440" s="17" t="str">
        <f>VLOOKUP(H440,T_Ventas[],MATCH("Nombre*",T_Ventas[#Headers],0),FALSE)</f>
        <v>Santiago Muñoz</v>
      </c>
      <c r="J440" s="7">
        <v>43920</v>
      </c>
      <c r="K44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40" s="5" t="s">
        <v>38</v>
      </c>
      <c r="M440" s="42" t="b">
        <f>IF(AND(T_Facturacion[[#This Row],[Fecha de Facturación ]]&lt;DATE(2020,3,15),T_Facturacion[[#This Row],[Estado  ]]="PENDIENTE"),TRUE,FALSE)</f>
        <v>0</v>
      </c>
      <c r="N440" s="21"/>
    </row>
    <row r="441" spans="2:14" ht="15.75" thickBot="1">
      <c r="B441" s="40">
        <v>439</v>
      </c>
      <c r="C441" s="5">
        <v>20010</v>
      </c>
      <c r="D441" s="16" t="str">
        <f>VLOOKUP(C441,T_Productos[],MATCH("Nombre*",T_Productos[#Headers],0),FALSE)</f>
        <v>Huevo de Campo Grande Color Caja  12 Un</v>
      </c>
      <c r="E441" s="16" t="str">
        <f>VLOOKUP(C441,T_Productos[],MATCH("Categor*",T_Productos[#Headers],0),FALSE)</f>
        <v>Alimentos</v>
      </c>
      <c r="F441" s="19">
        <f>VLOOKUP(C441,T_Productos[],MATCH("Precio*",T_Productos[#Headers],0),FALSE)</f>
        <v>2950</v>
      </c>
      <c r="G441" s="5">
        <v>91</v>
      </c>
      <c r="H441" s="6">
        <v>1</v>
      </c>
      <c r="I441" s="17" t="str">
        <f>VLOOKUP(H441,T_Ventas[],MATCH("Nombre*",T_Ventas[#Headers],0),FALSE)</f>
        <v>Lucas González</v>
      </c>
      <c r="J441" s="7">
        <v>43901</v>
      </c>
      <c r="K44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1" s="5" t="s">
        <v>39</v>
      </c>
      <c r="M441" s="42" t="b">
        <f>IF(AND(T_Facturacion[[#This Row],[Fecha de Facturación ]]&lt;DATE(2020,3,15),T_Facturacion[[#This Row],[Estado  ]]="PENDIENTE"),TRUE,FALSE)</f>
        <v>1</v>
      </c>
      <c r="N441" s="21"/>
    </row>
    <row r="442" spans="2:14" ht="15.75" thickBot="1">
      <c r="B442" s="40">
        <v>440</v>
      </c>
      <c r="C442" s="5">
        <v>20006</v>
      </c>
      <c r="D442" s="16" t="str">
        <f>VLOOKUP(C442,T_Productos[],MATCH("Nombre*",T_Productos[#Headers],0),FALSE)</f>
        <v>Corchetera Maped 26/6 + corchetes</v>
      </c>
      <c r="E442" s="16" t="str">
        <f>VLOOKUP(C442,T_Productos[],MATCH("Categor*",T_Productos[#Headers],0),FALSE)</f>
        <v>Librería</v>
      </c>
      <c r="F442" s="19">
        <f>VLOOKUP(C442,T_Productos[],MATCH("Precio*",T_Productos[#Headers],0),FALSE)</f>
        <v>3990</v>
      </c>
      <c r="G442" s="5">
        <v>165</v>
      </c>
      <c r="H442" s="6">
        <v>3</v>
      </c>
      <c r="I442" s="17" t="str">
        <f>VLOOKUP(H442,T_Ventas[],MATCH("Nombre*",T_Ventas[#Headers],0),FALSE)</f>
        <v>Laura Rojas</v>
      </c>
      <c r="J442" s="7">
        <v>43916</v>
      </c>
      <c r="K44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2" s="5" t="s">
        <v>38</v>
      </c>
      <c r="M442" s="42" t="b">
        <f>IF(AND(T_Facturacion[[#This Row],[Fecha de Facturación ]]&lt;DATE(2020,3,15),T_Facturacion[[#This Row],[Estado  ]]="PENDIENTE"),TRUE,FALSE)</f>
        <v>0</v>
      </c>
      <c r="N442" s="21"/>
    </row>
    <row r="443" spans="2:14" ht="15.75" thickBot="1">
      <c r="B443" s="40">
        <v>441</v>
      </c>
      <c r="C443" s="5">
        <v>20013</v>
      </c>
      <c r="D443" s="16" t="str">
        <f>VLOOKUP(C443,T_Productos[],MATCH("Nombre*",T_Productos[#Headers],0),FALSE)</f>
        <v>Leche Descremada Sin Lactosa con Tapa  1 </v>
      </c>
      <c r="E443" s="16" t="str">
        <f>VLOOKUP(C443,T_Productos[],MATCH("Categor*",T_Productos[#Headers],0),FALSE)</f>
        <v>Alimentos</v>
      </c>
      <c r="F443" s="19">
        <f>VLOOKUP(C443,T_Productos[],MATCH("Precio*",T_Productos[#Headers],0),FALSE)</f>
        <v>890</v>
      </c>
      <c r="G443" s="5">
        <v>90</v>
      </c>
      <c r="H443" s="6">
        <v>3</v>
      </c>
      <c r="I443" s="17" t="str">
        <f>VLOOKUP(H443,T_Ventas[],MATCH("Nombre*",T_Ventas[#Headers],0),FALSE)</f>
        <v>Laura Rojas</v>
      </c>
      <c r="J443" s="7">
        <v>43906</v>
      </c>
      <c r="K44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3" s="5" t="s">
        <v>38</v>
      </c>
      <c r="M443" s="42" t="b">
        <f>IF(AND(T_Facturacion[[#This Row],[Fecha de Facturación ]]&lt;DATE(2020,3,15),T_Facturacion[[#This Row],[Estado  ]]="PENDIENTE"),TRUE,FALSE)</f>
        <v>0</v>
      </c>
      <c r="N443" s="21"/>
    </row>
    <row r="444" spans="2:14" ht="15.75" thickBot="1">
      <c r="B444" s="40">
        <v>442</v>
      </c>
      <c r="C444" s="5">
        <v>20012</v>
      </c>
      <c r="D444" s="16" t="str">
        <f>VLOOKUP(C444,T_Productos[],MATCH("Nombre*",T_Productos[#Headers],0),FALSE)</f>
        <v>Juguete Pet Station</v>
      </c>
      <c r="E444" s="16" t="str">
        <f>VLOOKUP(C444,T_Productos[],MATCH("Categor*",T_Productos[#Headers],0),FALSE)</f>
        <v>Mascotas</v>
      </c>
      <c r="F444" s="19">
        <f>VLOOKUP(C444,T_Productos[],MATCH("Precio*",T_Productos[#Headers],0),FALSE)</f>
        <v>990</v>
      </c>
      <c r="G444" s="5">
        <v>101</v>
      </c>
      <c r="H444" s="6">
        <v>3</v>
      </c>
      <c r="I444" s="17" t="str">
        <f>VLOOKUP(H444,T_Ventas[],MATCH("Nombre*",T_Ventas[#Headers],0),FALSE)</f>
        <v>Laura Rojas</v>
      </c>
      <c r="J444" s="7">
        <v>43910</v>
      </c>
      <c r="K44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4" s="5" t="s">
        <v>39</v>
      </c>
      <c r="M444" s="42" t="b">
        <f>IF(AND(T_Facturacion[[#This Row],[Fecha de Facturación ]]&lt;DATE(2020,3,15),T_Facturacion[[#This Row],[Estado  ]]="PENDIENTE"),TRUE,FALSE)</f>
        <v>0</v>
      </c>
      <c r="N444" s="21"/>
    </row>
    <row r="445" spans="2:14" ht="15.75" thickBot="1">
      <c r="B445" s="40">
        <v>443</v>
      </c>
      <c r="C445" s="5">
        <v>20019</v>
      </c>
      <c r="D445" s="16" t="str">
        <f>VLOOKUP(C445,T_Productos[],MATCH("Nombre*",T_Productos[#Headers],0),FALSE)</f>
        <v>Témpera 12 colores, 15 cc c/u</v>
      </c>
      <c r="E445" s="16" t="str">
        <f>VLOOKUP(C445,T_Productos[],MATCH("Categor*",T_Productos[#Headers],0),FALSE)</f>
        <v>Librería</v>
      </c>
      <c r="F445" s="19">
        <f>VLOOKUP(C445,T_Productos[],MATCH("Precio*",T_Productos[#Headers],0),FALSE)</f>
        <v>1590</v>
      </c>
      <c r="G445" s="5">
        <v>139</v>
      </c>
      <c r="H445" s="6">
        <v>3</v>
      </c>
      <c r="I445" s="17" t="str">
        <f>VLOOKUP(H445,T_Ventas[],MATCH("Nombre*",T_Ventas[#Headers],0),FALSE)</f>
        <v>Laura Rojas</v>
      </c>
      <c r="J445" s="7">
        <v>43913</v>
      </c>
      <c r="K44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5" s="5" t="s">
        <v>38</v>
      </c>
      <c r="M445" s="42" t="b">
        <f>IF(AND(T_Facturacion[[#This Row],[Fecha de Facturación ]]&lt;DATE(2020,3,15),T_Facturacion[[#This Row],[Estado  ]]="PENDIENTE"),TRUE,FALSE)</f>
        <v>0</v>
      </c>
      <c r="N445" s="21"/>
    </row>
    <row r="446" spans="2:14" ht="15.75" thickBot="1">
      <c r="B446" s="40">
        <v>444</v>
      </c>
      <c r="C446" s="5">
        <v>20019</v>
      </c>
      <c r="D446" s="16" t="str">
        <f>VLOOKUP(C446,T_Productos[],MATCH("Nombre*",T_Productos[#Headers],0),FALSE)</f>
        <v>Témpera 12 colores, 15 cc c/u</v>
      </c>
      <c r="E446" s="16" t="str">
        <f>VLOOKUP(C446,T_Productos[],MATCH("Categor*",T_Productos[#Headers],0),FALSE)</f>
        <v>Librería</v>
      </c>
      <c r="F446" s="19">
        <f>VLOOKUP(C446,T_Productos[],MATCH("Precio*",T_Productos[#Headers],0),FALSE)</f>
        <v>1590</v>
      </c>
      <c r="G446" s="5">
        <v>89</v>
      </c>
      <c r="H446" s="6">
        <v>4</v>
      </c>
      <c r="I446" s="17" t="str">
        <f>VLOOKUP(H446,T_Ventas[],MATCH("Nombre*",T_Ventas[#Headers],0),FALSE)</f>
        <v xml:space="preserve">Pedro Díaz </v>
      </c>
      <c r="J446" s="7">
        <v>43912</v>
      </c>
      <c r="K44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6" s="5" t="s">
        <v>38</v>
      </c>
      <c r="M446" s="42" t="b">
        <f>IF(AND(T_Facturacion[[#This Row],[Fecha de Facturación ]]&lt;DATE(2020,3,15),T_Facturacion[[#This Row],[Estado  ]]="PENDIENTE"),TRUE,FALSE)</f>
        <v>0</v>
      </c>
      <c r="N446" s="21"/>
    </row>
    <row r="447" spans="2:14" ht="15.75" thickBot="1">
      <c r="B447" s="40">
        <v>445</v>
      </c>
      <c r="C447" s="5">
        <v>20006</v>
      </c>
      <c r="D447" s="16" t="str">
        <f>VLOOKUP(C447,T_Productos[],MATCH("Nombre*",T_Productos[#Headers],0),FALSE)</f>
        <v>Corchetera Maped 26/6 + corchetes</v>
      </c>
      <c r="E447" s="16" t="str">
        <f>VLOOKUP(C447,T_Productos[],MATCH("Categor*",T_Productos[#Headers],0),FALSE)</f>
        <v>Librería</v>
      </c>
      <c r="F447" s="19">
        <f>VLOOKUP(C447,T_Productos[],MATCH("Precio*",T_Productos[#Headers],0),FALSE)</f>
        <v>3990</v>
      </c>
      <c r="G447" s="5">
        <v>191</v>
      </c>
      <c r="H447" s="6">
        <v>3</v>
      </c>
      <c r="I447" s="17" t="str">
        <f>VLOOKUP(H447,T_Ventas[],MATCH("Nombre*",T_Ventas[#Headers],0),FALSE)</f>
        <v>Laura Rojas</v>
      </c>
      <c r="J447" s="7">
        <v>43906</v>
      </c>
      <c r="K44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7" s="5" t="s">
        <v>38</v>
      </c>
      <c r="M447" s="42" t="b">
        <f>IF(AND(T_Facturacion[[#This Row],[Fecha de Facturación ]]&lt;DATE(2020,3,15),T_Facturacion[[#This Row],[Estado  ]]="PENDIENTE"),TRUE,FALSE)</f>
        <v>0</v>
      </c>
      <c r="N447" s="21"/>
    </row>
    <row r="448" spans="2:14" ht="15.75" thickBot="1">
      <c r="B448" s="40">
        <v>446</v>
      </c>
      <c r="C448" s="5">
        <v>20005</v>
      </c>
      <c r="D448" s="16" t="str">
        <f>VLOOKUP(C448,T_Productos[],MATCH("Nombre*",T_Productos[#Headers],0),FALSE)</f>
        <v>Bolsa de Basura 50 x 70 cm Clásica  10 Un</v>
      </c>
      <c r="E448" s="16" t="str">
        <f>VLOOKUP(C448,T_Productos[],MATCH("Categor*",T_Productos[#Headers],0),FALSE)</f>
        <v>Limpieza</v>
      </c>
      <c r="F448" s="19">
        <f>VLOOKUP(C448,T_Productos[],MATCH("Precio*",T_Productos[#Headers],0),FALSE)</f>
        <v>430</v>
      </c>
      <c r="G448" s="5">
        <v>115</v>
      </c>
      <c r="H448" s="6">
        <v>2</v>
      </c>
      <c r="I448" s="17" t="str">
        <f>VLOOKUP(H448,T_Ventas[],MATCH("Nombre*",T_Ventas[#Headers],0),FALSE)</f>
        <v>Santiago Muñoz</v>
      </c>
      <c r="J448" s="7">
        <v>43910</v>
      </c>
      <c r="K44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8" s="5" t="s">
        <v>39</v>
      </c>
      <c r="M448" s="42" t="b">
        <f>IF(AND(T_Facturacion[[#This Row],[Fecha de Facturación ]]&lt;DATE(2020,3,15),T_Facturacion[[#This Row],[Estado  ]]="PENDIENTE"),TRUE,FALSE)</f>
        <v>0</v>
      </c>
      <c r="N448" s="21"/>
    </row>
    <row r="449" spans="2:14" ht="15.75" thickBot="1">
      <c r="B449" s="40">
        <v>447</v>
      </c>
      <c r="C449" s="5">
        <v>20003</v>
      </c>
      <c r="D449" s="16" t="str">
        <f>VLOOKUP(C449,T_Productos[],MATCH("Nombre*",T_Productos[#Headers],0),FALSE)</f>
        <v>Arroz Grano Largo Ancho Grado 1  1 Kg</v>
      </c>
      <c r="E449" s="16" t="str">
        <f>VLOOKUP(C449,T_Productos[],MATCH("Categor*",T_Productos[#Headers],0),FALSE)</f>
        <v>Alimentos</v>
      </c>
      <c r="F449" s="19">
        <f>VLOOKUP(C449,T_Productos[],MATCH("Precio*",T_Productos[#Headers],0),FALSE)</f>
        <v>1150</v>
      </c>
      <c r="G449" s="5">
        <v>94</v>
      </c>
      <c r="H449" s="6">
        <v>3</v>
      </c>
      <c r="I449" s="17" t="str">
        <f>VLOOKUP(H449,T_Ventas[],MATCH("Nombre*",T_Ventas[#Headers],0),FALSE)</f>
        <v>Laura Rojas</v>
      </c>
      <c r="J449" s="7">
        <v>43903</v>
      </c>
      <c r="K44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49" s="5" t="s">
        <v>38</v>
      </c>
      <c r="M449" s="42" t="b">
        <f>IF(AND(T_Facturacion[[#This Row],[Fecha de Facturación ]]&lt;DATE(2020,3,15),T_Facturacion[[#This Row],[Estado  ]]="PENDIENTE"),TRUE,FALSE)</f>
        <v>0</v>
      </c>
      <c r="N449" s="21"/>
    </row>
    <row r="450" spans="2:14" ht="15.75" thickBot="1">
      <c r="B450" s="40">
        <v>448</v>
      </c>
      <c r="C450" s="5">
        <v>20019</v>
      </c>
      <c r="D450" s="16" t="str">
        <f>VLOOKUP(C450,T_Productos[],MATCH("Nombre*",T_Productos[#Headers],0),FALSE)</f>
        <v>Témpera 12 colores, 15 cc c/u</v>
      </c>
      <c r="E450" s="16" t="str">
        <f>VLOOKUP(C450,T_Productos[],MATCH("Categor*",T_Productos[#Headers],0),FALSE)</f>
        <v>Librería</v>
      </c>
      <c r="F450" s="19">
        <f>VLOOKUP(C450,T_Productos[],MATCH("Precio*",T_Productos[#Headers],0),FALSE)</f>
        <v>1590</v>
      </c>
      <c r="G450" s="5">
        <v>122</v>
      </c>
      <c r="H450" s="6">
        <v>4</v>
      </c>
      <c r="I450" s="17" t="str">
        <f>VLOOKUP(H450,T_Ventas[],MATCH("Nombre*",T_Ventas[#Headers],0),FALSE)</f>
        <v xml:space="preserve">Pedro Díaz </v>
      </c>
      <c r="J450" s="7">
        <v>43900</v>
      </c>
      <c r="K45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0" s="5" t="s">
        <v>38</v>
      </c>
      <c r="M450" s="42" t="b">
        <f>IF(AND(T_Facturacion[[#This Row],[Fecha de Facturación ]]&lt;DATE(2020,3,15),T_Facturacion[[#This Row],[Estado  ]]="PENDIENTE"),TRUE,FALSE)</f>
        <v>0</v>
      </c>
      <c r="N450" s="21"/>
    </row>
    <row r="451" spans="2:14" ht="15.75" thickBot="1">
      <c r="B451" s="40">
        <v>449</v>
      </c>
      <c r="C451" s="5">
        <v>20017</v>
      </c>
      <c r="D451" s="16" t="str">
        <f>VLOOKUP(C451,T_Productos[],MATCH("Nombre*",T_Productos[#Headers],0),FALSE)</f>
        <v>Pegamento barra 36 gr</v>
      </c>
      <c r="E451" s="16" t="str">
        <f>VLOOKUP(C451,T_Productos[],MATCH("Categor*",T_Productos[#Headers],0),FALSE)</f>
        <v>Librería</v>
      </c>
      <c r="F451" s="19">
        <f>VLOOKUP(C451,T_Productos[],MATCH("Precio*",T_Productos[#Headers],0),FALSE)</f>
        <v>890</v>
      </c>
      <c r="G451" s="5">
        <v>88</v>
      </c>
      <c r="H451" s="6">
        <v>3</v>
      </c>
      <c r="I451" s="17" t="str">
        <f>VLOOKUP(H451,T_Ventas[],MATCH("Nombre*",T_Ventas[#Headers],0),FALSE)</f>
        <v>Laura Rojas</v>
      </c>
      <c r="J451" s="7">
        <v>43900</v>
      </c>
      <c r="K45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1" s="5" t="s">
        <v>39</v>
      </c>
      <c r="M451" s="42" t="b">
        <f>IF(AND(T_Facturacion[[#This Row],[Fecha de Facturación ]]&lt;DATE(2020,3,15),T_Facturacion[[#This Row],[Estado  ]]="PENDIENTE"),TRUE,FALSE)</f>
        <v>1</v>
      </c>
      <c r="N451" s="21"/>
    </row>
    <row r="452" spans="2:14" ht="15.75" thickBot="1">
      <c r="B452" s="40">
        <v>450</v>
      </c>
      <c r="C452" s="5">
        <v>20012</v>
      </c>
      <c r="D452" s="16" t="str">
        <f>VLOOKUP(C452,T_Productos[],MATCH("Nombre*",T_Productos[#Headers],0),FALSE)</f>
        <v>Juguete Pet Station</v>
      </c>
      <c r="E452" s="16" t="str">
        <f>VLOOKUP(C452,T_Productos[],MATCH("Categor*",T_Productos[#Headers],0),FALSE)</f>
        <v>Mascotas</v>
      </c>
      <c r="F452" s="19">
        <f>VLOOKUP(C452,T_Productos[],MATCH("Precio*",T_Productos[#Headers],0),FALSE)</f>
        <v>990</v>
      </c>
      <c r="G452" s="5">
        <v>133</v>
      </c>
      <c r="H452" s="6">
        <v>5</v>
      </c>
      <c r="I452" s="17" t="str">
        <f>VLOOKUP(H452,T_Ventas[],MATCH("Nombre*",T_Ventas[#Headers],0),FALSE)</f>
        <v>Magdalena Pérez</v>
      </c>
      <c r="J452" s="7">
        <v>43895</v>
      </c>
      <c r="K45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52" s="5" t="s">
        <v>38</v>
      </c>
      <c r="M452" s="42" t="b">
        <f>IF(AND(T_Facturacion[[#This Row],[Fecha de Facturación ]]&lt;DATE(2020,3,15),T_Facturacion[[#This Row],[Estado  ]]="PENDIENTE"),TRUE,FALSE)</f>
        <v>0</v>
      </c>
      <c r="N452" s="21"/>
    </row>
    <row r="453" spans="2:14" ht="15.75" thickBot="1">
      <c r="B453" s="40">
        <v>451</v>
      </c>
      <c r="C453" s="5">
        <v>20020</v>
      </c>
      <c r="D453" s="16" t="str">
        <f>VLOOKUP(C453,T_Productos[],MATCH("Nombre*",T_Productos[#Headers],0),FALSE)</f>
        <v>Toalla de papel clásica 3 Un</v>
      </c>
      <c r="E453" s="16" t="str">
        <f>VLOOKUP(C453,T_Productos[],MATCH("Categor*",T_Productos[#Headers],0),FALSE)</f>
        <v>Limpieza</v>
      </c>
      <c r="F453" s="19">
        <f>VLOOKUP(C453,T_Productos[],MATCH("Precio*",T_Productos[#Headers],0),FALSE)</f>
        <v>1710</v>
      </c>
      <c r="G453" s="5">
        <v>155</v>
      </c>
      <c r="H453" s="6">
        <v>5</v>
      </c>
      <c r="I453" s="17" t="str">
        <f>VLOOKUP(H453,T_Ventas[],MATCH("Nombre*",T_Ventas[#Headers],0),FALSE)</f>
        <v>Magdalena Pérez</v>
      </c>
      <c r="J453" s="7">
        <v>43892</v>
      </c>
      <c r="K45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53" s="5" t="s">
        <v>38</v>
      </c>
      <c r="M453" s="42" t="b">
        <f>IF(AND(T_Facturacion[[#This Row],[Fecha de Facturación ]]&lt;DATE(2020,3,15),T_Facturacion[[#This Row],[Estado  ]]="PENDIENTE"),TRUE,FALSE)</f>
        <v>0</v>
      </c>
      <c r="N453" s="21"/>
    </row>
    <row r="454" spans="2:14" ht="15.75" thickBot="1">
      <c r="B454" s="40">
        <v>452</v>
      </c>
      <c r="C454" s="5">
        <v>20013</v>
      </c>
      <c r="D454" s="16" t="str">
        <f>VLOOKUP(C454,T_Productos[],MATCH("Nombre*",T_Productos[#Headers],0),FALSE)</f>
        <v>Leche Descremada Sin Lactosa con Tapa  1 </v>
      </c>
      <c r="E454" s="16" t="str">
        <f>VLOOKUP(C454,T_Productos[],MATCH("Categor*",T_Productos[#Headers],0),FALSE)</f>
        <v>Alimentos</v>
      </c>
      <c r="F454" s="19">
        <f>VLOOKUP(C454,T_Productos[],MATCH("Precio*",T_Productos[#Headers],0),FALSE)</f>
        <v>890</v>
      </c>
      <c r="G454" s="5">
        <v>167</v>
      </c>
      <c r="H454" s="6">
        <v>5</v>
      </c>
      <c r="I454" s="17" t="str">
        <f>VLOOKUP(H454,T_Ventas[],MATCH("Nombre*",T_Ventas[#Headers],0),FALSE)</f>
        <v>Magdalena Pérez</v>
      </c>
      <c r="J454" s="7">
        <v>43916</v>
      </c>
      <c r="K45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4" s="5" t="s">
        <v>39</v>
      </c>
      <c r="M454" s="42" t="b">
        <f>IF(AND(T_Facturacion[[#This Row],[Fecha de Facturación ]]&lt;DATE(2020,3,15),T_Facturacion[[#This Row],[Estado  ]]="PENDIENTE"),TRUE,FALSE)</f>
        <v>0</v>
      </c>
      <c r="N454" s="21"/>
    </row>
    <row r="455" spans="2:14" ht="15.75" thickBot="1">
      <c r="B455" s="40">
        <v>453</v>
      </c>
      <c r="C455" s="5">
        <v>20010</v>
      </c>
      <c r="D455" s="16" t="str">
        <f>VLOOKUP(C455,T_Productos[],MATCH("Nombre*",T_Productos[#Headers],0),FALSE)</f>
        <v>Huevo de Campo Grande Color Caja  12 Un</v>
      </c>
      <c r="E455" s="16" t="str">
        <f>VLOOKUP(C455,T_Productos[],MATCH("Categor*",T_Productos[#Headers],0),FALSE)</f>
        <v>Alimentos</v>
      </c>
      <c r="F455" s="19">
        <f>VLOOKUP(C455,T_Productos[],MATCH("Precio*",T_Productos[#Headers],0),FALSE)</f>
        <v>2950</v>
      </c>
      <c r="G455" s="5">
        <v>177</v>
      </c>
      <c r="H455" s="6">
        <v>5</v>
      </c>
      <c r="I455" s="17" t="str">
        <f>VLOOKUP(H455,T_Ventas[],MATCH("Nombre*",T_Ventas[#Headers],0),FALSE)</f>
        <v>Magdalena Pérez</v>
      </c>
      <c r="J455" s="7">
        <v>43910</v>
      </c>
      <c r="K45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5" s="5" t="s">
        <v>38</v>
      </c>
      <c r="M455" s="42" t="b">
        <f>IF(AND(T_Facturacion[[#This Row],[Fecha de Facturación ]]&lt;DATE(2020,3,15),T_Facturacion[[#This Row],[Estado  ]]="PENDIENTE"),TRUE,FALSE)</f>
        <v>0</v>
      </c>
      <c r="N455" s="21"/>
    </row>
    <row r="456" spans="2:14" ht="15.75" thickBot="1">
      <c r="B456" s="40">
        <v>454</v>
      </c>
      <c r="C456" s="5">
        <v>20011</v>
      </c>
      <c r="D456" s="16" t="str">
        <f>VLOOKUP(C456,T_Productos[],MATCH("Nombre*",T_Productos[#Headers],0),FALSE)</f>
        <v>Insecticida Casa y Jardín Lata  420 cc</v>
      </c>
      <c r="E456" s="16" t="str">
        <f>VLOOKUP(C456,T_Productos[],MATCH("Categor*",T_Productos[#Headers],0),FALSE)</f>
        <v>Limpieza</v>
      </c>
      <c r="F456" s="19">
        <f>VLOOKUP(C456,T_Productos[],MATCH("Precio*",T_Productos[#Headers],0),FALSE)</f>
        <v>2850</v>
      </c>
      <c r="G456" s="5">
        <v>147</v>
      </c>
      <c r="H456" s="6">
        <v>3</v>
      </c>
      <c r="I456" s="17" t="str">
        <f>VLOOKUP(H456,T_Ventas[],MATCH("Nombre*",T_Ventas[#Headers],0),FALSE)</f>
        <v>Laura Rojas</v>
      </c>
      <c r="J456" s="7">
        <v>43909</v>
      </c>
      <c r="K45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6" s="5" t="s">
        <v>39</v>
      </c>
      <c r="M456" s="42" t="b">
        <f>IF(AND(T_Facturacion[[#This Row],[Fecha de Facturación ]]&lt;DATE(2020,3,15),T_Facturacion[[#This Row],[Estado  ]]="PENDIENTE"),TRUE,FALSE)</f>
        <v>0</v>
      </c>
      <c r="N456" s="21"/>
    </row>
    <row r="457" spans="2:14" ht="15.75" thickBot="1">
      <c r="B457" s="40">
        <v>455</v>
      </c>
      <c r="C457" s="5">
        <v>20002</v>
      </c>
      <c r="D457" s="16" t="str">
        <f>VLOOKUP(C457,T_Productos[],MATCH("Nombre*",T_Productos[#Headers],0),FALSE)</f>
        <v>Arena sanitaria aglutinante 4 kg</v>
      </c>
      <c r="E457" s="16" t="str">
        <f>VLOOKUP(C457,T_Productos[],MATCH("Categor*",T_Productos[#Headers],0),FALSE)</f>
        <v>Mascotas</v>
      </c>
      <c r="F457" s="19">
        <f>VLOOKUP(C457,T_Productos[],MATCH("Precio*",T_Productos[#Headers],0),FALSE)</f>
        <v>4790</v>
      </c>
      <c r="G457" s="5">
        <v>117</v>
      </c>
      <c r="H457" s="6">
        <v>3</v>
      </c>
      <c r="I457" s="17" t="str">
        <f>VLOOKUP(H457,T_Ventas[],MATCH("Nombre*",T_Ventas[#Headers],0),FALSE)</f>
        <v>Laura Rojas</v>
      </c>
      <c r="J457" s="7">
        <v>43892</v>
      </c>
      <c r="K45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57" s="5" t="s">
        <v>38</v>
      </c>
      <c r="M457" s="42" t="b">
        <f>IF(AND(T_Facturacion[[#This Row],[Fecha de Facturación ]]&lt;DATE(2020,3,15),T_Facturacion[[#This Row],[Estado  ]]="PENDIENTE"),TRUE,FALSE)</f>
        <v>0</v>
      </c>
      <c r="N457" s="21"/>
    </row>
    <row r="458" spans="2:14" ht="15.75" thickBot="1">
      <c r="B458" s="40">
        <v>456</v>
      </c>
      <c r="C458" s="5">
        <v>20012</v>
      </c>
      <c r="D458" s="16" t="str">
        <f>VLOOKUP(C458,T_Productos[],MATCH("Nombre*",T_Productos[#Headers],0),FALSE)</f>
        <v>Juguete Pet Station</v>
      </c>
      <c r="E458" s="16" t="str">
        <f>VLOOKUP(C458,T_Productos[],MATCH("Categor*",T_Productos[#Headers],0),FALSE)</f>
        <v>Mascotas</v>
      </c>
      <c r="F458" s="19">
        <f>VLOOKUP(C458,T_Productos[],MATCH("Precio*",T_Productos[#Headers],0),FALSE)</f>
        <v>990</v>
      </c>
      <c r="G458" s="5">
        <v>153</v>
      </c>
      <c r="H458" s="6">
        <v>5</v>
      </c>
      <c r="I458" s="17" t="str">
        <f>VLOOKUP(H458,T_Ventas[],MATCH("Nombre*",T_Ventas[#Headers],0),FALSE)</f>
        <v>Magdalena Pérez</v>
      </c>
      <c r="J458" s="7">
        <v>43914</v>
      </c>
      <c r="K45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58" s="5" t="s">
        <v>38</v>
      </c>
      <c r="M458" s="42" t="b">
        <f>IF(AND(T_Facturacion[[#This Row],[Fecha de Facturación ]]&lt;DATE(2020,3,15),T_Facturacion[[#This Row],[Estado  ]]="PENDIENTE"),TRUE,FALSE)</f>
        <v>0</v>
      </c>
      <c r="N458" s="21"/>
    </row>
    <row r="459" spans="2:14" ht="15.75" thickBot="1">
      <c r="B459" s="40">
        <v>457</v>
      </c>
      <c r="C459" s="5">
        <v>20017</v>
      </c>
      <c r="D459" s="16" t="str">
        <f>VLOOKUP(C459,T_Productos[],MATCH("Nombre*",T_Productos[#Headers],0),FALSE)</f>
        <v>Pegamento barra 36 gr</v>
      </c>
      <c r="E459" s="16" t="str">
        <f>VLOOKUP(C459,T_Productos[],MATCH("Categor*",T_Productos[#Headers],0),FALSE)</f>
        <v>Librería</v>
      </c>
      <c r="F459" s="19">
        <f>VLOOKUP(C459,T_Productos[],MATCH("Precio*",T_Productos[#Headers],0),FALSE)</f>
        <v>890</v>
      </c>
      <c r="G459" s="5">
        <v>162</v>
      </c>
      <c r="H459" s="6">
        <v>1</v>
      </c>
      <c r="I459" s="17" t="str">
        <f>VLOOKUP(H459,T_Ventas[],MATCH("Nombre*",T_Ventas[#Headers],0),FALSE)</f>
        <v>Lucas González</v>
      </c>
      <c r="J459" s="7">
        <v>43894</v>
      </c>
      <c r="K45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59" s="5" t="s">
        <v>38</v>
      </c>
      <c r="M459" s="42" t="b">
        <f>IF(AND(T_Facturacion[[#This Row],[Fecha de Facturación ]]&lt;DATE(2020,3,15),T_Facturacion[[#This Row],[Estado  ]]="PENDIENTE"),TRUE,FALSE)</f>
        <v>0</v>
      </c>
      <c r="N459" s="21"/>
    </row>
    <row r="460" spans="2:14" ht="15.75" thickBot="1">
      <c r="B460" s="40">
        <v>458</v>
      </c>
      <c r="C460" s="5">
        <v>20008</v>
      </c>
      <c r="D460" s="16" t="str">
        <f>VLOOKUP(C460,T_Productos[],MATCH("Nombre*",T_Productos[#Headers],0),FALSE)</f>
        <v>Harina sin Polvos de Hornear Bolsa  1 Kg</v>
      </c>
      <c r="E460" s="16" t="str">
        <f>VLOOKUP(C460,T_Productos[],MATCH("Categor*",T_Productos[#Headers],0),FALSE)</f>
        <v>Alimentos</v>
      </c>
      <c r="F460" s="19">
        <f>VLOOKUP(C460,T_Productos[],MATCH("Precio*",T_Productos[#Headers],0),FALSE)</f>
        <v>970</v>
      </c>
      <c r="G460" s="5">
        <v>101</v>
      </c>
      <c r="H460" s="6">
        <v>2</v>
      </c>
      <c r="I460" s="17" t="str">
        <f>VLOOKUP(H460,T_Ventas[],MATCH("Nombre*",T_Ventas[#Headers],0),FALSE)</f>
        <v>Santiago Muñoz</v>
      </c>
      <c r="J460" s="7">
        <v>43895</v>
      </c>
      <c r="K46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60" s="5" t="s">
        <v>38</v>
      </c>
      <c r="M460" s="42" t="b">
        <f>IF(AND(T_Facturacion[[#This Row],[Fecha de Facturación ]]&lt;DATE(2020,3,15),T_Facturacion[[#This Row],[Estado  ]]="PENDIENTE"),TRUE,FALSE)</f>
        <v>0</v>
      </c>
      <c r="N460" s="21"/>
    </row>
    <row r="461" spans="2:14" ht="15.75" thickBot="1">
      <c r="B461" s="40">
        <v>459</v>
      </c>
      <c r="C461" s="5">
        <v>20001</v>
      </c>
      <c r="D461" s="16" t="str">
        <f>VLOOKUP(C461,T_Productos[],MATCH("Nombre*",T_Productos[#Headers],0),FALSE)</f>
        <v>Alimento húmedo para gato adulto carne 85 g</v>
      </c>
      <c r="E461" s="16" t="str">
        <f>VLOOKUP(C461,T_Productos[],MATCH("Categor*",T_Productos[#Headers],0),FALSE)</f>
        <v>Mascotas</v>
      </c>
      <c r="F461" s="19">
        <f>VLOOKUP(C461,T_Productos[],MATCH("Precio*",T_Productos[#Headers],0),FALSE)</f>
        <v>590</v>
      </c>
      <c r="G461" s="5">
        <v>94</v>
      </c>
      <c r="H461" s="6">
        <v>4</v>
      </c>
      <c r="I461" s="17" t="str">
        <f>VLOOKUP(H461,T_Ventas[],MATCH("Nombre*",T_Ventas[#Headers],0),FALSE)</f>
        <v xml:space="preserve">Pedro Díaz </v>
      </c>
      <c r="J461" s="7">
        <v>43904</v>
      </c>
      <c r="K46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1" s="5" t="s">
        <v>38</v>
      </c>
      <c r="M461" s="42" t="b">
        <f>IF(AND(T_Facturacion[[#This Row],[Fecha de Facturación ]]&lt;DATE(2020,3,15),T_Facturacion[[#This Row],[Estado  ]]="PENDIENTE"),TRUE,FALSE)</f>
        <v>0</v>
      </c>
      <c r="N461" s="21"/>
    </row>
    <row r="462" spans="2:14" ht="15.75" thickBot="1">
      <c r="B462" s="40">
        <v>460</v>
      </c>
      <c r="C462" s="5">
        <v>20016</v>
      </c>
      <c r="D462" s="16" t="str">
        <f>VLOOKUP(C462,T_Productos[],MATCH("Nombre*",T_Productos[#Headers],0),FALSE)</f>
        <v>Pan Blanco Grande XL Bolsa  750 g</v>
      </c>
      <c r="E462" s="16" t="str">
        <f>VLOOKUP(C462,T_Productos[],MATCH("Categor*",T_Productos[#Headers],0),FALSE)</f>
        <v>Alimentos</v>
      </c>
      <c r="F462" s="19">
        <f>VLOOKUP(C462,T_Productos[],MATCH("Precio*",T_Productos[#Headers],0),FALSE)</f>
        <v>1850</v>
      </c>
      <c r="G462" s="5">
        <v>171</v>
      </c>
      <c r="H462" s="6">
        <v>3</v>
      </c>
      <c r="I462" s="17" t="str">
        <f>VLOOKUP(H462,T_Ventas[],MATCH("Nombre*",T_Ventas[#Headers],0),FALSE)</f>
        <v>Laura Rojas</v>
      </c>
      <c r="J462" s="7">
        <v>43903</v>
      </c>
      <c r="K46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2" s="5" t="s">
        <v>38</v>
      </c>
      <c r="M462" s="42" t="b">
        <f>IF(AND(T_Facturacion[[#This Row],[Fecha de Facturación ]]&lt;DATE(2020,3,15),T_Facturacion[[#This Row],[Estado  ]]="PENDIENTE"),TRUE,FALSE)</f>
        <v>0</v>
      </c>
      <c r="N462" s="21"/>
    </row>
    <row r="463" spans="2:14" ht="15.75" thickBot="1">
      <c r="B463" s="40">
        <v>461</v>
      </c>
      <c r="C463" s="5">
        <v>20011</v>
      </c>
      <c r="D463" s="16" t="str">
        <f>VLOOKUP(C463,T_Productos[],MATCH("Nombre*",T_Productos[#Headers],0),FALSE)</f>
        <v>Insecticida Casa y Jardín Lata  420 cc</v>
      </c>
      <c r="E463" s="16" t="str">
        <f>VLOOKUP(C463,T_Productos[],MATCH("Categor*",T_Productos[#Headers],0),FALSE)</f>
        <v>Limpieza</v>
      </c>
      <c r="F463" s="19">
        <f>VLOOKUP(C463,T_Productos[],MATCH("Precio*",T_Productos[#Headers],0),FALSE)</f>
        <v>2850</v>
      </c>
      <c r="G463" s="5">
        <v>170</v>
      </c>
      <c r="H463" s="6">
        <v>4</v>
      </c>
      <c r="I463" s="17" t="str">
        <f>VLOOKUP(H463,T_Ventas[],MATCH("Nombre*",T_Ventas[#Headers],0),FALSE)</f>
        <v xml:space="preserve">Pedro Díaz </v>
      </c>
      <c r="J463" s="7">
        <v>43896</v>
      </c>
      <c r="K46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3" s="5" t="s">
        <v>39</v>
      </c>
      <c r="M463" s="42" t="b">
        <f>IF(AND(T_Facturacion[[#This Row],[Fecha de Facturación ]]&lt;DATE(2020,3,15),T_Facturacion[[#This Row],[Estado  ]]="PENDIENTE"),TRUE,FALSE)</f>
        <v>1</v>
      </c>
      <c r="N463" s="21"/>
    </row>
    <row r="464" spans="2:14" ht="15.75" thickBot="1">
      <c r="B464" s="40">
        <v>462</v>
      </c>
      <c r="C464" s="5">
        <v>20007</v>
      </c>
      <c r="D464" s="16" t="str">
        <f>VLOOKUP(C464,T_Productos[],MATCH("Nombre*",T_Productos[#Headers],0),FALSE)</f>
        <v>Guante de Goma Conveniente Mediano  2 Un</v>
      </c>
      <c r="E464" s="16" t="str">
        <f>VLOOKUP(C464,T_Productos[],MATCH("Categor*",T_Productos[#Headers],0),FALSE)</f>
        <v>Limpieza</v>
      </c>
      <c r="F464" s="19">
        <f>VLOOKUP(C464,T_Productos[],MATCH("Precio*",T_Productos[#Headers],0),FALSE)</f>
        <v>1350</v>
      </c>
      <c r="G464" s="5">
        <v>143</v>
      </c>
      <c r="H464" s="6">
        <v>2</v>
      </c>
      <c r="I464" s="17" t="str">
        <f>VLOOKUP(H464,T_Ventas[],MATCH("Nombre*",T_Ventas[#Headers],0),FALSE)</f>
        <v>Santiago Muñoz</v>
      </c>
      <c r="J464" s="7">
        <v>43906</v>
      </c>
      <c r="K46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4" s="5" t="s">
        <v>38</v>
      </c>
      <c r="M464" s="42" t="b">
        <f>IF(AND(T_Facturacion[[#This Row],[Fecha de Facturación ]]&lt;DATE(2020,3,15),T_Facturacion[[#This Row],[Estado  ]]="PENDIENTE"),TRUE,FALSE)</f>
        <v>0</v>
      </c>
      <c r="N464" s="21"/>
    </row>
    <row r="465" spans="2:14" ht="15.75" thickBot="1">
      <c r="B465" s="40">
        <v>463</v>
      </c>
      <c r="C465" s="5">
        <v>20011</v>
      </c>
      <c r="D465" s="16" t="str">
        <f>VLOOKUP(C465,T_Productos[],MATCH("Nombre*",T_Productos[#Headers],0),FALSE)</f>
        <v>Insecticida Casa y Jardín Lata  420 cc</v>
      </c>
      <c r="E465" s="16" t="str">
        <f>VLOOKUP(C465,T_Productos[],MATCH("Categor*",T_Productos[#Headers],0),FALSE)</f>
        <v>Limpieza</v>
      </c>
      <c r="F465" s="19">
        <f>VLOOKUP(C465,T_Productos[],MATCH("Precio*",T_Productos[#Headers],0),FALSE)</f>
        <v>2850</v>
      </c>
      <c r="G465" s="5">
        <v>104</v>
      </c>
      <c r="H465" s="6">
        <v>2</v>
      </c>
      <c r="I465" s="17" t="str">
        <f>VLOOKUP(H465,T_Ventas[],MATCH("Nombre*",T_Ventas[#Headers],0),FALSE)</f>
        <v>Santiago Muñoz</v>
      </c>
      <c r="J465" s="7">
        <v>43912</v>
      </c>
      <c r="K46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5" s="5" t="s">
        <v>38</v>
      </c>
      <c r="M465" s="42" t="b">
        <f>IF(AND(T_Facturacion[[#This Row],[Fecha de Facturación ]]&lt;DATE(2020,3,15),T_Facturacion[[#This Row],[Estado  ]]="PENDIENTE"),TRUE,FALSE)</f>
        <v>0</v>
      </c>
      <c r="N465" s="21"/>
    </row>
    <row r="466" spans="2:14" ht="15.75" thickBot="1">
      <c r="B466" s="40">
        <v>464</v>
      </c>
      <c r="C466" s="5">
        <v>20009</v>
      </c>
      <c r="D466" s="16" t="str">
        <f>VLOOKUP(C466,T_Productos[],MATCH("Nombre*",T_Productos[#Headers],0),FALSE)</f>
        <v>Hueso Pet´s Fun cuero 5-6"</v>
      </c>
      <c r="E466" s="16" t="str">
        <f>VLOOKUP(C466,T_Productos[],MATCH("Categor*",T_Productos[#Headers],0),FALSE)</f>
        <v>Mascotas</v>
      </c>
      <c r="F466" s="19">
        <f>VLOOKUP(C466,T_Productos[],MATCH("Precio*",T_Productos[#Headers],0),FALSE)</f>
        <v>1689</v>
      </c>
      <c r="G466" s="5">
        <v>97</v>
      </c>
      <c r="H466" s="6">
        <v>2</v>
      </c>
      <c r="I466" s="17" t="str">
        <f>VLOOKUP(H466,T_Ventas[],MATCH("Nombre*",T_Ventas[#Headers],0),FALSE)</f>
        <v>Santiago Muñoz</v>
      </c>
      <c r="J466" s="7">
        <v>43913</v>
      </c>
      <c r="K46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6" s="5" t="s">
        <v>39</v>
      </c>
      <c r="M466" s="42" t="b">
        <f>IF(AND(T_Facturacion[[#This Row],[Fecha de Facturación ]]&lt;DATE(2020,3,15),T_Facturacion[[#This Row],[Estado  ]]="PENDIENTE"),TRUE,FALSE)</f>
        <v>0</v>
      </c>
      <c r="N466" s="21"/>
    </row>
    <row r="467" spans="2:14" ht="15.75" thickBot="1">
      <c r="B467" s="40">
        <v>465</v>
      </c>
      <c r="C467" s="5">
        <v>20002</v>
      </c>
      <c r="D467" s="16" t="str">
        <f>VLOOKUP(C467,T_Productos[],MATCH("Nombre*",T_Productos[#Headers],0),FALSE)</f>
        <v>Arena sanitaria aglutinante 4 kg</v>
      </c>
      <c r="E467" s="16" t="str">
        <f>VLOOKUP(C467,T_Productos[],MATCH("Categor*",T_Productos[#Headers],0),FALSE)</f>
        <v>Mascotas</v>
      </c>
      <c r="F467" s="19">
        <f>VLOOKUP(C467,T_Productos[],MATCH("Precio*",T_Productos[#Headers],0),FALSE)</f>
        <v>4790</v>
      </c>
      <c r="G467" s="5">
        <v>185</v>
      </c>
      <c r="H467" s="6">
        <v>2</v>
      </c>
      <c r="I467" s="17" t="str">
        <f>VLOOKUP(H467,T_Ventas[],MATCH("Nombre*",T_Ventas[#Headers],0),FALSE)</f>
        <v>Santiago Muñoz</v>
      </c>
      <c r="J467" s="7">
        <v>43892</v>
      </c>
      <c r="K46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67" s="5" t="s">
        <v>38</v>
      </c>
      <c r="M467" s="42" t="b">
        <f>IF(AND(T_Facturacion[[#This Row],[Fecha de Facturación ]]&lt;DATE(2020,3,15),T_Facturacion[[#This Row],[Estado  ]]="PENDIENTE"),TRUE,FALSE)</f>
        <v>0</v>
      </c>
      <c r="N467" s="21"/>
    </row>
    <row r="468" spans="2:14" ht="15.75" thickBot="1">
      <c r="B468" s="40">
        <v>466</v>
      </c>
      <c r="C468" s="5">
        <v>20004</v>
      </c>
      <c r="D468" s="16" t="str">
        <f>VLOOKUP(C468,T_Productos[],MATCH("Nombre*",T_Productos[#Headers],0),FALSE)</f>
        <v>Block de Dibujo N°99 1/8 Artel 20 Hojas</v>
      </c>
      <c r="E468" s="16" t="str">
        <f>VLOOKUP(C468,T_Productos[],MATCH("Categor*",T_Productos[#Headers],0),FALSE)</f>
        <v>Librería</v>
      </c>
      <c r="F468" s="19">
        <f>VLOOKUP(C468,T_Productos[],MATCH("Precio*",T_Productos[#Headers],0),FALSE)</f>
        <v>1170</v>
      </c>
      <c r="G468" s="5">
        <v>121</v>
      </c>
      <c r="H468" s="6">
        <v>1</v>
      </c>
      <c r="I468" s="17" t="str">
        <f>VLOOKUP(H468,T_Ventas[],MATCH("Nombre*",T_Ventas[#Headers],0),FALSE)</f>
        <v>Lucas González</v>
      </c>
      <c r="J468" s="7">
        <v>43900</v>
      </c>
      <c r="K46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8" s="5" t="s">
        <v>38</v>
      </c>
      <c r="M468" s="42" t="b">
        <f>IF(AND(T_Facturacion[[#This Row],[Fecha de Facturación ]]&lt;DATE(2020,3,15),T_Facturacion[[#This Row],[Estado  ]]="PENDIENTE"),TRUE,FALSE)</f>
        <v>0</v>
      </c>
      <c r="N468" s="21"/>
    </row>
    <row r="469" spans="2:14" ht="15.75" thickBot="1">
      <c r="B469" s="40">
        <v>467</v>
      </c>
      <c r="C469" s="5">
        <v>20013</v>
      </c>
      <c r="D469" s="16" t="str">
        <f>VLOOKUP(C469,T_Productos[],MATCH("Nombre*",T_Productos[#Headers],0),FALSE)</f>
        <v>Leche Descremada Sin Lactosa con Tapa  1 </v>
      </c>
      <c r="E469" s="16" t="str">
        <f>VLOOKUP(C469,T_Productos[],MATCH("Categor*",T_Productos[#Headers],0),FALSE)</f>
        <v>Alimentos</v>
      </c>
      <c r="F469" s="19">
        <f>VLOOKUP(C469,T_Productos[],MATCH("Precio*",T_Productos[#Headers],0),FALSE)</f>
        <v>890</v>
      </c>
      <c r="G469" s="5">
        <v>80</v>
      </c>
      <c r="H469" s="6">
        <v>2</v>
      </c>
      <c r="I469" s="17" t="str">
        <f>VLOOKUP(H469,T_Ventas[],MATCH("Nombre*",T_Ventas[#Headers],0),FALSE)</f>
        <v>Santiago Muñoz</v>
      </c>
      <c r="J469" s="7">
        <v>43904</v>
      </c>
      <c r="K46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69" s="5" t="s">
        <v>38</v>
      </c>
      <c r="M469" s="42" t="b">
        <f>IF(AND(T_Facturacion[[#This Row],[Fecha de Facturación ]]&lt;DATE(2020,3,15),T_Facturacion[[#This Row],[Estado  ]]="PENDIENTE"),TRUE,FALSE)</f>
        <v>0</v>
      </c>
      <c r="N469" s="21"/>
    </row>
    <row r="470" spans="2:14" ht="15.75" thickBot="1">
      <c r="B470" s="40">
        <v>468</v>
      </c>
      <c r="C470" s="5">
        <v>20019</v>
      </c>
      <c r="D470" s="16" t="str">
        <f>VLOOKUP(C470,T_Productos[],MATCH("Nombre*",T_Productos[#Headers],0),FALSE)</f>
        <v>Témpera 12 colores, 15 cc c/u</v>
      </c>
      <c r="E470" s="16" t="str">
        <f>VLOOKUP(C470,T_Productos[],MATCH("Categor*",T_Productos[#Headers],0),FALSE)</f>
        <v>Librería</v>
      </c>
      <c r="F470" s="19">
        <f>VLOOKUP(C470,T_Productos[],MATCH("Precio*",T_Productos[#Headers],0),FALSE)</f>
        <v>1590</v>
      </c>
      <c r="G470" s="5">
        <v>85</v>
      </c>
      <c r="H470" s="6">
        <v>5</v>
      </c>
      <c r="I470" s="17" t="str">
        <f>VLOOKUP(H470,T_Ventas[],MATCH("Nombre*",T_Ventas[#Headers],0),FALSE)</f>
        <v>Magdalena Pérez</v>
      </c>
      <c r="J470" s="7">
        <v>43902</v>
      </c>
      <c r="K47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0" s="5" t="s">
        <v>39</v>
      </c>
      <c r="M470" s="42" t="b">
        <f>IF(AND(T_Facturacion[[#This Row],[Fecha de Facturación ]]&lt;DATE(2020,3,15),T_Facturacion[[#This Row],[Estado  ]]="PENDIENTE"),TRUE,FALSE)</f>
        <v>1</v>
      </c>
      <c r="N470" s="21"/>
    </row>
    <row r="471" spans="2:14" ht="15.75" thickBot="1">
      <c r="B471" s="40">
        <v>469</v>
      </c>
      <c r="C471" s="5">
        <v>20003</v>
      </c>
      <c r="D471" s="16" t="str">
        <f>VLOOKUP(C471,T_Productos[],MATCH("Nombre*",T_Productos[#Headers],0),FALSE)</f>
        <v>Arroz Grano Largo Ancho Grado 1  1 Kg</v>
      </c>
      <c r="E471" s="16" t="str">
        <f>VLOOKUP(C471,T_Productos[],MATCH("Categor*",T_Productos[#Headers],0),FALSE)</f>
        <v>Alimentos</v>
      </c>
      <c r="F471" s="19">
        <f>VLOOKUP(C471,T_Productos[],MATCH("Precio*",T_Productos[#Headers],0),FALSE)</f>
        <v>1150</v>
      </c>
      <c r="G471" s="5">
        <v>157</v>
      </c>
      <c r="H471" s="6">
        <v>3</v>
      </c>
      <c r="I471" s="17" t="str">
        <f>VLOOKUP(H471,T_Ventas[],MATCH("Nombre*",T_Ventas[#Headers],0),FALSE)</f>
        <v>Laura Rojas</v>
      </c>
      <c r="J471" s="7">
        <v>43907</v>
      </c>
      <c r="K47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1" s="5" t="s">
        <v>39</v>
      </c>
      <c r="M471" s="42" t="b">
        <f>IF(AND(T_Facturacion[[#This Row],[Fecha de Facturación ]]&lt;DATE(2020,3,15),T_Facturacion[[#This Row],[Estado  ]]="PENDIENTE"),TRUE,FALSE)</f>
        <v>0</v>
      </c>
      <c r="N471" s="21"/>
    </row>
    <row r="472" spans="2:14" ht="15.75" thickBot="1">
      <c r="B472" s="40">
        <v>470</v>
      </c>
      <c r="C472" s="5">
        <v>20015</v>
      </c>
      <c r="D472" s="16" t="str">
        <f>VLOOKUP(C472,T_Productos[],MATCH("Nombre*",T_Productos[#Headers],0),FALSE)</f>
        <v xml:space="preserve">Pack plumones para pizarra 4 colores </v>
      </c>
      <c r="E472" s="16" t="str">
        <f>VLOOKUP(C472,T_Productos[],MATCH("Categor*",T_Productos[#Headers],0),FALSE)</f>
        <v>Librería</v>
      </c>
      <c r="F472" s="19">
        <f>VLOOKUP(C472,T_Productos[],MATCH("Precio*",T_Productos[#Headers],0),FALSE)</f>
        <v>2390</v>
      </c>
      <c r="G472" s="5">
        <v>120</v>
      </c>
      <c r="H472" s="6">
        <v>3</v>
      </c>
      <c r="I472" s="17" t="str">
        <f>VLOOKUP(H472,T_Ventas[],MATCH("Nombre*",T_Ventas[#Headers],0),FALSE)</f>
        <v>Laura Rojas</v>
      </c>
      <c r="J472" s="7">
        <v>43903</v>
      </c>
      <c r="K47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2" s="5" t="s">
        <v>38</v>
      </c>
      <c r="M472" s="42" t="b">
        <f>IF(AND(T_Facturacion[[#This Row],[Fecha de Facturación ]]&lt;DATE(2020,3,15),T_Facturacion[[#This Row],[Estado  ]]="PENDIENTE"),TRUE,FALSE)</f>
        <v>0</v>
      </c>
      <c r="N472" s="21"/>
    </row>
    <row r="473" spans="2:14" ht="15.75" thickBot="1">
      <c r="B473" s="40">
        <v>471</v>
      </c>
      <c r="C473" s="5">
        <v>20019</v>
      </c>
      <c r="D473" s="16" t="str">
        <f>VLOOKUP(C473,T_Productos[],MATCH("Nombre*",T_Productos[#Headers],0),FALSE)</f>
        <v>Témpera 12 colores, 15 cc c/u</v>
      </c>
      <c r="E473" s="16" t="str">
        <f>VLOOKUP(C473,T_Productos[],MATCH("Categor*",T_Productos[#Headers],0),FALSE)</f>
        <v>Librería</v>
      </c>
      <c r="F473" s="19">
        <f>VLOOKUP(C473,T_Productos[],MATCH("Precio*",T_Productos[#Headers],0),FALSE)</f>
        <v>1590</v>
      </c>
      <c r="G473" s="5">
        <v>126</v>
      </c>
      <c r="H473" s="6">
        <v>3</v>
      </c>
      <c r="I473" s="17" t="str">
        <f>VLOOKUP(H473,T_Ventas[],MATCH("Nombre*",T_Ventas[#Headers],0),FALSE)</f>
        <v>Laura Rojas</v>
      </c>
      <c r="J473" s="7">
        <v>43912</v>
      </c>
      <c r="K47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3" s="5" t="s">
        <v>38</v>
      </c>
      <c r="M473" s="42" t="b">
        <f>IF(AND(T_Facturacion[[#This Row],[Fecha de Facturación ]]&lt;DATE(2020,3,15),T_Facturacion[[#This Row],[Estado  ]]="PENDIENTE"),TRUE,FALSE)</f>
        <v>0</v>
      </c>
      <c r="N473" s="21"/>
    </row>
    <row r="474" spans="2:14" ht="15.75" thickBot="1">
      <c r="B474" s="40">
        <v>472</v>
      </c>
      <c r="C474" s="5">
        <v>20005</v>
      </c>
      <c r="D474" s="16" t="str">
        <f>VLOOKUP(C474,T_Productos[],MATCH("Nombre*",T_Productos[#Headers],0),FALSE)</f>
        <v>Bolsa de Basura 50 x 70 cm Clásica  10 Un</v>
      </c>
      <c r="E474" s="16" t="str">
        <f>VLOOKUP(C474,T_Productos[],MATCH("Categor*",T_Productos[#Headers],0),FALSE)</f>
        <v>Limpieza</v>
      </c>
      <c r="F474" s="19">
        <f>VLOOKUP(C474,T_Productos[],MATCH("Precio*",T_Productos[#Headers],0),FALSE)</f>
        <v>430</v>
      </c>
      <c r="G474" s="5">
        <v>152</v>
      </c>
      <c r="H474" s="6">
        <v>5</v>
      </c>
      <c r="I474" s="17" t="str">
        <f>VLOOKUP(H474,T_Ventas[],MATCH("Nombre*",T_Ventas[#Headers],0),FALSE)</f>
        <v>Magdalena Pérez</v>
      </c>
      <c r="J474" s="7">
        <v>43893</v>
      </c>
      <c r="K47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74" s="5" t="s">
        <v>38</v>
      </c>
      <c r="M474" s="42" t="b">
        <f>IF(AND(T_Facturacion[[#This Row],[Fecha de Facturación ]]&lt;DATE(2020,3,15),T_Facturacion[[#This Row],[Estado  ]]="PENDIENTE"),TRUE,FALSE)</f>
        <v>0</v>
      </c>
      <c r="N474" s="21"/>
    </row>
    <row r="475" spans="2:14" ht="15.75" thickBot="1">
      <c r="B475" s="40">
        <v>473</v>
      </c>
      <c r="C475" s="5">
        <v>20010</v>
      </c>
      <c r="D475" s="16" t="str">
        <f>VLOOKUP(C475,T_Productos[],MATCH("Nombre*",T_Productos[#Headers],0),FALSE)</f>
        <v>Huevo de Campo Grande Color Caja  12 Un</v>
      </c>
      <c r="E475" s="16" t="str">
        <f>VLOOKUP(C475,T_Productos[],MATCH("Categor*",T_Productos[#Headers],0),FALSE)</f>
        <v>Alimentos</v>
      </c>
      <c r="F475" s="19">
        <f>VLOOKUP(C475,T_Productos[],MATCH("Precio*",T_Productos[#Headers],0),FALSE)</f>
        <v>2950</v>
      </c>
      <c r="G475" s="5">
        <v>111</v>
      </c>
      <c r="H475" s="6">
        <v>1</v>
      </c>
      <c r="I475" s="17" t="str">
        <f>VLOOKUP(H475,T_Ventas[],MATCH("Nombre*",T_Ventas[#Headers],0),FALSE)</f>
        <v>Lucas González</v>
      </c>
      <c r="J475" s="7">
        <v>43913</v>
      </c>
      <c r="K47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5" s="5" t="s">
        <v>38</v>
      </c>
      <c r="M475" s="42" t="b">
        <f>IF(AND(T_Facturacion[[#This Row],[Fecha de Facturación ]]&lt;DATE(2020,3,15),T_Facturacion[[#This Row],[Estado  ]]="PENDIENTE"),TRUE,FALSE)</f>
        <v>0</v>
      </c>
      <c r="N475" s="21"/>
    </row>
    <row r="476" spans="2:14" ht="15.75" thickBot="1">
      <c r="B476" s="40">
        <v>474</v>
      </c>
      <c r="C476" s="5">
        <v>20008</v>
      </c>
      <c r="D476" s="16" t="str">
        <f>VLOOKUP(C476,T_Productos[],MATCH("Nombre*",T_Productos[#Headers],0),FALSE)</f>
        <v>Harina sin Polvos de Hornear Bolsa  1 Kg</v>
      </c>
      <c r="E476" s="16" t="str">
        <f>VLOOKUP(C476,T_Productos[],MATCH("Categor*",T_Productos[#Headers],0),FALSE)</f>
        <v>Alimentos</v>
      </c>
      <c r="F476" s="19">
        <f>VLOOKUP(C476,T_Productos[],MATCH("Precio*",T_Productos[#Headers],0),FALSE)</f>
        <v>970</v>
      </c>
      <c r="G476" s="5">
        <v>87</v>
      </c>
      <c r="H476" s="6">
        <v>3</v>
      </c>
      <c r="I476" s="17" t="str">
        <f>VLOOKUP(H476,T_Ventas[],MATCH("Nombre*",T_Ventas[#Headers],0),FALSE)</f>
        <v>Laura Rojas</v>
      </c>
      <c r="J476" s="7">
        <v>43903</v>
      </c>
      <c r="K47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76" s="5" t="s">
        <v>39</v>
      </c>
      <c r="M476" s="42" t="b">
        <f>IF(AND(T_Facturacion[[#This Row],[Fecha de Facturación ]]&lt;DATE(2020,3,15),T_Facturacion[[#This Row],[Estado  ]]="PENDIENTE"),TRUE,FALSE)</f>
        <v>1</v>
      </c>
      <c r="N476" s="21"/>
    </row>
    <row r="477" spans="2:14" ht="15.75" thickBot="1">
      <c r="B477" s="40">
        <v>475</v>
      </c>
      <c r="C477" s="5">
        <v>20004</v>
      </c>
      <c r="D477" s="16" t="str">
        <f>VLOOKUP(C477,T_Productos[],MATCH("Nombre*",T_Productos[#Headers],0),FALSE)</f>
        <v>Block de Dibujo N°99 1/8 Artel 20 Hojas</v>
      </c>
      <c r="E477" s="16" t="str">
        <f>VLOOKUP(C477,T_Productos[],MATCH("Categor*",T_Productos[#Headers],0),FALSE)</f>
        <v>Librería</v>
      </c>
      <c r="F477" s="19">
        <f>VLOOKUP(C477,T_Productos[],MATCH("Precio*",T_Productos[#Headers],0),FALSE)</f>
        <v>1170</v>
      </c>
      <c r="G477" s="5">
        <v>121</v>
      </c>
      <c r="H477" s="6">
        <v>2</v>
      </c>
      <c r="I477" s="17" t="str">
        <f>VLOOKUP(H477,T_Ventas[],MATCH("Nombre*",T_Ventas[#Headers],0),FALSE)</f>
        <v>Santiago Muñoz</v>
      </c>
      <c r="J477" s="7">
        <v>43892</v>
      </c>
      <c r="K47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77" s="5" t="s">
        <v>39</v>
      </c>
      <c r="M477" s="42" t="b">
        <f>IF(AND(T_Facturacion[[#This Row],[Fecha de Facturación ]]&lt;DATE(2020,3,15),T_Facturacion[[#This Row],[Estado  ]]="PENDIENTE"),TRUE,FALSE)</f>
        <v>1</v>
      </c>
      <c r="N477" s="21"/>
    </row>
    <row r="478" spans="2:14" ht="15.75" thickBot="1">
      <c r="B478" s="40">
        <v>476</v>
      </c>
      <c r="C478" s="5">
        <v>20006</v>
      </c>
      <c r="D478" s="16" t="str">
        <f>VLOOKUP(C478,T_Productos[],MATCH("Nombre*",T_Productos[#Headers],0),FALSE)</f>
        <v>Corchetera Maped 26/6 + corchetes</v>
      </c>
      <c r="E478" s="16" t="str">
        <f>VLOOKUP(C478,T_Productos[],MATCH("Categor*",T_Productos[#Headers],0),FALSE)</f>
        <v>Librería</v>
      </c>
      <c r="F478" s="19">
        <f>VLOOKUP(C478,T_Productos[],MATCH("Precio*",T_Productos[#Headers],0),FALSE)</f>
        <v>3990</v>
      </c>
      <c r="G478" s="5">
        <v>123</v>
      </c>
      <c r="H478" s="6">
        <v>1</v>
      </c>
      <c r="I478" s="17" t="str">
        <f>VLOOKUP(H478,T_Ventas[],MATCH("Nombre*",T_Ventas[#Headers],0),FALSE)</f>
        <v>Lucas González</v>
      </c>
      <c r="J478" s="7">
        <v>43917</v>
      </c>
      <c r="K47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78" s="5" t="s">
        <v>38</v>
      </c>
      <c r="M478" s="42" t="b">
        <f>IF(AND(T_Facturacion[[#This Row],[Fecha de Facturación ]]&lt;DATE(2020,3,15),T_Facturacion[[#This Row],[Estado  ]]="PENDIENTE"),TRUE,FALSE)</f>
        <v>0</v>
      </c>
      <c r="N478" s="21"/>
    </row>
    <row r="479" spans="2:14" ht="15.75" thickBot="1">
      <c r="B479" s="40">
        <v>477</v>
      </c>
      <c r="C479" s="5">
        <v>20008</v>
      </c>
      <c r="D479" s="16" t="str">
        <f>VLOOKUP(C479,T_Productos[],MATCH("Nombre*",T_Productos[#Headers],0),FALSE)</f>
        <v>Harina sin Polvos de Hornear Bolsa  1 Kg</v>
      </c>
      <c r="E479" s="16" t="str">
        <f>VLOOKUP(C479,T_Productos[],MATCH("Categor*",T_Productos[#Headers],0),FALSE)</f>
        <v>Alimentos</v>
      </c>
      <c r="F479" s="19">
        <f>VLOOKUP(C479,T_Productos[],MATCH("Precio*",T_Productos[#Headers],0),FALSE)</f>
        <v>970</v>
      </c>
      <c r="G479" s="5">
        <v>138</v>
      </c>
      <c r="H479" s="6">
        <v>5</v>
      </c>
      <c r="I479" s="17" t="str">
        <f>VLOOKUP(H479,T_Ventas[],MATCH("Nombre*",T_Ventas[#Headers],0),FALSE)</f>
        <v>Magdalena Pérez</v>
      </c>
      <c r="J479" s="7">
        <v>43919</v>
      </c>
      <c r="K47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79" s="5" t="s">
        <v>38</v>
      </c>
      <c r="M479" s="42" t="b">
        <f>IF(AND(T_Facturacion[[#This Row],[Fecha de Facturación ]]&lt;DATE(2020,3,15),T_Facturacion[[#This Row],[Estado  ]]="PENDIENTE"),TRUE,FALSE)</f>
        <v>0</v>
      </c>
      <c r="N479" s="21"/>
    </row>
    <row r="480" spans="2:14" ht="15.75" thickBot="1">
      <c r="B480" s="40">
        <v>478</v>
      </c>
      <c r="C480" s="5">
        <v>20007</v>
      </c>
      <c r="D480" s="16" t="str">
        <f>VLOOKUP(C480,T_Productos[],MATCH("Nombre*",T_Productos[#Headers],0),FALSE)</f>
        <v>Guante de Goma Conveniente Mediano  2 Un</v>
      </c>
      <c r="E480" s="16" t="str">
        <f>VLOOKUP(C480,T_Productos[],MATCH("Categor*",T_Productos[#Headers],0),FALSE)</f>
        <v>Limpieza</v>
      </c>
      <c r="F480" s="19">
        <f>VLOOKUP(C480,T_Productos[],MATCH("Precio*",T_Productos[#Headers],0),FALSE)</f>
        <v>1350</v>
      </c>
      <c r="G480" s="5">
        <v>107</v>
      </c>
      <c r="H480" s="6">
        <v>5</v>
      </c>
      <c r="I480" s="17" t="str">
        <f>VLOOKUP(H480,T_Ventas[],MATCH("Nombre*",T_Ventas[#Headers],0),FALSE)</f>
        <v>Magdalena Pérez</v>
      </c>
      <c r="J480" s="7">
        <v>43914</v>
      </c>
      <c r="K48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0" s="5" t="s">
        <v>39</v>
      </c>
      <c r="M480" s="42" t="b">
        <f>IF(AND(T_Facturacion[[#This Row],[Fecha de Facturación ]]&lt;DATE(2020,3,15),T_Facturacion[[#This Row],[Estado  ]]="PENDIENTE"),TRUE,FALSE)</f>
        <v>0</v>
      </c>
      <c r="N480" s="21"/>
    </row>
    <row r="481" spans="2:14" ht="15.75" thickBot="1">
      <c r="B481" s="40">
        <v>479</v>
      </c>
      <c r="C481" s="5">
        <v>20012</v>
      </c>
      <c r="D481" s="16" t="str">
        <f>VLOOKUP(C481,T_Productos[],MATCH("Nombre*",T_Productos[#Headers],0),FALSE)</f>
        <v>Juguete Pet Station</v>
      </c>
      <c r="E481" s="16" t="str">
        <f>VLOOKUP(C481,T_Productos[],MATCH("Categor*",T_Productos[#Headers],0),FALSE)</f>
        <v>Mascotas</v>
      </c>
      <c r="F481" s="19">
        <f>VLOOKUP(C481,T_Productos[],MATCH("Precio*",T_Productos[#Headers],0),FALSE)</f>
        <v>990</v>
      </c>
      <c r="G481" s="5">
        <v>133</v>
      </c>
      <c r="H481" s="6">
        <v>2</v>
      </c>
      <c r="I481" s="17" t="str">
        <f>VLOOKUP(H481,T_Ventas[],MATCH("Nombre*",T_Ventas[#Headers],0),FALSE)</f>
        <v>Santiago Muñoz</v>
      </c>
      <c r="J481" s="7">
        <v>43911</v>
      </c>
      <c r="K48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1" s="5" t="s">
        <v>39</v>
      </c>
      <c r="M481" s="42" t="b">
        <f>IF(AND(T_Facturacion[[#This Row],[Fecha de Facturación ]]&lt;DATE(2020,3,15),T_Facturacion[[#This Row],[Estado  ]]="PENDIENTE"),TRUE,FALSE)</f>
        <v>0</v>
      </c>
      <c r="N481" s="21"/>
    </row>
    <row r="482" spans="2:14" ht="15.75" thickBot="1">
      <c r="B482" s="40">
        <v>480</v>
      </c>
      <c r="C482" s="5">
        <v>20015</v>
      </c>
      <c r="D482" s="16" t="str">
        <f>VLOOKUP(C482,T_Productos[],MATCH("Nombre*",T_Productos[#Headers],0),FALSE)</f>
        <v xml:space="preserve">Pack plumones para pizarra 4 colores </v>
      </c>
      <c r="E482" s="16" t="str">
        <f>VLOOKUP(C482,T_Productos[],MATCH("Categor*",T_Productos[#Headers],0),FALSE)</f>
        <v>Librería</v>
      </c>
      <c r="F482" s="19">
        <f>VLOOKUP(C482,T_Productos[],MATCH("Precio*",T_Productos[#Headers],0),FALSE)</f>
        <v>2390</v>
      </c>
      <c r="G482" s="5">
        <v>91</v>
      </c>
      <c r="H482" s="6">
        <v>5</v>
      </c>
      <c r="I482" s="17" t="str">
        <f>VLOOKUP(H482,T_Ventas[],MATCH("Nombre*",T_Ventas[#Headers],0),FALSE)</f>
        <v>Magdalena Pérez</v>
      </c>
      <c r="J482" s="7">
        <v>43896</v>
      </c>
      <c r="K48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2" s="5" t="s">
        <v>39</v>
      </c>
      <c r="M482" s="42" t="b">
        <f>IF(AND(T_Facturacion[[#This Row],[Fecha de Facturación ]]&lt;DATE(2020,3,15),T_Facturacion[[#This Row],[Estado  ]]="PENDIENTE"),TRUE,FALSE)</f>
        <v>1</v>
      </c>
      <c r="N482" s="21"/>
    </row>
    <row r="483" spans="2:14" ht="15.75" thickBot="1">
      <c r="B483" s="40">
        <v>481</v>
      </c>
      <c r="C483" s="5">
        <v>20012</v>
      </c>
      <c r="D483" s="16" t="str">
        <f>VLOOKUP(C483,T_Productos[],MATCH("Nombre*",T_Productos[#Headers],0),FALSE)</f>
        <v>Juguete Pet Station</v>
      </c>
      <c r="E483" s="16" t="str">
        <f>VLOOKUP(C483,T_Productos[],MATCH("Categor*",T_Productos[#Headers],0),FALSE)</f>
        <v>Mascotas</v>
      </c>
      <c r="F483" s="19">
        <f>VLOOKUP(C483,T_Productos[],MATCH("Precio*",T_Productos[#Headers],0),FALSE)</f>
        <v>990</v>
      </c>
      <c r="G483" s="5">
        <v>92</v>
      </c>
      <c r="H483" s="6">
        <v>4</v>
      </c>
      <c r="I483" s="17" t="str">
        <f>VLOOKUP(H483,T_Ventas[],MATCH("Nombre*",T_Ventas[#Headers],0),FALSE)</f>
        <v xml:space="preserve">Pedro Díaz </v>
      </c>
      <c r="J483" s="7">
        <v>43909</v>
      </c>
      <c r="K48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3" s="5" t="s">
        <v>38</v>
      </c>
      <c r="M483" s="42" t="b">
        <f>IF(AND(T_Facturacion[[#This Row],[Fecha de Facturación ]]&lt;DATE(2020,3,15),T_Facturacion[[#This Row],[Estado  ]]="PENDIENTE"),TRUE,FALSE)</f>
        <v>0</v>
      </c>
      <c r="N483" s="21"/>
    </row>
    <row r="484" spans="2:14" ht="15.75" thickBot="1">
      <c r="B484" s="40">
        <v>482</v>
      </c>
      <c r="C484" s="5">
        <v>20012</v>
      </c>
      <c r="D484" s="16" t="str">
        <f>VLOOKUP(C484,T_Productos[],MATCH("Nombre*",T_Productos[#Headers],0),FALSE)</f>
        <v>Juguete Pet Station</v>
      </c>
      <c r="E484" s="16" t="str">
        <f>VLOOKUP(C484,T_Productos[],MATCH("Categor*",T_Productos[#Headers],0),FALSE)</f>
        <v>Mascotas</v>
      </c>
      <c r="F484" s="19">
        <f>VLOOKUP(C484,T_Productos[],MATCH("Precio*",T_Productos[#Headers],0),FALSE)</f>
        <v>990</v>
      </c>
      <c r="G484" s="5">
        <v>84</v>
      </c>
      <c r="H484" s="6">
        <v>1</v>
      </c>
      <c r="I484" s="17" t="str">
        <f>VLOOKUP(H484,T_Ventas[],MATCH("Nombre*",T_Ventas[#Headers],0),FALSE)</f>
        <v>Lucas González</v>
      </c>
      <c r="J484" s="7">
        <v>43913</v>
      </c>
      <c r="K48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4" s="5" t="s">
        <v>39</v>
      </c>
      <c r="M484" s="42" t="b">
        <f>IF(AND(T_Facturacion[[#This Row],[Fecha de Facturación ]]&lt;DATE(2020,3,15),T_Facturacion[[#This Row],[Estado  ]]="PENDIENTE"),TRUE,FALSE)</f>
        <v>0</v>
      </c>
      <c r="N484" s="21"/>
    </row>
    <row r="485" spans="2:14" ht="15.75" thickBot="1">
      <c r="B485" s="40">
        <v>483</v>
      </c>
      <c r="C485" s="5">
        <v>20017</v>
      </c>
      <c r="D485" s="16" t="str">
        <f>VLOOKUP(C485,T_Productos[],MATCH("Nombre*",T_Productos[#Headers],0),FALSE)</f>
        <v>Pegamento barra 36 gr</v>
      </c>
      <c r="E485" s="16" t="str">
        <f>VLOOKUP(C485,T_Productos[],MATCH("Categor*",T_Productos[#Headers],0),FALSE)</f>
        <v>Librería</v>
      </c>
      <c r="F485" s="19">
        <f>VLOOKUP(C485,T_Productos[],MATCH("Precio*",T_Productos[#Headers],0),FALSE)</f>
        <v>890</v>
      </c>
      <c r="G485" s="5">
        <v>99</v>
      </c>
      <c r="H485" s="6">
        <v>1</v>
      </c>
      <c r="I485" s="17" t="str">
        <f>VLOOKUP(H485,T_Ventas[],MATCH("Nombre*",T_Ventas[#Headers],0),FALSE)</f>
        <v>Lucas González</v>
      </c>
      <c r="J485" s="7">
        <v>43921</v>
      </c>
      <c r="K48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85" s="5" t="s">
        <v>38</v>
      </c>
      <c r="M485" s="42" t="b">
        <f>IF(AND(T_Facturacion[[#This Row],[Fecha de Facturación ]]&lt;DATE(2020,3,15),T_Facturacion[[#This Row],[Estado  ]]="PENDIENTE"),TRUE,FALSE)</f>
        <v>0</v>
      </c>
      <c r="N485" s="21"/>
    </row>
    <row r="486" spans="2:14" ht="15.75" thickBot="1">
      <c r="B486" s="40">
        <v>484</v>
      </c>
      <c r="C486" s="5">
        <v>20007</v>
      </c>
      <c r="D486" s="16" t="str">
        <f>VLOOKUP(C486,T_Productos[],MATCH("Nombre*",T_Productos[#Headers],0),FALSE)</f>
        <v>Guante de Goma Conveniente Mediano  2 Un</v>
      </c>
      <c r="E486" s="16" t="str">
        <f>VLOOKUP(C486,T_Productos[],MATCH("Categor*",T_Productos[#Headers],0),FALSE)</f>
        <v>Limpieza</v>
      </c>
      <c r="F486" s="19">
        <f>VLOOKUP(C486,T_Productos[],MATCH("Precio*",T_Productos[#Headers],0),FALSE)</f>
        <v>1350</v>
      </c>
      <c r="G486" s="5">
        <v>98</v>
      </c>
      <c r="H486" s="6">
        <v>3</v>
      </c>
      <c r="I486" s="17" t="str">
        <f>VLOOKUP(H486,T_Ventas[],MATCH("Nombre*",T_Ventas[#Headers],0),FALSE)</f>
        <v>Laura Rojas</v>
      </c>
      <c r="J486" s="7">
        <v>43908</v>
      </c>
      <c r="K48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6" s="5" t="s">
        <v>38</v>
      </c>
      <c r="M486" s="42" t="b">
        <f>IF(AND(T_Facturacion[[#This Row],[Fecha de Facturación ]]&lt;DATE(2020,3,15),T_Facturacion[[#This Row],[Estado  ]]="PENDIENTE"),TRUE,FALSE)</f>
        <v>0</v>
      </c>
      <c r="N486" s="21"/>
    </row>
    <row r="487" spans="2:14" ht="15.75" thickBot="1">
      <c r="B487" s="40">
        <v>485</v>
      </c>
      <c r="C487" s="5">
        <v>20003</v>
      </c>
      <c r="D487" s="16" t="str">
        <f>VLOOKUP(C487,T_Productos[],MATCH("Nombre*",T_Productos[#Headers],0),FALSE)</f>
        <v>Arroz Grano Largo Ancho Grado 1  1 Kg</v>
      </c>
      <c r="E487" s="16" t="str">
        <f>VLOOKUP(C487,T_Productos[],MATCH("Categor*",T_Productos[#Headers],0),FALSE)</f>
        <v>Alimentos</v>
      </c>
      <c r="F487" s="19">
        <f>VLOOKUP(C487,T_Productos[],MATCH("Precio*",T_Productos[#Headers],0),FALSE)</f>
        <v>1150</v>
      </c>
      <c r="G487" s="5">
        <v>129</v>
      </c>
      <c r="H487" s="6">
        <v>3</v>
      </c>
      <c r="I487" s="17" t="str">
        <f>VLOOKUP(H487,T_Ventas[],MATCH("Nombre*",T_Ventas[#Headers],0),FALSE)</f>
        <v>Laura Rojas</v>
      </c>
      <c r="J487" s="7">
        <v>43907</v>
      </c>
      <c r="K48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7" s="5" t="s">
        <v>39</v>
      </c>
      <c r="M487" s="42" t="b">
        <f>IF(AND(T_Facturacion[[#This Row],[Fecha de Facturación ]]&lt;DATE(2020,3,15),T_Facturacion[[#This Row],[Estado  ]]="PENDIENTE"),TRUE,FALSE)</f>
        <v>0</v>
      </c>
      <c r="N487" s="21"/>
    </row>
    <row r="488" spans="2:14" ht="15.75" thickBot="1">
      <c r="B488" s="40">
        <v>486</v>
      </c>
      <c r="C488" s="5">
        <v>20017</v>
      </c>
      <c r="D488" s="16" t="str">
        <f>VLOOKUP(C488,T_Productos[],MATCH("Nombre*",T_Productos[#Headers],0),FALSE)</f>
        <v>Pegamento barra 36 gr</v>
      </c>
      <c r="E488" s="16" t="str">
        <f>VLOOKUP(C488,T_Productos[],MATCH("Categor*",T_Productos[#Headers],0),FALSE)</f>
        <v>Librería</v>
      </c>
      <c r="F488" s="19">
        <f>VLOOKUP(C488,T_Productos[],MATCH("Precio*",T_Productos[#Headers],0),FALSE)</f>
        <v>890</v>
      </c>
      <c r="G488" s="5">
        <v>105</v>
      </c>
      <c r="H488" s="6">
        <v>3</v>
      </c>
      <c r="I488" s="17" t="str">
        <f>VLOOKUP(H488,T_Ventas[],MATCH("Nombre*",T_Ventas[#Headers],0),FALSE)</f>
        <v>Laura Rojas</v>
      </c>
      <c r="J488" s="7">
        <v>43917</v>
      </c>
      <c r="K48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88" s="5" t="s">
        <v>38</v>
      </c>
      <c r="M488" s="42" t="b">
        <f>IF(AND(T_Facturacion[[#This Row],[Fecha de Facturación ]]&lt;DATE(2020,3,15),T_Facturacion[[#This Row],[Estado  ]]="PENDIENTE"),TRUE,FALSE)</f>
        <v>0</v>
      </c>
      <c r="N488" s="21"/>
    </row>
    <row r="489" spans="2:14" ht="15.75" thickBot="1">
      <c r="B489" s="40">
        <v>487</v>
      </c>
      <c r="C489" s="5">
        <v>20009</v>
      </c>
      <c r="D489" s="16" t="str">
        <f>VLOOKUP(C489,T_Productos[],MATCH("Nombre*",T_Productos[#Headers],0),FALSE)</f>
        <v>Hueso Pet´s Fun cuero 5-6"</v>
      </c>
      <c r="E489" s="16" t="str">
        <f>VLOOKUP(C489,T_Productos[],MATCH("Categor*",T_Productos[#Headers],0),FALSE)</f>
        <v>Mascotas</v>
      </c>
      <c r="F489" s="19">
        <f>VLOOKUP(C489,T_Productos[],MATCH("Precio*",T_Productos[#Headers],0),FALSE)</f>
        <v>1689</v>
      </c>
      <c r="G489" s="5">
        <v>126</v>
      </c>
      <c r="H489" s="6">
        <v>1</v>
      </c>
      <c r="I489" s="17" t="str">
        <f>VLOOKUP(H489,T_Ventas[],MATCH("Nombre*",T_Ventas[#Headers],0),FALSE)</f>
        <v>Lucas González</v>
      </c>
      <c r="J489" s="7">
        <v>43914</v>
      </c>
      <c r="K48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89" s="5" t="s">
        <v>39</v>
      </c>
      <c r="M489" s="42" t="b">
        <f>IF(AND(T_Facturacion[[#This Row],[Fecha de Facturación ]]&lt;DATE(2020,3,15),T_Facturacion[[#This Row],[Estado  ]]="PENDIENTE"),TRUE,FALSE)</f>
        <v>0</v>
      </c>
      <c r="N489" s="21"/>
    </row>
    <row r="490" spans="2:14" ht="15.75" thickBot="1">
      <c r="B490" s="40">
        <v>488</v>
      </c>
      <c r="C490" s="5">
        <v>20020</v>
      </c>
      <c r="D490" s="16" t="str">
        <f>VLOOKUP(C490,T_Productos[],MATCH("Nombre*",T_Productos[#Headers],0),FALSE)</f>
        <v>Toalla de papel clásica 3 Un</v>
      </c>
      <c r="E490" s="16" t="str">
        <f>VLOOKUP(C490,T_Productos[],MATCH("Categor*",T_Productos[#Headers],0),FALSE)</f>
        <v>Limpieza</v>
      </c>
      <c r="F490" s="19">
        <f>VLOOKUP(C490,T_Productos[],MATCH("Precio*",T_Productos[#Headers],0),FALSE)</f>
        <v>1710</v>
      </c>
      <c r="G490" s="5">
        <v>113</v>
      </c>
      <c r="H490" s="6">
        <v>3</v>
      </c>
      <c r="I490" s="17" t="str">
        <f>VLOOKUP(H490,T_Ventas[],MATCH("Nombre*",T_Ventas[#Headers],0),FALSE)</f>
        <v>Laura Rojas</v>
      </c>
      <c r="J490" s="7">
        <v>43903</v>
      </c>
      <c r="K49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0" s="5" t="s">
        <v>39</v>
      </c>
      <c r="M490" s="42" t="b">
        <f>IF(AND(T_Facturacion[[#This Row],[Fecha de Facturación ]]&lt;DATE(2020,3,15),T_Facturacion[[#This Row],[Estado  ]]="PENDIENTE"),TRUE,FALSE)</f>
        <v>1</v>
      </c>
      <c r="N490" s="21"/>
    </row>
    <row r="491" spans="2:14" ht="15.75" thickBot="1">
      <c r="B491" s="40">
        <v>489</v>
      </c>
      <c r="C491" s="5">
        <v>20015</v>
      </c>
      <c r="D491" s="16" t="str">
        <f>VLOOKUP(C491,T_Productos[],MATCH("Nombre*",T_Productos[#Headers],0),FALSE)</f>
        <v xml:space="preserve">Pack plumones para pizarra 4 colores </v>
      </c>
      <c r="E491" s="16" t="str">
        <f>VLOOKUP(C491,T_Productos[],MATCH("Categor*",T_Productos[#Headers],0),FALSE)</f>
        <v>Librería</v>
      </c>
      <c r="F491" s="19">
        <f>VLOOKUP(C491,T_Productos[],MATCH("Precio*",T_Productos[#Headers],0),FALSE)</f>
        <v>2390</v>
      </c>
      <c r="G491" s="5">
        <v>193</v>
      </c>
      <c r="H491" s="6">
        <v>4</v>
      </c>
      <c r="I491" s="17" t="str">
        <f>VLOOKUP(H491,T_Ventas[],MATCH("Nombre*",T_Ventas[#Headers],0),FALSE)</f>
        <v xml:space="preserve">Pedro Díaz </v>
      </c>
      <c r="J491" s="7">
        <v>43906</v>
      </c>
      <c r="K49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1" s="5" t="s">
        <v>38</v>
      </c>
      <c r="M491" s="42" t="b">
        <f>IF(AND(T_Facturacion[[#This Row],[Fecha de Facturación ]]&lt;DATE(2020,3,15),T_Facturacion[[#This Row],[Estado  ]]="PENDIENTE"),TRUE,FALSE)</f>
        <v>0</v>
      </c>
      <c r="N491" s="21"/>
    </row>
    <row r="492" spans="2:14" ht="15.75" thickBot="1">
      <c r="B492" s="40">
        <v>490</v>
      </c>
      <c r="C492" s="5">
        <v>20014</v>
      </c>
      <c r="D492" s="16" t="str">
        <f>VLOOKUP(C492,T_Productos[],MATCH("Nombre*",T_Productos[#Headers],0),FALSE)</f>
        <v>Limpia Pisos Lavanda 1800 ml</v>
      </c>
      <c r="E492" s="16" t="str">
        <f>VLOOKUP(C492,T_Productos[],MATCH("Categor*",T_Productos[#Headers],0),FALSE)</f>
        <v>Limpieza</v>
      </c>
      <c r="F492" s="19">
        <f>VLOOKUP(C492,T_Productos[],MATCH("Precio*",T_Productos[#Headers],0),FALSE)</f>
        <v>1690</v>
      </c>
      <c r="G492" s="5">
        <v>97</v>
      </c>
      <c r="H492" s="6">
        <v>3</v>
      </c>
      <c r="I492" s="17" t="str">
        <f>VLOOKUP(H492,T_Ventas[],MATCH("Nombre*",T_Ventas[#Headers],0),FALSE)</f>
        <v>Laura Rojas</v>
      </c>
      <c r="J492" s="7">
        <v>43895</v>
      </c>
      <c r="K49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92" s="5" t="s">
        <v>38</v>
      </c>
      <c r="M492" s="42" t="b">
        <f>IF(AND(T_Facturacion[[#This Row],[Fecha de Facturación ]]&lt;DATE(2020,3,15),T_Facturacion[[#This Row],[Estado  ]]="PENDIENTE"),TRUE,FALSE)</f>
        <v>0</v>
      </c>
      <c r="N492" s="21"/>
    </row>
    <row r="493" spans="2:14" ht="15.75" thickBot="1">
      <c r="B493" s="40">
        <v>491</v>
      </c>
      <c r="C493" s="5">
        <v>20002</v>
      </c>
      <c r="D493" s="16" t="str">
        <f>VLOOKUP(C493,T_Productos[],MATCH("Nombre*",T_Productos[#Headers],0),FALSE)</f>
        <v>Arena sanitaria aglutinante 4 kg</v>
      </c>
      <c r="E493" s="16" t="str">
        <f>VLOOKUP(C493,T_Productos[],MATCH("Categor*",T_Productos[#Headers],0),FALSE)</f>
        <v>Mascotas</v>
      </c>
      <c r="F493" s="19">
        <f>VLOOKUP(C493,T_Productos[],MATCH("Precio*",T_Productos[#Headers],0),FALSE)</f>
        <v>4790</v>
      </c>
      <c r="G493" s="5">
        <v>105</v>
      </c>
      <c r="H493" s="6">
        <v>3</v>
      </c>
      <c r="I493" s="17" t="str">
        <f>VLOOKUP(H493,T_Ventas[],MATCH("Nombre*",T_Ventas[#Headers],0),FALSE)</f>
        <v>Laura Rojas</v>
      </c>
      <c r="J493" s="7">
        <v>43907</v>
      </c>
      <c r="K493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3" s="5" t="s">
        <v>38</v>
      </c>
      <c r="M493" s="42" t="b">
        <f>IF(AND(T_Facturacion[[#This Row],[Fecha de Facturación ]]&lt;DATE(2020,3,15),T_Facturacion[[#This Row],[Estado  ]]="PENDIENTE"),TRUE,FALSE)</f>
        <v>0</v>
      </c>
      <c r="N493" s="21"/>
    </row>
    <row r="494" spans="2:14" ht="15.75" thickBot="1">
      <c r="B494" s="40">
        <v>492</v>
      </c>
      <c r="C494" s="5">
        <v>20015</v>
      </c>
      <c r="D494" s="16" t="str">
        <f>VLOOKUP(C494,T_Productos[],MATCH("Nombre*",T_Productos[#Headers],0),FALSE)</f>
        <v xml:space="preserve">Pack plumones para pizarra 4 colores </v>
      </c>
      <c r="E494" s="16" t="str">
        <f>VLOOKUP(C494,T_Productos[],MATCH("Categor*",T_Productos[#Headers],0),FALSE)</f>
        <v>Librería</v>
      </c>
      <c r="F494" s="19">
        <f>VLOOKUP(C494,T_Productos[],MATCH("Precio*",T_Productos[#Headers],0),FALSE)</f>
        <v>2390</v>
      </c>
      <c r="G494" s="5">
        <v>125</v>
      </c>
      <c r="H494" s="6">
        <v>5</v>
      </c>
      <c r="I494" s="17" t="str">
        <f>VLOOKUP(H494,T_Ventas[],MATCH("Nombre*",T_Ventas[#Headers],0),FALSE)</f>
        <v>Magdalena Pérez</v>
      </c>
      <c r="J494" s="7">
        <v>43895</v>
      </c>
      <c r="K494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94" s="5" t="s">
        <v>39</v>
      </c>
      <c r="M494" s="42" t="b">
        <f>IF(AND(T_Facturacion[[#This Row],[Fecha de Facturación ]]&lt;DATE(2020,3,15),T_Facturacion[[#This Row],[Estado  ]]="PENDIENTE"),TRUE,FALSE)</f>
        <v>1</v>
      </c>
      <c r="N494" s="21"/>
    </row>
    <row r="495" spans="2:14" ht="15.75" thickBot="1">
      <c r="B495" s="40">
        <v>493</v>
      </c>
      <c r="C495" s="5">
        <v>20003</v>
      </c>
      <c r="D495" s="16" t="str">
        <f>VLOOKUP(C495,T_Productos[],MATCH("Nombre*",T_Productos[#Headers],0),FALSE)</f>
        <v>Arroz Grano Largo Ancho Grado 1  1 Kg</v>
      </c>
      <c r="E495" s="16" t="str">
        <f>VLOOKUP(C495,T_Productos[],MATCH("Categor*",T_Productos[#Headers],0),FALSE)</f>
        <v>Alimentos</v>
      </c>
      <c r="F495" s="19">
        <f>VLOOKUP(C495,T_Productos[],MATCH("Precio*",T_Productos[#Headers],0),FALSE)</f>
        <v>1150</v>
      </c>
      <c r="G495" s="5">
        <v>137</v>
      </c>
      <c r="H495" s="6">
        <v>2</v>
      </c>
      <c r="I495" s="17" t="str">
        <f>VLOOKUP(H495,T_Ventas[],MATCH("Nombre*",T_Ventas[#Headers],0),FALSE)</f>
        <v>Santiago Muñoz</v>
      </c>
      <c r="J495" s="7">
        <v>43894</v>
      </c>
      <c r="K495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95" s="5" t="s">
        <v>38</v>
      </c>
      <c r="M495" s="42" t="b">
        <f>IF(AND(T_Facturacion[[#This Row],[Fecha de Facturación ]]&lt;DATE(2020,3,15),T_Facturacion[[#This Row],[Estado  ]]="PENDIENTE"),TRUE,FALSE)</f>
        <v>0</v>
      </c>
      <c r="N495" s="21"/>
    </row>
    <row r="496" spans="2:14" ht="15.75" thickBot="1">
      <c r="B496" s="40">
        <v>494</v>
      </c>
      <c r="C496" s="5">
        <v>20003</v>
      </c>
      <c r="D496" s="16" t="str">
        <f>VLOOKUP(C496,T_Productos[],MATCH("Nombre*",T_Productos[#Headers],0),FALSE)</f>
        <v>Arroz Grano Largo Ancho Grado 1  1 Kg</v>
      </c>
      <c r="E496" s="16" t="str">
        <f>VLOOKUP(C496,T_Productos[],MATCH("Categor*",T_Productos[#Headers],0),FALSE)</f>
        <v>Alimentos</v>
      </c>
      <c r="F496" s="19">
        <f>VLOOKUP(C496,T_Productos[],MATCH("Precio*",T_Productos[#Headers],0),FALSE)</f>
        <v>1150</v>
      </c>
      <c r="G496" s="5">
        <v>176</v>
      </c>
      <c r="H496" s="6">
        <v>4</v>
      </c>
      <c r="I496" s="17" t="str">
        <f>VLOOKUP(H496,T_Ventas[],MATCH("Nombre*",T_Ventas[#Headers],0),FALSE)</f>
        <v xml:space="preserve">Pedro Díaz </v>
      </c>
      <c r="J496" s="7">
        <v>43902</v>
      </c>
      <c r="K496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6" s="5" t="s">
        <v>38</v>
      </c>
      <c r="M496" s="42" t="b">
        <f>IF(AND(T_Facturacion[[#This Row],[Fecha de Facturación ]]&lt;DATE(2020,3,15),T_Facturacion[[#This Row],[Estado  ]]="PENDIENTE"),TRUE,FALSE)</f>
        <v>0</v>
      </c>
      <c r="N496" s="21"/>
    </row>
    <row r="497" spans="2:14" ht="15.75" thickBot="1">
      <c r="B497" s="40">
        <v>495</v>
      </c>
      <c r="C497" s="5">
        <v>20009</v>
      </c>
      <c r="D497" s="16" t="str">
        <f>VLOOKUP(C497,T_Productos[],MATCH("Nombre*",T_Productos[#Headers],0),FALSE)</f>
        <v>Hueso Pet´s Fun cuero 5-6"</v>
      </c>
      <c r="E497" s="16" t="str">
        <f>VLOOKUP(C497,T_Productos[],MATCH("Categor*",T_Productos[#Headers],0),FALSE)</f>
        <v>Mascotas</v>
      </c>
      <c r="F497" s="19">
        <f>VLOOKUP(C497,T_Productos[],MATCH("Precio*",T_Productos[#Headers],0),FALSE)</f>
        <v>1689</v>
      </c>
      <c r="G497" s="5">
        <v>116</v>
      </c>
      <c r="H497" s="6">
        <v>1</v>
      </c>
      <c r="I497" s="17" t="str">
        <f>VLOOKUP(H497,T_Ventas[],MATCH("Nombre*",T_Ventas[#Headers],0),FALSE)</f>
        <v>Lucas González</v>
      </c>
      <c r="J497" s="7">
        <v>43891</v>
      </c>
      <c r="K497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97" s="5" t="s">
        <v>38</v>
      </c>
      <c r="M497" s="42" t="b">
        <f>IF(AND(T_Facturacion[[#This Row],[Fecha de Facturación ]]&lt;DATE(2020,3,15),T_Facturacion[[#This Row],[Estado  ]]="PENDIENTE"),TRUE,FALSE)</f>
        <v>0</v>
      </c>
      <c r="N497" s="21"/>
    </row>
    <row r="498" spans="2:14" ht="15.75" thickBot="1">
      <c r="B498" s="40">
        <v>496</v>
      </c>
      <c r="C498" s="5">
        <v>20017</v>
      </c>
      <c r="D498" s="16" t="str">
        <f>VLOOKUP(C498,T_Productos[],MATCH("Nombre*",T_Productos[#Headers],0),FALSE)</f>
        <v>Pegamento barra 36 gr</v>
      </c>
      <c r="E498" s="16" t="str">
        <f>VLOOKUP(C498,T_Productos[],MATCH("Categor*",T_Productos[#Headers],0),FALSE)</f>
        <v>Librería</v>
      </c>
      <c r="F498" s="19">
        <f>VLOOKUP(C498,T_Productos[],MATCH("Precio*",T_Productos[#Headers],0),FALSE)</f>
        <v>890</v>
      </c>
      <c r="G498" s="5">
        <v>173</v>
      </c>
      <c r="H498" s="6">
        <v>2</v>
      </c>
      <c r="I498" s="17" t="str">
        <f>VLOOKUP(H498,T_Ventas[],MATCH("Nombre*",T_Ventas[#Headers],0),FALSE)</f>
        <v>Santiago Muñoz</v>
      </c>
      <c r="J498" s="7">
        <v>43897</v>
      </c>
      <c r="K498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498" s="5" t="s">
        <v>39</v>
      </c>
      <c r="M498" s="42" t="b">
        <f>IF(AND(T_Facturacion[[#This Row],[Fecha de Facturación ]]&lt;DATE(2020,3,15),T_Facturacion[[#This Row],[Estado  ]]="PENDIENTE"),TRUE,FALSE)</f>
        <v>1</v>
      </c>
      <c r="N498" s="21"/>
    </row>
    <row r="499" spans="2:14" ht="15.75" thickBot="1">
      <c r="B499" s="40">
        <v>497</v>
      </c>
      <c r="C499" s="5">
        <v>20010</v>
      </c>
      <c r="D499" s="16" t="str">
        <f>VLOOKUP(C499,T_Productos[],MATCH("Nombre*",T_Productos[#Headers],0),FALSE)</f>
        <v>Huevo de Campo Grande Color Caja  12 Un</v>
      </c>
      <c r="E499" s="16" t="str">
        <f>VLOOKUP(C499,T_Productos[],MATCH("Categor*",T_Productos[#Headers],0),FALSE)</f>
        <v>Alimentos</v>
      </c>
      <c r="F499" s="19">
        <f>VLOOKUP(C499,T_Productos[],MATCH("Precio*",T_Productos[#Headers],0),FALSE)</f>
        <v>2950</v>
      </c>
      <c r="G499" s="5">
        <v>169</v>
      </c>
      <c r="H499" s="6">
        <v>1</v>
      </c>
      <c r="I499" s="17" t="str">
        <f>VLOOKUP(H499,T_Ventas[],MATCH("Nombre*",T_Ventas[#Headers],0),FALSE)</f>
        <v>Lucas González</v>
      </c>
      <c r="J499" s="7">
        <v>43892</v>
      </c>
      <c r="K499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2.5000000000000001E-2</v>
      </c>
      <c r="L499" s="5" t="s">
        <v>38</v>
      </c>
      <c r="M499" s="42" t="b">
        <f>IF(AND(T_Facturacion[[#This Row],[Fecha de Facturación ]]&lt;DATE(2020,3,15),T_Facturacion[[#This Row],[Estado  ]]="PENDIENTE"),TRUE,FALSE)</f>
        <v>0</v>
      </c>
      <c r="N499" s="21"/>
    </row>
    <row r="500" spans="2:14" ht="15.75" thickBot="1">
      <c r="B500" s="40">
        <v>498</v>
      </c>
      <c r="C500" s="5">
        <v>20014</v>
      </c>
      <c r="D500" s="16" t="str">
        <f>VLOOKUP(C500,T_Productos[],MATCH("Nombre*",T_Productos[#Headers],0),FALSE)</f>
        <v>Limpia Pisos Lavanda 1800 ml</v>
      </c>
      <c r="E500" s="16" t="str">
        <f>VLOOKUP(C500,T_Productos[],MATCH("Categor*",T_Productos[#Headers],0),FALSE)</f>
        <v>Limpieza</v>
      </c>
      <c r="F500" s="19">
        <f>VLOOKUP(C500,T_Productos[],MATCH("Precio*",T_Productos[#Headers],0),FALSE)</f>
        <v>1690</v>
      </c>
      <c r="G500" s="5">
        <v>163</v>
      </c>
      <c r="H500" s="6">
        <v>2</v>
      </c>
      <c r="I500" s="17" t="str">
        <f>VLOOKUP(H500,T_Ventas[],MATCH("Nombre*",T_Ventas[#Headers],0),FALSE)</f>
        <v>Santiago Muñoz</v>
      </c>
      <c r="J500" s="7">
        <v>43897</v>
      </c>
      <c r="K500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00" s="5" t="s">
        <v>39</v>
      </c>
      <c r="M500" s="42" t="b">
        <f>IF(AND(T_Facturacion[[#This Row],[Fecha de Facturación ]]&lt;DATE(2020,3,15),T_Facturacion[[#This Row],[Estado  ]]="PENDIENTE"),TRUE,FALSE)</f>
        <v>1</v>
      </c>
      <c r="N500" s="21"/>
    </row>
    <row r="501" spans="2:14" ht="15.75" thickBot="1">
      <c r="B501" s="40">
        <v>499</v>
      </c>
      <c r="C501" s="5">
        <v>20003</v>
      </c>
      <c r="D501" s="16" t="str">
        <f>VLOOKUP(C501,T_Productos[],MATCH("Nombre*",T_Productos[#Headers],0),FALSE)</f>
        <v>Arroz Grano Largo Ancho Grado 1  1 Kg</v>
      </c>
      <c r="E501" s="16" t="str">
        <f>VLOOKUP(C501,T_Productos[],MATCH("Categor*",T_Productos[#Headers],0),FALSE)</f>
        <v>Alimentos</v>
      </c>
      <c r="F501" s="19">
        <f>VLOOKUP(C501,T_Productos[],MATCH("Precio*",T_Productos[#Headers],0),FALSE)</f>
        <v>1150</v>
      </c>
      <c r="G501" s="5">
        <v>196</v>
      </c>
      <c r="H501" s="6">
        <v>3</v>
      </c>
      <c r="I501" s="17" t="str">
        <f>VLOOKUP(H501,T_Ventas[],MATCH("Nombre*",T_Ventas[#Headers],0),FALSE)</f>
        <v>Laura Rojas</v>
      </c>
      <c r="J501" s="7">
        <v>43904</v>
      </c>
      <c r="K501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01" s="5" t="s">
        <v>39</v>
      </c>
      <c r="M501" s="42" t="b">
        <f>IF(AND(T_Facturacion[[#This Row],[Fecha de Facturación ]]&lt;DATE(2020,3,15),T_Facturacion[[#This Row],[Estado  ]]="PENDIENTE"),TRUE,FALSE)</f>
        <v>1</v>
      </c>
      <c r="N501" s="21"/>
    </row>
    <row r="502" spans="2:14" ht="15.75" thickBot="1">
      <c r="B502" s="41">
        <v>500</v>
      </c>
      <c r="C502" s="8">
        <v>20019</v>
      </c>
      <c r="D502" s="16" t="str">
        <f>VLOOKUP(C502,T_Productos[],MATCH("Nombre*",T_Productos[#Headers],0),FALSE)</f>
        <v>Témpera 12 colores, 15 cc c/u</v>
      </c>
      <c r="E502" s="16" t="str">
        <f>VLOOKUP(C502,T_Productos[],MATCH("Categor*",T_Productos[#Headers],0),FALSE)</f>
        <v>Librería</v>
      </c>
      <c r="F502" s="19">
        <f>VLOOKUP(C502,T_Productos[],MATCH("Precio*",T_Productos[#Headers],0),FALSE)</f>
        <v>1590</v>
      </c>
      <c r="G502" s="8">
        <v>171</v>
      </c>
      <c r="H502" s="9">
        <v>5</v>
      </c>
      <c r="I502" s="17" t="str">
        <f>VLOOKUP(H502,T_Ventas[],MATCH("Nombre*",T_Ventas[#Headers],0),FALSE)</f>
        <v>Magdalena Pérez</v>
      </c>
      <c r="J502" s="10">
        <v>43899</v>
      </c>
      <c r="K502" s="46">
        <f>IF(OR(T_Facturacion[[#This Row],[Fecha de Facturación ]]-DATE(YEAR(T_Facturacion[[#This Row],[Fecha de Facturación ]]),MONTH(T_Facturacion[[#This Row],[Fecha de Facturación ]]),1)&lt;5,EOMONTH(T_Facturacion[[#This Row],[Fecha de Facturación ]],0)-T_Facturacion[[#This Row],[Fecha de Facturación ]]&lt;5),2.5%,1%)</f>
        <v>0.01</v>
      </c>
      <c r="L502" s="8" t="s">
        <v>39</v>
      </c>
      <c r="M502" s="42" t="b">
        <f>IF(AND(T_Facturacion[[#This Row],[Fecha de Facturación ]]&lt;DATE(2020,3,15),T_Facturacion[[#This Row],[Estado  ]]="PENDIENTE"),TRUE,FALSE)</f>
        <v>1</v>
      </c>
      <c r="N502" s="21"/>
    </row>
    <row r="503" spans="2:14">
      <c r="B503" s="1"/>
    </row>
    <row r="504" spans="2:14">
      <c r="B504" s="1"/>
    </row>
    <row r="505" spans="2:14">
      <c r="B505" s="1"/>
    </row>
    <row r="506" spans="2:14">
      <c r="B506" s="1"/>
    </row>
    <row r="507" spans="2:14">
      <c r="B507" s="1"/>
    </row>
    <row r="508" spans="2:14">
      <c r="B508" s="1"/>
    </row>
    <row r="509" spans="2:14">
      <c r="B509" s="1"/>
    </row>
    <row r="510" spans="2:14">
      <c r="B510" s="1"/>
    </row>
    <row r="511" spans="2:14">
      <c r="B511" s="1"/>
    </row>
    <row r="512" spans="2:14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</sheetData>
  <sortState xmlns:xlrd2="http://schemas.microsoft.com/office/spreadsheetml/2017/richdata2" ref="O8:R11">
    <sortCondition descending="1" ref="Q7:Q11"/>
  </sortState>
  <mergeCells count="22">
    <mergeCell ref="O23:O25"/>
    <mergeCell ref="P23:P25"/>
    <mergeCell ref="O5:O6"/>
    <mergeCell ref="P5:P6"/>
    <mergeCell ref="R5:R6"/>
    <mergeCell ref="Q5:Q6"/>
    <mergeCell ref="O16:O17"/>
    <mergeCell ref="P16:P17"/>
    <mergeCell ref="O13:O14"/>
    <mergeCell ref="P13:P14"/>
    <mergeCell ref="O27:O28"/>
    <mergeCell ref="P27:P28"/>
    <mergeCell ref="O30:O31"/>
    <mergeCell ref="P30:P31"/>
    <mergeCell ref="O35:O36"/>
    <mergeCell ref="O33:O34"/>
    <mergeCell ref="P33:P34"/>
    <mergeCell ref="O37:O38"/>
    <mergeCell ref="O39:O40"/>
    <mergeCell ref="P35:P36"/>
    <mergeCell ref="P37:P38"/>
    <mergeCell ref="P39:P40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B3" sqref="B3"/>
    </sheetView>
  </sheetViews>
  <sheetFormatPr defaultColWidth="11.42578125" defaultRowHeight="15"/>
  <cols>
    <col min="2" max="2" width="17.7109375" customWidth="1"/>
    <col min="3" max="3" width="44" bestFit="1" customWidth="1"/>
    <col min="4" max="4" width="20" customWidth="1"/>
    <col min="5" max="5" width="16.85546875" customWidth="1"/>
  </cols>
  <sheetData>
    <row r="2" spans="2:7" ht="31.5" customHeight="1" thickBot="1">
      <c r="B2" s="27" t="s">
        <v>41</v>
      </c>
      <c r="C2" s="27" t="s">
        <v>40</v>
      </c>
      <c r="D2" s="27" t="s">
        <v>4</v>
      </c>
      <c r="E2" s="28" t="s">
        <v>5</v>
      </c>
    </row>
    <row r="3" spans="2:7">
      <c r="B3" s="23">
        <v>20001</v>
      </c>
      <c r="C3" s="13" t="s">
        <v>24</v>
      </c>
      <c r="D3" s="11" t="s">
        <v>27</v>
      </c>
      <c r="E3" s="25">
        <v>590</v>
      </c>
      <c r="G3" s="2"/>
    </row>
    <row r="4" spans="2:7">
      <c r="B4" s="24">
        <v>20002</v>
      </c>
      <c r="C4" s="12" t="s">
        <v>22</v>
      </c>
      <c r="D4" s="5" t="s">
        <v>27</v>
      </c>
      <c r="E4" s="26">
        <v>4790</v>
      </c>
      <c r="G4" s="2"/>
    </row>
    <row r="5" spans="2:7">
      <c r="B5" s="24">
        <v>20003</v>
      </c>
      <c r="C5" s="12" t="s">
        <v>15</v>
      </c>
      <c r="D5" s="5" t="s">
        <v>28</v>
      </c>
      <c r="E5" s="26">
        <v>1150</v>
      </c>
      <c r="G5" s="2"/>
    </row>
    <row r="6" spans="2:7">
      <c r="B6" s="24">
        <v>20004</v>
      </c>
      <c r="C6" s="12" t="s">
        <v>17</v>
      </c>
      <c r="D6" s="5" t="s">
        <v>29</v>
      </c>
      <c r="E6" s="26">
        <v>1170</v>
      </c>
      <c r="G6" s="2"/>
    </row>
    <row r="7" spans="2:7">
      <c r="B7" s="24">
        <v>20005</v>
      </c>
      <c r="C7" s="12" t="s">
        <v>7</v>
      </c>
      <c r="D7" s="5" t="s">
        <v>30</v>
      </c>
      <c r="E7" s="26">
        <v>430</v>
      </c>
      <c r="G7" s="2"/>
    </row>
    <row r="8" spans="2:7">
      <c r="B8" s="24">
        <v>20006</v>
      </c>
      <c r="C8" s="12" t="s">
        <v>20</v>
      </c>
      <c r="D8" s="5" t="s">
        <v>29</v>
      </c>
      <c r="E8" s="26">
        <v>3990</v>
      </c>
      <c r="G8" s="2"/>
    </row>
    <row r="9" spans="2:7">
      <c r="B9" s="24">
        <v>20007</v>
      </c>
      <c r="C9" s="12" t="s">
        <v>8</v>
      </c>
      <c r="D9" s="5" t="s">
        <v>30</v>
      </c>
      <c r="E9" s="26">
        <v>1350</v>
      </c>
      <c r="G9" s="2"/>
    </row>
    <row r="10" spans="2:7">
      <c r="B10" s="24">
        <v>20008</v>
      </c>
      <c r="C10" s="12" t="s">
        <v>16</v>
      </c>
      <c r="D10" s="5" t="s">
        <v>28</v>
      </c>
      <c r="E10" s="26">
        <v>970</v>
      </c>
      <c r="G10" s="2"/>
    </row>
    <row r="11" spans="2:7">
      <c r="B11" s="24">
        <v>20009</v>
      </c>
      <c r="C11" s="12" t="s">
        <v>26</v>
      </c>
      <c r="D11" s="5" t="s">
        <v>27</v>
      </c>
      <c r="E11" s="26">
        <v>1689</v>
      </c>
      <c r="G11" s="2"/>
    </row>
    <row r="12" spans="2:7">
      <c r="B12" s="24">
        <v>20010</v>
      </c>
      <c r="C12" s="12" t="s">
        <v>12</v>
      </c>
      <c r="D12" s="5" t="s">
        <v>28</v>
      </c>
      <c r="E12" s="26">
        <v>2950</v>
      </c>
      <c r="G12" s="2"/>
    </row>
    <row r="13" spans="2:7">
      <c r="B13" s="24">
        <v>20011</v>
      </c>
      <c r="C13" s="12" t="s">
        <v>11</v>
      </c>
      <c r="D13" s="5" t="s">
        <v>30</v>
      </c>
      <c r="E13" s="26">
        <v>2850</v>
      </c>
      <c r="G13" s="2"/>
    </row>
    <row r="14" spans="2:7">
      <c r="B14" s="24">
        <v>20012</v>
      </c>
      <c r="C14" s="12" t="s">
        <v>25</v>
      </c>
      <c r="D14" s="5" t="s">
        <v>27</v>
      </c>
      <c r="E14" s="26">
        <v>990</v>
      </c>
      <c r="G14" s="2"/>
    </row>
    <row r="15" spans="2:7">
      <c r="B15" s="24">
        <v>20013</v>
      </c>
      <c r="C15" s="12" t="s">
        <v>14</v>
      </c>
      <c r="D15" s="5" t="s">
        <v>28</v>
      </c>
      <c r="E15" s="26">
        <v>890</v>
      </c>
      <c r="G15" s="2"/>
    </row>
    <row r="16" spans="2:7">
      <c r="B16" s="24">
        <v>20014</v>
      </c>
      <c r="C16" s="12" t="s">
        <v>10</v>
      </c>
      <c r="D16" s="5" t="s">
        <v>30</v>
      </c>
      <c r="E16" s="26">
        <v>1690</v>
      </c>
      <c r="G16" s="2"/>
    </row>
    <row r="17" spans="2:7">
      <c r="B17" s="24">
        <v>20015</v>
      </c>
      <c r="C17" s="12" t="s">
        <v>21</v>
      </c>
      <c r="D17" s="5" t="s">
        <v>29</v>
      </c>
      <c r="E17" s="26">
        <v>2390</v>
      </c>
      <c r="G17" s="2"/>
    </row>
    <row r="18" spans="2:7">
      <c r="B18" s="24">
        <v>20016</v>
      </c>
      <c r="C18" s="12" t="s">
        <v>13</v>
      </c>
      <c r="D18" s="5" t="s">
        <v>28</v>
      </c>
      <c r="E18" s="26">
        <v>1850</v>
      </c>
      <c r="G18" s="2"/>
    </row>
    <row r="19" spans="2:7">
      <c r="B19" s="24">
        <v>20017</v>
      </c>
      <c r="C19" s="12" t="s">
        <v>18</v>
      </c>
      <c r="D19" s="5" t="s">
        <v>29</v>
      </c>
      <c r="E19" s="26">
        <v>890</v>
      </c>
      <c r="G19" s="2"/>
    </row>
    <row r="20" spans="2:7">
      <c r="B20" s="24">
        <v>20018</v>
      </c>
      <c r="C20" s="12" t="s">
        <v>23</v>
      </c>
      <c r="D20" s="5" t="s">
        <v>27</v>
      </c>
      <c r="E20" s="26">
        <v>1730</v>
      </c>
      <c r="G20" s="2"/>
    </row>
    <row r="21" spans="2:7">
      <c r="B21" s="24">
        <v>20019</v>
      </c>
      <c r="C21" s="12" t="s">
        <v>19</v>
      </c>
      <c r="D21" s="5" t="s">
        <v>29</v>
      </c>
      <c r="E21" s="26">
        <v>1590</v>
      </c>
      <c r="G21" s="2"/>
    </row>
    <row r="22" spans="2:7">
      <c r="B22" s="29">
        <v>20020</v>
      </c>
      <c r="C22" s="30" t="s">
        <v>9</v>
      </c>
      <c r="D22" s="31" t="s">
        <v>30</v>
      </c>
      <c r="E22" s="32">
        <v>1710</v>
      </c>
      <c r="G22" s="2"/>
    </row>
  </sheetData>
  <sortState xmlns:xlrd2="http://schemas.microsoft.com/office/spreadsheetml/2017/richdata2" ref="F3:G22">
    <sortCondition ref="G3:G22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7"/>
  <sheetViews>
    <sheetView workbookViewId="0">
      <selection activeCell="E9" sqref="E9"/>
    </sheetView>
  </sheetViews>
  <sheetFormatPr defaultColWidth="11.42578125" defaultRowHeight="15"/>
  <cols>
    <col min="2" max="2" width="18.5703125" customWidth="1"/>
    <col min="3" max="3" width="19.7109375" customWidth="1"/>
  </cols>
  <sheetData>
    <row r="2" spans="2:3" ht="30" customHeight="1" thickBot="1">
      <c r="B2" s="27" t="s">
        <v>42</v>
      </c>
      <c r="C2" s="28" t="s">
        <v>36</v>
      </c>
    </row>
    <row r="3" spans="2:3">
      <c r="B3" s="33">
        <v>1</v>
      </c>
      <c r="C3" s="35" t="s">
        <v>31</v>
      </c>
    </row>
    <row r="4" spans="2:3">
      <c r="B4" s="34">
        <v>2</v>
      </c>
      <c r="C4" s="36" t="s">
        <v>32</v>
      </c>
    </row>
    <row r="5" spans="2:3">
      <c r="B5" s="34">
        <v>3</v>
      </c>
      <c r="C5" s="36" t="s">
        <v>33</v>
      </c>
    </row>
    <row r="6" spans="2:3">
      <c r="B6" s="34">
        <v>4</v>
      </c>
      <c r="C6" s="36" t="s">
        <v>35</v>
      </c>
    </row>
    <row r="7" spans="2:3">
      <c r="B7" s="37">
        <v>5</v>
      </c>
      <c r="C7" s="3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Facturación</vt:lpstr>
      <vt:lpstr>Productos</vt:lpstr>
      <vt:lpstr>Vendedores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Lorca</dc:creator>
  <cp:lastModifiedBy>Matías Duhalde</cp:lastModifiedBy>
  <dcterms:created xsi:type="dcterms:W3CDTF">2020-04-19T23:28:22Z</dcterms:created>
  <dcterms:modified xsi:type="dcterms:W3CDTF">2020-04-21T23:12:42Z</dcterms:modified>
</cp:coreProperties>
</file>