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-repo\IIC1062\Clases\Clase_05\"/>
    </mc:Choice>
  </mc:AlternateContent>
  <xr:revisionPtr revIDLastSave="0" documentId="13_ncr:1_{84CCE5CC-F728-4421-86F4-4083C86AF5A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ase Datos Alumnos" sheetId="1" r:id="rId1"/>
    <sheet name="BD_carrreras" sheetId="5" r:id="rId2"/>
    <sheet name="Ejemplo Indice_Coincidir Alumno" sheetId="2" r:id="rId3"/>
    <sheet name="Ventas" sheetId="3" r:id="rId4"/>
  </sheets>
  <definedNames>
    <definedName name="Meses_Ciuda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2" i="2" l="1"/>
  <c r="M32" i="2"/>
  <c r="M31" i="2"/>
  <c r="N31" i="2"/>
  <c r="N27" i="2"/>
  <c r="N26" i="2"/>
  <c r="M26" i="2"/>
  <c r="M27" i="2"/>
  <c r="M19" i="2"/>
  <c r="N20" i="2"/>
  <c r="M20" i="2"/>
  <c r="N19" i="2"/>
  <c r="E17" i="2"/>
  <c r="N15" i="2"/>
  <c r="M15" i="2"/>
  <c r="N14" i="2"/>
  <c r="M14" i="2"/>
  <c r="L19" i="1"/>
  <c r="K19" i="1"/>
  <c r="K20" i="1" s="1" a="1"/>
  <c r="K20" i="1" s="1"/>
  <c r="K14" i="1"/>
  <c r="K16" i="1"/>
  <c r="E32" i="2" l="1" a="1"/>
  <c r="E32" i="2" s="1"/>
  <c r="E31" i="2" a="1"/>
  <c r="E31" i="2" s="1"/>
  <c r="E27" i="2" a="1"/>
  <c r="E27" i="2" s="1"/>
  <c r="E26" i="2" a="1"/>
  <c r="E26" i="2" s="1"/>
  <c r="E20" i="2" a="1"/>
  <c r="E20" i="2" s="1"/>
  <c r="E19" i="2" a="1"/>
  <c r="E19" i="2" s="1"/>
  <c r="E15" i="2" a="1"/>
  <c r="E15" i="2" s="1"/>
  <c r="E14" i="2" a="1"/>
  <c r="E14" i="2" s="1"/>
  <c r="E24" i="2"/>
  <c r="L14" i="3" l="1"/>
  <c r="K14" i="3"/>
  <c r="K1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<sst xmlns="http://schemas.openxmlformats.org/spreadsheetml/2006/main" count="359" uniqueCount="296">
  <si>
    <t>Sólo Encabezado</t>
  </si>
  <si>
    <t>"=Tabla_alumnos[#Encabezados]</t>
  </si>
  <si>
    <t>Datos + Encabezado</t>
  </si>
  <si>
    <t>"=Tabla_alumnos[#Todo]</t>
  </si>
  <si>
    <t>"=Tabla_alumnos</t>
  </si>
  <si>
    <t>Sólo Datos sin Encabezado</t>
  </si>
  <si>
    <t>Rut</t>
  </si>
  <si>
    <t>Apellido Paterno</t>
  </si>
  <si>
    <t>Apellido Materno</t>
  </si>
  <si>
    <t>Nombres</t>
  </si>
  <si>
    <t>Cod. Curriculum</t>
  </si>
  <si>
    <t>Correo</t>
  </si>
  <si>
    <t>Nota 1</t>
  </si>
  <si>
    <t>100102</t>
  </si>
  <si>
    <t>DONOSO</t>
  </si>
  <si>
    <t>040093</t>
  </si>
  <si>
    <t>110020</t>
  </si>
  <si>
    <t>040013</t>
  </si>
  <si>
    <t>050004</t>
  </si>
  <si>
    <t>160001</t>
  </si>
  <si>
    <t>BOURNAS</t>
  </si>
  <si>
    <t>PALACIOS</t>
  </si>
  <si>
    <t>641001</t>
  </si>
  <si>
    <t>100006</t>
  </si>
  <si>
    <t>ELISA</t>
  </si>
  <si>
    <t>NICOLÁS JOSÉ</t>
  </si>
  <si>
    <t>LÓPEZ</t>
  </si>
  <si>
    <t>280008</t>
  </si>
  <si>
    <t>090001</t>
  </si>
  <si>
    <t>062001</t>
  </si>
  <si>
    <t>PHILLIPS</t>
  </si>
  <si>
    <t>CORREA</t>
  </si>
  <si>
    <t>SILVA</t>
  </si>
  <si>
    <t>TOMAS</t>
  </si>
  <si>
    <t>570003</t>
  </si>
  <si>
    <t>090101</t>
  </si>
  <si>
    <t>Ingrese email del Alumno</t>
  </si>
  <si>
    <t xml:space="preserve">Rut Alumno </t>
  </si>
  <si>
    <t>Consulta 1</t>
  </si>
  <si>
    <t>Consulta 2</t>
  </si>
  <si>
    <t xml:space="preserve">Nota + Alta </t>
  </si>
  <si>
    <t xml:space="preserve">Apellido Paterno alumno </t>
  </si>
  <si>
    <t>Alumno cn Nota más alta por Orden de Apellido</t>
  </si>
  <si>
    <t>Irma Polanco</t>
  </si>
  <si>
    <t>Nombre del Vendedor</t>
  </si>
  <si>
    <t>Año venta</t>
  </si>
  <si>
    <t>Rafael Flores</t>
  </si>
  <si>
    <t>Ingresar los siguientes Datos</t>
  </si>
  <si>
    <t>Carlos Armendaris</t>
  </si>
  <si>
    <t>Xiomara Vertiz</t>
  </si>
  <si>
    <t>Mayra Umanzor</t>
  </si>
  <si>
    <t>Valor de la Venta</t>
  </si>
  <si>
    <t>Alex Rodríguez</t>
  </si>
  <si>
    <t>Nelson Ventura</t>
  </si>
  <si>
    <t>Lombardo Morales</t>
  </si>
  <si>
    <t>Codigo Carrera</t>
  </si>
  <si>
    <t>Nombre Carrera</t>
  </si>
  <si>
    <t>Quimica y Farmacia</t>
  </si>
  <si>
    <t>Construcción Civil</t>
  </si>
  <si>
    <t>Ingeniería Civil</t>
  </si>
  <si>
    <t>Ingeniería Civil de Industrias</t>
  </si>
  <si>
    <t>Ingenierá Comercial</t>
  </si>
  <si>
    <t>Estadistica</t>
  </si>
  <si>
    <t>College Matemáticas</t>
  </si>
  <si>
    <t>College Sociales</t>
  </si>
  <si>
    <t>Agronomía y Forestal</t>
  </si>
  <si>
    <t>Nutrición y Dietetica</t>
  </si>
  <si>
    <t>Publicidad</t>
  </si>
  <si>
    <t>Geografía</t>
  </si>
  <si>
    <t>Licenciatura Letras</t>
  </si>
  <si>
    <t>Vendedor    Año de venta</t>
  </si>
  <si>
    <t>2010</t>
  </si>
  <si>
    <t>2011</t>
  </si>
  <si>
    <t>2012</t>
  </si>
  <si>
    <t>19636615-6</t>
  </si>
  <si>
    <t>ALONSO</t>
  </si>
  <si>
    <t>RENDIC</t>
  </si>
  <si>
    <t>MARIA DE LOS ANGELES</t>
  </si>
  <si>
    <t>mdalonso1@uc.cl</t>
  </si>
  <si>
    <t>19637518-K</t>
  </si>
  <si>
    <t>ALVO</t>
  </si>
  <si>
    <t>GOMEZ</t>
  </si>
  <si>
    <t>talvo@uc.cl</t>
  </si>
  <si>
    <t>19427545-5</t>
  </si>
  <si>
    <t>ARANCIBIA</t>
  </si>
  <si>
    <t>SALGADO</t>
  </si>
  <si>
    <t>VANESSA JAVIERA</t>
  </si>
  <si>
    <t>vjarancibia@uc.cl</t>
  </si>
  <si>
    <t>20164432-1</t>
  </si>
  <si>
    <t>AVENDAÑO</t>
  </si>
  <si>
    <t>YAZIGI</t>
  </si>
  <si>
    <t>MAGDALENA PAZ</t>
  </si>
  <si>
    <t>maidaavendano99@uc.cl</t>
  </si>
  <si>
    <t>19637635-6</t>
  </si>
  <si>
    <t>BARROS</t>
  </si>
  <si>
    <t>ARTEAGA</t>
  </si>
  <si>
    <t>FRANCISCA DE LA INMACULAD</t>
  </si>
  <si>
    <t>fdbarros@uc.cl</t>
  </si>
  <si>
    <t>19688622-2</t>
  </si>
  <si>
    <t>BELFUS</t>
  </si>
  <si>
    <t>ARNOUTS</t>
  </si>
  <si>
    <t>PAUL ARIEL</t>
  </si>
  <si>
    <t>pabelfus@uc.cl</t>
  </si>
  <si>
    <t>20022393-4</t>
  </si>
  <si>
    <t>PABLO ANDRÉS</t>
  </si>
  <si>
    <t>pabournas@uc.cl</t>
  </si>
  <si>
    <t>19635630-4</t>
  </si>
  <si>
    <t>BOZZO</t>
  </si>
  <si>
    <t>GALLEGUILLOS</t>
  </si>
  <si>
    <t>FRANCESCA MARIA</t>
  </si>
  <si>
    <t>fmbozzo@uc.cl</t>
  </si>
  <si>
    <t>18119851-6</t>
  </si>
  <si>
    <t>BUSTOS</t>
  </si>
  <si>
    <t>FAUNDEZ</t>
  </si>
  <si>
    <t>BENJAMIN EUGENIO DE JESUS</t>
  </si>
  <si>
    <t>110012</t>
  </si>
  <si>
    <t>bebustos@uc.cl</t>
  </si>
  <si>
    <t>19709997-6</t>
  </si>
  <si>
    <t>CALDERON</t>
  </si>
  <si>
    <t>DURAN</t>
  </si>
  <si>
    <t>DIEGO PABLO</t>
  </si>
  <si>
    <t>dbcalderon@uc.cl</t>
  </si>
  <si>
    <t>20753394-7</t>
  </si>
  <si>
    <t>CELAYA</t>
  </si>
  <si>
    <t>VERGARA</t>
  </si>
  <si>
    <t>SEBASTIÁN NICOLÁS</t>
  </si>
  <si>
    <t>sebastin.celaya@uc.cl</t>
  </si>
  <si>
    <t>19605300-K</t>
  </si>
  <si>
    <t>CLAURE</t>
  </si>
  <si>
    <t>QUEVEDO</t>
  </si>
  <si>
    <t>ANDRES</t>
  </si>
  <si>
    <t>aclaure@uc.cl</t>
  </si>
  <si>
    <t>19438700-8</t>
  </si>
  <si>
    <t>CONCA</t>
  </si>
  <si>
    <t>EGAÑA</t>
  </si>
  <si>
    <t>MAXIMIANO ANDRÉS</t>
  </si>
  <si>
    <t>maconca@uc.cl</t>
  </si>
  <si>
    <t>20074803-4</t>
  </si>
  <si>
    <t>CORBELLA</t>
  </si>
  <si>
    <t>CARRAHA</t>
  </si>
  <si>
    <t>MARTÍN IGNACIO</t>
  </si>
  <si>
    <t>mcorbella@uc.cl</t>
  </si>
  <si>
    <t>19964139-5</t>
  </si>
  <si>
    <t>CATALINA PAZ</t>
  </si>
  <si>
    <t>catalina.correa@uc.cl</t>
  </si>
  <si>
    <t>20285307-2</t>
  </si>
  <si>
    <t>CUMSILLE</t>
  </si>
  <si>
    <t>CARVALLO</t>
  </si>
  <si>
    <t>TOMÁS ANDRÉS</t>
  </si>
  <si>
    <t>tcumsille@uc.cl</t>
  </si>
  <si>
    <t>19963773-8</t>
  </si>
  <si>
    <t>DE SOLMINIHAC</t>
  </si>
  <si>
    <t>DE LA MAZA</t>
  </si>
  <si>
    <t>AGUSTÍN PONS</t>
  </si>
  <si>
    <t>adesolminihac@uc.cl</t>
  </si>
  <si>
    <t>19685917-9</t>
  </si>
  <si>
    <t>RASMUSSEN</t>
  </si>
  <si>
    <t>JULIO</t>
  </si>
  <si>
    <t>jdonoso1@uc.cl</t>
  </si>
  <si>
    <t>20297054-0</t>
  </si>
  <si>
    <t>DUHALDE</t>
  </si>
  <si>
    <t>VENEGAS</t>
  </si>
  <si>
    <t>MATÍAS PATRICIO</t>
  </si>
  <si>
    <t>matias.duhalde@uc.cl</t>
  </si>
  <si>
    <t>19841495-6</t>
  </si>
  <si>
    <t>FUENTES</t>
  </si>
  <si>
    <t>VALPUESTA</t>
  </si>
  <si>
    <t>JOAQUÍN IÑAKI</t>
  </si>
  <si>
    <t>jkfuentes@uc.cl</t>
  </si>
  <si>
    <t>19637442-6</t>
  </si>
  <si>
    <t>GELFENSTEIN</t>
  </si>
  <si>
    <t>GELMAN</t>
  </si>
  <si>
    <t>ALAN</t>
  </si>
  <si>
    <t>agelfenstein@uc.cl</t>
  </si>
  <si>
    <t>19438767-9</t>
  </si>
  <si>
    <t>GÓMEZ</t>
  </si>
  <si>
    <t>REYES</t>
  </si>
  <si>
    <t>FELIPE ALFREDO</t>
  </si>
  <si>
    <t>ffgomez@uc.cl</t>
  </si>
  <si>
    <t>19672181-9</t>
  </si>
  <si>
    <t>HUDSON</t>
  </si>
  <si>
    <t>HERRANZ</t>
  </si>
  <si>
    <t>CAROLINA</t>
  </si>
  <si>
    <t>chudson@uc.cl</t>
  </si>
  <si>
    <t>19378352-K</t>
  </si>
  <si>
    <t>MARTÍNEZ</t>
  </si>
  <si>
    <t>SADE</t>
  </si>
  <si>
    <t>ERIKA VIVIANA</t>
  </si>
  <si>
    <t>evmartinez1@uc.cl</t>
  </si>
  <si>
    <t>19889482-6</t>
  </si>
  <si>
    <t>MUÑOZ</t>
  </si>
  <si>
    <t>ZAMORA</t>
  </si>
  <si>
    <t>njmunoz2@uc.cl</t>
  </si>
  <si>
    <t>19673184-9</t>
  </si>
  <si>
    <t>OLIVARES</t>
  </si>
  <si>
    <t>PARDO</t>
  </si>
  <si>
    <t>FRANCISCO JAVIER</t>
  </si>
  <si>
    <t>fjolivares@uc.cl</t>
  </si>
  <si>
    <t>19958084-1</t>
  </si>
  <si>
    <t>ORMEÑO</t>
  </si>
  <si>
    <t>BARAHONA</t>
  </si>
  <si>
    <t>MARÍA PAZ</t>
  </si>
  <si>
    <t>mpormeno@uc.cl</t>
  </si>
  <si>
    <t>19686345-1</t>
  </si>
  <si>
    <t>FERNANDEZ</t>
  </si>
  <si>
    <t>MARTIN JOSE</t>
  </si>
  <si>
    <t>mjphillips@uc.cl</t>
  </si>
  <si>
    <t>19605672-6</t>
  </si>
  <si>
    <t>PIRAINO</t>
  </si>
  <si>
    <t>RIVERA</t>
  </si>
  <si>
    <t>FELIPE TOMAS</t>
  </si>
  <si>
    <t>ftpiraino@uc.cl</t>
  </si>
  <si>
    <t>19689665-1</t>
  </si>
  <si>
    <t>RABY</t>
  </si>
  <si>
    <t>IAN THOMAS</t>
  </si>
  <si>
    <t>itraby@uc.cl</t>
  </si>
  <si>
    <t>19689524-8</t>
  </si>
  <si>
    <t>RAGAZZONE</t>
  </si>
  <si>
    <t>TURNER</t>
  </si>
  <si>
    <t>ALBERTO</t>
  </si>
  <si>
    <t>aragazzone@uc.cl</t>
  </si>
  <si>
    <t>19935099-4</t>
  </si>
  <si>
    <t>RODRIGUEZ</t>
  </si>
  <si>
    <t>SAEZ</t>
  </si>
  <si>
    <t>VALENTINA</t>
  </si>
  <si>
    <t>vrodriguez3@uc.cl</t>
  </si>
  <si>
    <t>20075408-5</t>
  </si>
  <si>
    <t>RUSSI</t>
  </si>
  <si>
    <t>BRODSKE</t>
  </si>
  <si>
    <t>ENRIQUE ALBERTO</t>
  </si>
  <si>
    <t>erussi@uc.cl</t>
  </si>
  <si>
    <t>19525375-7</t>
  </si>
  <si>
    <t>SAAVEDRA</t>
  </si>
  <si>
    <t>GUZMAN</t>
  </si>
  <si>
    <t>CORNELIO</t>
  </si>
  <si>
    <t>csaavedra4@uc.cl</t>
  </si>
  <si>
    <t>19188834-0</t>
  </si>
  <si>
    <t>LORCA</t>
  </si>
  <si>
    <t>CARLOS ESTEBAN</t>
  </si>
  <si>
    <t>cesilva8@uc.cl</t>
  </si>
  <si>
    <t>19247113-3</t>
  </si>
  <si>
    <t>SITNISKY</t>
  </si>
  <si>
    <t>ARAVENA</t>
  </si>
  <si>
    <t>esitnisky@uc.cl</t>
  </si>
  <si>
    <t>19992631-4</t>
  </si>
  <si>
    <t>STROBL</t>
  </si>
  <si>
    <t>DIEZ</t>
  </si>
  <si>
    <t>JOAQUÍN</t>
  </si>
  <si>
    <t>jstrobl@uc.cl</t>
  </si>
  <si>
    <t>18865656-0</t>
  </si>
  <si>
    <t>TORO</t>
  </si>
  <si>
    <t>IBARRA</t>
  </si>
  <si>
    <t>ÁLVARO HERNÁN</t>
  </si>
  <si>
    <t>020101</t>
  </si>
  <si>
    <t>ahtoro@uc.cl</t>
  </si>
  <si>
    <t>19689389-K</t>
  </si>
  <si>
    <t>TUNIK</t>
  </si>
  <si>
    <t>DREIMAN</t>
  </si>
  <si>
    <t>ALVARO</t>
  </si>
  <si>
    <t>atunik@uc.cl</t>
  </si>
  <si>
    <t>19688657-5</t>
  </si>
  <si>
    <t>VALDIVIESO</t>
  </si>
  <si>
    <t>SANCHEZ</t>
  </si>
  <si>
    <t>AGUSTINA</t>
  </si>
  <si>
    <t>avaldivieso1@uc.cl</t>
  </si>
  <si>
    <t>19958378-6</t>
  </si>
  <si>
    <t>VILLAR</t>
  </si>
  <si>
    <t>VIDAL</t>
  </si>
  <si>
    <t>GASPAR</t>
  </si>
  <si>
    <t>gvillar@uc.cl</t>
  </si>
  <si>
    <t>19636793-4</t>
  </si>
  <si>
    <t>YARUR</t>
  </si>
  <si>
    <t>MORALES</t>
  </si>
  <si>
    <t>JORGE ANDRES</t>
  </si>
  <si>
    <t>jayarur@uc.cl</t>
  </si>
  <si>
    <t>20074359-8</t>
  </si>
  <si>
    <t>ZYCER</t>
  </si>
  <si>
    <t>BAITELMAN</t>
  </si>
  <si>
    <t>ARIEL</t>
  </si>
  <si>
    <t>azycer@uc.cl</t>
  </si>
  <si>
    <t>Seccion 1</t>
  </si>
  <si>
    <t>Consultas</t>
  </si>
  <si>
    <t>Apellido de Bustos</t>
  </si>
  <si>
    <t xml:space="preserve">   FALSO</t>
  </si>
  <si>
    <t>Consulta 3</t>
  </si>
  <si>
    <t>Nota + Baja</t>
  </si>
  <si>
    <t>Correo del Alumno</t>
  </si>
  <si>
    <t>Nombre Alumno</t>
  </si>
  <si>
    <t xml:space="preserve">Fila </t>
  </si>
  <si>
    <t>Columna</t>
  </si>
  <si>
    <t>Fila</t>
  </si>
  <si>
    <t xml:space="preserve">Codigo Carrera </t>
  </si>
  <si>
    <t>Apellido Materno alumno</t>
  </si>
  <si>
    <t>Apellido Paterno Materno</t>
  </si>
  <si>
    <t>Nombres Alumno</t>
  </si>
  <si>
    <t>Ingrese Apellido 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</si>
</sst>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sz val="24"/>
      <color rgb="FFFF0000"/>
      <name val="Arial"/>
      <family val="2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theme="4" tint="0.39997558519241921"/>
      </top>
      <bottom/>
      <diagonal/>
    </border>
    <border>
      <left style="thin">
        <color indexed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3">
    <xf numFmtId="0" fontId="0" fillId="0" borderId="0"/>
    <xf numFmtId="164" fontId="17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7" fillId="7" borderId="0" xfId="0" applyFont="1" applyFill="1" applyAlignment="1">
      <alignment horizontal="center"/>
    </xf>
    <xf numFmtId="0" fontId="8" fillId="0" borderId="3" xfId="0" applyFont="1" applyFill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3" borderId="0" xfId="0" applyFont="1" applyFill="1"/>
    <xf numFmtId="0" fontId="8" fillId="0" borderId="0" xfId="0" applyFont="1" applyFill="1" applyBorder="1"/>
    <xf numFmtId="0" fontId="15" fillId="0" borderId="0" xfId="0" applyFont="1"/>
    <xf numFmtId="0" fontId="14" fillId="0" borderId="0" xfId="0" applyFont="1" applyAlignment="1">
      <alignment horizontal="center"/>
    </xf>
    <xf numFmtId="0" fontId="14" fillId="3" borderId="0" xfId="0" applyFont="1" applyFill="1"/>
    <xf numFmtId="0" fontId="1" fillId="0" borderId="0" xfId="0" applyFont="1" applyAlignment="1">
      <alignment wrapText="1"/>
    </xf>
    <xf numFmtId="0" fontId="0" fillId="0" borderId="3" xfId="0" applyBorder="1"/>
    <xf numFmtId="0" fontId="18" fillId="8" borderId="0" xfId="0" applyFont="1" applyFill="1" applyAlignment="1">
      <alignment horizontal="center" vertical="center"/>
    </xf>
    <xf numFmtId="0" fontId="20" fillId="0" borderId="5" xfId="0" applyFont="1" applyBorder="1"/>
    <xf numFmtId="0" fontId="18" fillId="8" borderId="0" xfId="0" applyFont="1" applyFill="1"/>
    <xf numFmtId="0" fontId="0" fillId="0" borderId="7" xfId="0" applyBorder="1"/>
    <xf numFmtId="0" fontId="0" fillId="0" borderId="8" xfId="0" applyBorder="1"/>
    <xf numFmtId="0" fontId="20" fillId="6" borderId="5" xfId="0" applyFont="1" applyFill="1" applyBorder="1"/>
    <xf numFmtId="0" fontId="0" fillId="0" borderId="9" xfId="0" applyBorder="1"/>
    <xf numFmtId="0" fontId="19" fillId="8" borderId="0" xfId="0" applyFont="1" applyFill="1"/>
    <xf numFmtId="164" fontId="0" fillId="0" borderId="9" xfId="1" applyFont="1" applyBorder="1"/>
    <xf numFmtId="0" fontId="22" fillId="9" borderId="2" xfId="0" applyFont="1" applyFill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9" borderId="11" xfId="0" applyFont="1" applyFill="1" applyBorder="1"/>
    <xf numFmtId="0" fontId="21" fillId="0" borderId="11" xfId="0" applyFont="1" applyBorder="1"/>
    <xf numFmtId="0" fontId="21" fillId="0" borderId="12" xfId="0" applyFont="1" applyBorder="1"/>
    <xf numFmtId="0" fontId="23" fillId="5" borderId="13" xfId="0" applyFont="1" applyFill="1" applyBorder="1"/>
    <xf numFmtId="0" fontId="23" fillId="5" borderId="0" xfId="0" applyFont="1" applyFill="1" applyBorder="1" applyAlignment="1">
      <alignment horizontal="center"/>
    </xf>
    <xf numFmtId="0" fontId="26" fillId="0" borderId="0" xfId="0" applyFont="1"/>
    <xf numFmtId="165" fontId="6" fillId="0" borderId="1" xfId="0" applyNumberFormat="1" applyFont="1" applyFill="1" applyBorder="1" applyAlignment="1">
      <alignment horizontal="center"/>
    </xf>
    <xf numFmtId="165" fontId="25" fillId="0" borderId="1" xfId="0" applyNumberFormat="1" applyFont="1" applyFill="1" applyBorder="1" applyAlignment="1">
      <alignment horizontal="center"/>
    </xf>
    <xf numFmtId="0" fontId="15" fillId="0" borderId="17" xfId="0" applyFont="1" applyBorder="1"/>
    <xf numFmtId="0" fontId="15" fillId="0" borderId="17" xfId="0" applyFont="1" applyFill="1" applyBorder="1"/>
    <xf numFmtId="0" fontId="26" fillId="10" borderId="16" xfId="0" applyFont="1" applyFill="1" applyBorder="1"/>
    <xf numFmtId="0" fontId="15" fillId="11" borderId="17" xfId="0" applyFont="1" applyFill="1" applyBorder="1"/>
    <xf numFmtId="0" fontId="28" fillId="0" borderId="0" xfId="0" applyFont="1"/>
    <xf numFmtId="0" fontId="29" fillId="0" borderId="0" xfId="0" applyFont="1"/>
    <xf numFmtId="0" fontId="16" fillId="0" borderId="0" xfId="0" applyFont="1" applyAlignment="1">
      <alignment horizontal="center"/>
    </xf>
    <xf numFmtId="0" fontId="30" fillId="0" borderId="17" xfId="0" applyFont="1" applyBorder="1"/>
    <xf numFmtId="0" fontId="27" fillId="0" borderId="0" xfId="0" applyFont="1"/>
    <xf numFmtId="0" fontId="24" fillId="5" borderId="10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/>
    </xf>
    <xf numFmtId="0" fontId="24" fillId="5" borderId="18" xfId="0" applyFont="1" applyFill="1" applyBorder="1" applyAlignment="1">
      <alignment horizontal="center"/>
    </xf>
    <xf numFmtId="0" fontId="20" fillId="6" borderId="19" xfId="0" applyFont="1" applyFill="1" applyBorder="1"/>
    <xf numFmtId="164" fontId="20" fillId="6" borderId="19" xfId="1" applyNumberFormat="1" applyFont="1" applyFill="1" applyBorder="1"/>
    <xf numFmtId="164" fontId="20" fillId="6" borderId="20" xfId="1" applyNumberFormat="1" applyFont="1" applyFill="1" applyBorder="1"/>
    <xf numFmtId="164" fontId="20" fillId="0" borderId="5" xfId="1" applyNumberFormat="1" applyFont="1" applyBorder="1"/>
    <xf numFmtId="164" fontId="20" fillId="0" borderId="6" xfId="1" applyNumberFormat="1" applyFont="1" applyBorder="1"/>
    <xf numFmtId="164" fontId="20" fillId="6" borderId="5" xfId="1" applyNumberFormat="1" applyFont="1" applyFill="1" applyBorder="1"/>
    <xf numFmtId="164" fontId="20" fillId="6" borderId="6" xfId="1" applyNumberFormat="1" applyFont="1" applyFill="1" applyBorder="1"/>
    <xf numFmtId="0" fontId="20" fillId="0" borderId="14" xfId="0" applyFont="1" applyBorder="1"/>
    <xf numFmtId="164" fontId="20" fillId="0" borderId="14" xfId="1" applyNumberFormat="1" applyFont="1" applyBorder="1"/>
    <xf numFmtId="164" fontId="20" fillId="0" borderId="15" xfId="1" applyNumberFormat="1" applyFont="1" applyBorder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1" fillId="0" borderId="17" xfId="2" applyBorder="1"/>
  </cellXfs>
  <cellStyles count="3">
    <cellStyle name="Currency" xfId="1" builtinId="4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8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scheme val="none"/>
      </font>
      <numFmt numFmtId="165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medium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top style="medium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ngall.com/vision-png/download/68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175259</xdr:colOff>
      <xdr:row>3</xdr:row>
      <xdr:rowOff>129540</xdr:rowOff>
    </xdr:from>
    <xdr:to>
      <xdr:col>7</xdr:col>
      <xdr:colOff>2688771</xdr:colOff>
      <xdr:row>7</xdr:row>
      <xdr:rowOff>95582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6B721F-A3B0-4B20-B537-BA6E005EE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494519" y="678180"/>
          <a:ext cx="2506981" cy="1427994"/>
        </a:xfrm>
        <a:prstGeom prst="rect">
          <a:avLst/>
        </a:prstGeom>
      </xdr:spPr>
    </xdr:pic>
    <xdr:clientData/>
  </xdr:twoCellAnchor>
  <xdr:twoCellAnchor>
    <xdr:from>
      <xdr:col>1</xdr:col>
      <xdr:colOff>364501</xdr:colOff>
      <xdr:row>38</xdr:row>
      <xdr:rowOff>43543</xdr:rowOff>
    </xdr:from>
    <xdr:to>
      <xdr:col>1</xdr:col>
      <xdr:colOff>1616358</xdr:colOff>
      <xdr:row>41</xdr:row>
      <xdr:rowOff>-1</xdr:rowOff>
    </xdr:to>
    <xdr:sp macro="" textlink="">
      <xdr:nvSpPr>
        <xdr:cNvPr id="3" name="Bocadillo: ovalado 2">
          <a:extLst>
            <a:ext uri="{FF2B5EF4-FFF2-40B4-BE49-F238E27FC236}">
              <a16:creationId xmlns:a16="http://schemas.microsoft.com/office/drawing/2014/main" id="{D88C7438-AADA-43CC-8940-92FB0C68D983}"/>
            </a:ext>
          </a:extLst>
        </xdr:cNvPr>
        <xdr:cNvSpPr/>
      </xdr:nvSpPr>
      <xdr:spPr>
        <a:xfrm rot="862197">
          <a:off x="1159158" y="15000514"/>
          <a:ext cx="1251857" cy="1164771"/>
        </a:xfrm>
        <a:prstGeom prst="wedgeEllipseCallout">
          <a:avLst>
            <a:gd name="adj1" fmla="val 81843"/>
            <a:gd name="adj2" fmla="val 791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2400" b="1"/>
            <a:t>29;1</a:t>
          </a:r>
        </a:p>
      </xdr:txBody>
    </xdr:sp>
    <xdr:clientData/>
  </xdr:twoCellAnchor>
  <xdr:twoCellAnchor>
    <xdr:from>
      <xdr:col>10</xdr:col>
      <xdr:colOff>761999</xdr:colOff>
      <xdr:row>30</xdr:row>
      <xdr:rowOff>272142</xdr:rowOff>
    </xdr:from>
    <xdr:to>
      <xdr:col>12</xdr:col>
      <xdr:colOff>424542</xdr:colOff>
      <xdr:row>33</xdr:row>
      <xdr:rowOff>228600</xdr:rowOff>
    </xdr:to>
    <xdr:sp macro="" textlink="">
      <xdr:nvSpPr>
        <xdr:cNvPr id="5" name="Bocadillo: ovalado 4">
          <a:extLst>
            <a:ext uri="{FF2B5EF4-FFF2-40B4-BE49-F238E27FC236}">
              <a16:creationId xmlns:a16="http://schemas.microsoft.com/office/drawing/2014/main" id="{BE5F0B38-7A07-4A81-9E19-DA1B55AA3B69}"/>
            </a:ext>
          </a:extLst>
        </xdr:cNvPr>
        <xdr:cNvSpPr/>
      </xdr:nvSpPr>
      <xdr:spPr>
        <a:xfrm>
          <a:off x="17057913" y="9655628"/>
          <a:ext cx="2296886" cy="1132115"/>
        </a:xfrm>
        <a:prstGeom prst="wedgeEllipseCallout">
          <a:avLst>
            <a:gd name="adj1" fmla="val -230398"/>
            <a:gd name="adj2" fmla="val 5192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2400" b="1"/>
            <a:t>21;6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1783080</xdr:colOff>
      <xdr:row>7</xdr:row>
      <xdr:rowOff>7620</xdr:rowOff>
    </xdr:from>
    <xdr:to>
      <xdr:col>11</xdr:col>
      <xdr:colOff>358140</xdr:colOff>
      <xdr:row>17</xdr:row>
      <xdr:rowOff>129540</xdr:rowOff>
    </xdr:to>
    <xdr:sp macro="" textlink="">
      <xdr:nvSpPr>
        <xdr:cNvPr id="2" name="Bocadillo: rectángulo 1">
          <a:extLst>
            <a:ext uri="{FF2B5EF4-FFF2-40B4-BE49-F238E27FC236}">
              <a16:creationId xmlns:a16="http://schemas.microsoft.com/office/drawing/2014/main" id="{24B5E669-53FE-4450-80D9-E10EC3B13448}"/>
            </a:ext>
          </a:extLst>
        </xdr:cNvPr>
        <xdr:cNvSpPr/>
      </xdr:nvSpPr>
      <xdr:spPr>
        <a:xfrm>
          <a:off x="12192000" y="1478280"/>
          <a:ext cx="4503420" cy="355854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800"/>
            <a:t>Función Indice (AB;</a:t>
          </a:r>
          <a:r>
            <a:rPr lang="es-CL" sz="1800" baseline="0"/>
            <a:t> NFI; NCOL)</a:t>
          </a:r>
          <a:endParaRPr lang="es-CL" sz="1800"/>
        </a:p>
        <a:p>
          <a:pPr algn="l"/>
          <a:r>
            <a:rPr lang="es-CL" sz="1800"/>
            <a:t>      Elementos Principales</a:t>
          </a:r>
        </a:p>
        <a:p>
          <a:pPr algn="l"/>
          <a:endParaRPr lang="es-CL" sz="1800"/>
        </a:p>
        <a:p>
          <a:pPr algn="l"/>
          <a:r>
            <a:rPr lang="es-CL" sz="1800"/>
            <a:t>AB</a:t>
          </a:r>
          <a:r>
            <a:rPr lang="es-CL" sz="1800" baseline="0"/>
            <a:t> :</a:t>
          </a:r>
          <a:r>
            <a:rPr lang="es-CL" sz="1800"/>
            <a:t>Area de Búsqueda ( matriz) Datos</a:t>
          </a:r>
        </a:p>
        <a:p>
          <a:pPr algn="l"/>
          <a:r>
            <a:rPr lang="es-CL" sz="1800"/>
            <a:t>          Colorear (Amarillo)</a:t>
          </a:r>
        </a:p>
        <a:p>
          <a:pPr algn="l"/>
          <a:r>
            <a:rPr lang="es-CL" sz="1800"/>
            <a:t>NFIL : Fila</a:t>
          </a:r>
          <a:r>
            <a:rPr lang="es-CL" sz="1800" baseline="0"/>
            <a:t> </a:t>
          </a:r>
        </a:p>
        <a:p>
          <a:pPr algn="l"/>
          <a:r>
            <a:rPr lang="es-CL" sz="1800" baseline="0"/>
            <a:t>         Fija  :  1</a:t>
          </a:r>
        </a:p>
        <a:p>
          <a:pPr algn="l"/>
          <a:r>
            <a:rPr lang="es-CL" sz="1800" baseline="0"/>
            <a:t>         Fila de Búsqueda (coincidir datos)</a:t>
          </a:r>
        </a:p>
        <a:p>
          <a:pPr algn="l"/>
          <a:r>
            <a:rPr lang="es-CL" sz="1800" baseline="0"/>
            <a:t>NCOL : Columna</a:t>
          </a:r>
        </a:p>
        <a:p>
          <a:pPr algn="l"/>
          <a:r>
            <a:rPr lang="es-CL" sz="1800" baseline="0"/>
            <a:t>         Fija  :  1</a:t>
          </a:r>
        </a:p>
        <a:p>
          <a:pPr algn="l"/>
          <a:r>
            <a:rPr lang="es-CL" sz="1800" baseline="0"/>
            <a:t>         Columna de Bísqueda (coincidir datos)</a:t>
          </a:r>
          <a:endParaRPr lang="es-CL" sz="1800"/>
        </a:p>
        <a:p>
          <a:pPr algn="l"/>
          <a:endParaRPr lang="es-CL" sz="1800"/>
        </a:p>
        <a:p>
          <a:pPr algn="ctr"/>
          <a:endParaRPr lang="es-CL" sz="1800"/>
        </a:p>
      </xdr:txBody>
    </xdr:sp>
    <xdr:clientData/>
  </xdr:twoCellAnchor>
  <xdr:twoCellAnchor>
    <xdr:from>
      <xdr:col>12</xdr:col>
      <xdr:colOff>381000</xdr:colOff>
      <xdr:row>8</xdr:row>
      <xdr:rowOff>259080</xdr:rowOff>
    </xdr:from>
    <xdr:to>
      <xdr:col>15</xdr:col>
      <xdr:colOff>373380</xdr:colOff>
      <xdr:row>11</xdr:row>
      <xdr:rowOff>281940</xdr:rowOff>
    </xdr:to>
    <xdr:sp macro="" textlink="">
      <xdr:nvSpPr>
        <xdr:cNvPr id="3" name="Flecha: hacia la izquierda 2">
          <a:extLst>
            <a:ext uri="{FF2B5EF4-FFF2-40B4-BE49-F238E27FC236}">
              <a16:creationId xmlns:a16="http://schemas.microsoft.com/office/drawing/2014/main" id="{D97705C5-EF1C-4B18-A861-94BBD544C848}"/>
            </a:ext>
          </a:extLst>
        </xdr:cNvPr>
        <xdr:cNvSpPr/>
      </xdr:nvSpPr>
      <xdr:spPr>
        <a:xfrm>
          <a:off x="10782300" y="2004060"/>
          <a:ext cx="2819400" cy="81534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2000" b="1">
              <a:solidFill>
                <a:srgbClr val="FF0000"/>
              </a:solidFill>
            </a:rPr>
            <a:t>Valor</a:t>
          </a:r>
          <a:r>
            <a:rPr lang="es-CL" sz="2000" b="1" baseline="0">
              <a:solidFill>
                <a:srgbClr val="FF0000"/>
              </a:solidFill>
            </a:rPr>
            <a:t> de Busqueda</a:t>
          </a:r>
          <a:endParaRPr lang="es-CL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6</xdr:row>
      <xdr:rowOff>104775</xdr:rowOff>
    </xdr:from>
    <xdr:to>
      <xdr:col>11</xdr:col>
      <xdr:colOff>342900</xdr:colOff>
      <xdr:row>10</xdr:row>
      <xdr:rowOff>390525</xdr:rowOff>
    </xdr:to>
    <xdr:sp macro="" textlink="">
      <xdr:nvSpPr>
        <xdr:cNvPr id="2" name="Llamada rectangular redondeada 1">
          <a:extLst>
            <a:ext uri="{FF2B5EF4-FFF2-40B4-BE49-F238E27FC236}">
              <a16:creationId xmlns:a16="http://schemas.microsoft.com/office/drawing/2014/main" id="{C42D7984-D2C0-4ED0-95B0-F40F709F05F1}"/>
            </a:ext>
          </a:extLst>
        </xdr:cNvPr>
        <xdr:cNvSpPr/>
      </xdr:nvSpPr>
      <xdr:spPr>
        <a:xfrm>
          <a:off x="8650605" y="775335"/>
          <a:ext cx="3267075" cy="963930"/>
        </a:xfrm>
        <a:prstGeom prst="wedgeRoundRectCallout">
          <a:avLst>
            <a:gd name="adj1" fmla="val -31344"/>
            <a:gd name="adj2" fmla="val 9381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Determinar la fila y columna</a:t>
          </a:r>
        </a:p>
        <a:p>
          <a:pPr algn="l"/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alumnos" displayName="T_alumnos" ref="C14:I57" totalsRowShown="0" headerRowDxfId="12" dataDxfId="11" tableBorderDxfId="10">
  <autoFilter ref="C14:I57" xr:uid="{00000000-0009-0000-0100-000001000000}"/>
  <sortState xmlns:xlrd2="http://schemas.microsoft.com/office/spreadsheetml/2017/richdata2" ref="C15:I57">
    <sortCondition ref="D14:D57"/>
  </sortState>
  <tableColumns count="7">
    <tableColumn id="1" xr3:uid="{00000000-0010-0000-0000-000001000000}" name="Rut" dataDxfId="9"/>
    <tableColumn id="2" xr3:uid="{00000000-0010-0000-0000-000002000000}" name="Apellido Paterno" dataDxfId="8"/>
    <tableColumn id="3" xr3:uid="{00000000-0010-0000-0000-000003000000}" name="Apellido Materno" dataDxfId="7"/>
    <tableColumn id="4" xr3:uid="{00000000-0010-0000-0000-000004000000}" name="Nombres" dataDxfId="6"/>
    <tableColumn id="5" xr3:uid="{00000000-0010-0000-0000-000005000000}" name="Cod. Curriculum" dataDxfId="5"/>
    <tableColumn id="6" xr3:uid="{00000000-0010-0000-0000-000006000000}" name="Correo" dataDxfId="4"/>
    <tableColumn id="7" xr3:uid="{00000000-0010-0000-0000-000007000000}" name="Nota 1" dataDxfId="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carrreras" displayName="T_carrreras" ref="D8:E22" totalsRowShown="0" tableBorderDxfId="2">
  <autoFilter ref="D8:E22" xr:uid="{00000000-0009-0000-0100-000002000000}"/>
  <tableColumns count="2">
    <tableColumn id="1" xr3:uid="{00000000-0010-0000-0100-000001000000}" name="Codigo Carrera" dataDxfId="1"/>
    <tableColumn id="2" xr3:uid="{00000000-0010-0000-0100-000002000000}" name="Nombre Carre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bustos@uc.c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1"/>
  <sheetViews>
    <sheetView topLeftCell="A10" zoomScale="70" zoomScaleNormal="70" workbookViewId="0">
      <selection activeCell="N20" sqref="N20"/>
    </sheetView>
  </sheetViews>
  <sheetFormatPr defaultColWidth="11.42578125" defaultRowHeight="28.5" x14ac:dyDescent="0.45"/>
  <cols>
    <col min="2" max="2" width="25" customWidth="1"/>
    <col min="3" max="3" width="28.28515625" customWidth="1"/>
    <col min="4" max="4" width="32.85546875" customWidth="1"/>
    <col min="5" max="5" width="37" customWidth="1"/>
    <col min="6" max="6" width="25.5703125" customWidth="1"/>
    <col min="7" max="7" width="34.5703125" customWidth="1"/>
    <col min="8" max="8" width="42.140625" customWidth="1"/>
    <col min="9" max="9" width="20.28515625" customWidth="1"/>
    <col min="11" max="11" width="26.7109375" style="34" customWidth="1"/>
    <col min="12" max="12" width="11.5703125" style="34"/>
  </cols>
  <sheetData>
    <row r="2" spans="1:11" ht="33.75" x14ac:dyDescent="0.5">
      <c r="B2" s="41" t="s">
        <v>280</v>
      </c>
    </row>
    <row r="5" spans="1:11" x14ac:dyDescent="0.45">
      <c r="E5" s="1" t="s">
        <v>0</v>
      </c>
      <c r="F5" s="59" t="s">
        <v>1</v>
      </c>
      <c r="G5" s="59"/>
    </row>
    <row r="6" spans="1:11" x14ac:dyDescent="0.45">
      <c r="E6" s="1"/>
    </row>
    <row r="7" spans="1:11" x14ac:dyDescent="0.45">
      <c r="E7" s="1" t="s">
        <v>2</v>
      </c>
      <c r="F7" s="60" t="s">
        <v>3</v>
      </c>
      <c r="G7" s="60"/>
    </row>
    <row r="8" spans="1:11" x14ac:dyDescent="0.45">
      <c r="E8" s="1"/>
      <c r="K8" s="34" t="s">
        <v>112</v>
      </c>
    </row>
    <row r="9" spans="1:11" x14ac:dyDescent="0.45">
      <c r="E9" s="1"/>
      <c r="F9" s="61" t="s">
        <v>4</v>
      </c>
      <c r="G9" s="61"/>
      <c r="K9" s="34" t="s">
        <v>111</v>
      </c>
    </row>
    <row r="10" spans="1:11" x14ac:dyDescent="0.45">
      <c r="E10" s="1" t="s">
        <v>5</v>
      </c>
      <c r="F10" s="61"/>
      <c r="G10" s="61"/>
    </row>
    <row r="12" spans="1:11" ht="33.75" x14ac:dyDescent="0.5">
      <c r="C12" s="43">
        <v>1</v>
      </c>
      <c r="D12" s="43">
        <v>2</v>
      </c>
      <c r="E12" s="43">
        <v>3</v>
      </c>
      <c r="F12" s="43">
        <v>4</v>
      </c>
      <c r="G12" s="43">
        <v>5</v>
      </c>
      <c r="H12" s="43">
        <v>6</v>
      </c>
      <c r="I12" s="43">
        <v>7</v>
      </c>
      <c r="K12" s="34" t="s">
        <v>281</v>
      </c>
    </row>
    <row r="13" spans="1:11" ht="29.25" thickBot="1" x14ac:dyDescent="0.5">
      <c r="C13" s="3"/>
      <c r="D13" s="3"/>
      <c r="E13" s="3"/>
      <c r="F13" s="3"/>
      <c r="G13" s="3"/>
      <c r="H13" s="3"/>
      <c r="I13" s="3"/>
      <c r="K13" s="34" t="s">
        <v>282</v>
      </c>
    </row>
    <row r="14" spans="1:11" s="34" customFormat="1" ht="29.25" thickBot="1" x14ac:dyDescent="0.5">
      <c r="C14" s="39" t="s">
        <v>6</v>
      </c>
      <c r="D14" s="39" t="s">
        <v>7</v>
      </c>
      <c r="E14" s="39" t="s">
        <v>8</v>
      </c>
      <c r="F14" s="39" t="s">
        <v>9</v>
      </c>
      <c r="G14" s="39" t="s">
        <v>10</v>
      </c>
      <c r="H14" s="39" t="s">
        <v>11</v>
      </c>
      <c r="I14" s="39" t="s">
        <v>12</v>
      </c>
      <c r="K14" s="34" t="e">
        <f>VLOOKUP($K$9,T_alumnos[],3,TRUE)</f>
        <v>#N/A</v>
      </c>
    </row>
    <row r="15" spans="1:11" ht="32.25" thickBot="1" x14ac:dyDescent="0.55000000000000004">
      <c r="A15" s="42">
        <v>1</v>
      </c>
      <c r="C15" s="37" t="s">
        <v>74</v>
      </c>
      <c r="D15" s="37" t="s">
        <v>75</v>
      </c>
      <c r="E15" s="37" t="s">
        <v>76</v>
      </c>
      <c r="F15" s="38" t="s">
        <v>77</v>
      </c>
      <c r="G15" s="37" t="s">
        <v>18</v>
      </c>
      <c r="H15" s="37" t="s">
        <v>78</v>
      </c>
      <c r="I15" s="35">
        <v>6.5</v>
      </c>
      <c r="K15" s="34" t="b">
        <v>1</v>
      </c>
    </row>
    <row r="16" spans="1:11" ht="32.25" thickBot="1" x14ac:dyDescent="0.55000000000000004">
      <c r="A16" s="42">
        <v>2</v>
      </c>
      <c r="C16" s="37" t="s">
        <v>79</v>
      </c>
      <c r="D16" s="37" t="s">
        <v>80</v>
      </c>
      <c r="E16" s="37" t="s">
        <v>81</v>
      </c>
      <c r="F16" s="37" t="s">
        <v>33</v>
      </c>
      <c r="G16" s="37" t="s">
        <v>18</v>
      </c>
      <c r="H16" s="37" t="s">
        <v>82</v>
      </c>
      <c r="I16" s="35">
        <v>6.3</v>
      </c>
      <c r="K16" s="34" t="str">
        <f>VLOOKUP($K$9,T_alumnos[],3,FALSE)</f>
        <v>FAUNDEZ</v>
      </c>
    </row>
    <row r="17" spans="1:12" ht="32.25" thickBot="1" x14ac:dyDescent="0.55000000000000004">
      <c r="A17" s="42">
        <v>3</v>
      </c>
      <c r="C17" s="37" t="s">
        <v>83</v>
      </c>
      <c r="D17" s="37" t="s">
        <v>84</v>
      </c>
      <c r="E17" s="37" t="s">
        <v>85</v>
      </c>
      <c r="F17" s="37" t="s">
        <v>86</v>
      </c>
      <c r="G17" s="37" t="s">
        <v>34</v>
      </c>
      <c r="H17" s="37" t="s">
        <v>87</v>
      </c>
      <c r="I17" s="35">
        <v>4.8</v>
      </c>
      <c r="K17" s="34" t="s">
        <v>283</v>
      </c>
    </row>
    <row r="18" spans="1:12" ht="32.25" thickBot="1" x14ac:dyDescent="0.55000000000000004">
      <c r="A18" s="42">
        <v>4</v>
      </c>
      <c r="C18" s="37" t="s">
        <v>88</v>
      </c>
      <c r="D18" s="37" t="s">
        <v>89</v>
      </c>
      <c r="E18" s="37" t="s">
        <v>90</v>
      </c>
      <c r="F18" s="37" t="s">
        <v>91</v>
      </c>
      <c r="G18" s="37" t="s">
        <v>17</v>
      </c>
      <c r="H18" s="37" t="s">
        <v>92</v>
      </c>
      <c r="I18" s="35">
        <v>4.5</v>
      </c>
    </row>
    <row r="19" spans="1:12" ht="32.25" thickBot="1" x14ac:dyDescent="0.55000000000000004">
      <c r="A19" s="42">
        <v>5</v>
      </c>
      <c r="C19" s="37" t="s">
        <v>93</v>
      </c>
      <c r="D19" s="37" t="s">
        <v>94</v>
      </c>
      <c r="E19" s="37" t="s">
        <v>95</v>
      </c>
      <c r="F19" s="37" t="s">
        <v>96</v>
      </c>
      <c r="G19" s="37" t="s">
        <v>18</v>
      </c>
      <c r="H19" s="37" t="s">
        <v>97</v>
      </c>
      <c r="I19" s="35">
        <v>4.2</v>
      </c>
      <c r="K19" s="34">
        <f>MATCH(K8,T_alumnos[Apellido Paterno],0)</f>
        <v>9</v>
      </c>
      <c r="L19" s="34">
        <f>MATCH("Correo",T_alumnos[#Headers],0)</f>
        <v>6</v>
      </c>
    </row>
    <row r="20" spans="1:12" ht="32.25" thickBot="1" x14ac:dyDescent="0.55000000000000004">
      <c r="A20" s="42">
        <v>6</v>
      </c>
      <c r="C20" s="37" t="s">
        <v>98</v>
      </c>
      <c r="D20" s="37" t="s">
        <v>99</v>
      </c>
      <c r="E20" s="37" t="s">
        <v>100</v>
      </c>
      <c r="F20" s="37" t="s">
        <v>101</v>
      </c>
      <c r="G20" s="37" t="s">
        <v>18</v>
      </c>
      <c r="H20" s="37" t="s">
        <v>102</v>
      </c>
      <c r="I20" s="35">
        <v>5.4</v>
      </c>
      <c r="K20" s="34" t="str" cm="1">
        <f t="array" ref="K20">INDEX(T_alumnos[],K19,L19)</f>
        <v>bebustos@uc.cl</v>
      </c>
    </row>
    <row r="21" spans="1:12" ht="32.25" thickBot="1" x14ac:dyDescent="0.55000000000000004">
      <c r="A21" s="42">
        <v>7</v>
      </c>
      <c r="C21" s="37" t="s">
        <v>103</v>
      </c>
      <c r="D21" s="37" t="s">
        <v>20</v>
      </c>
      <c r="E21" s="37" t="s">
        <v>21</v>
      </c>
      <c r="F21" s="37" t="s">
        <v>104</v>
      </c>
      <c r="G21" s="37" t="s">
        <v>18</v>
      </c>
      <c r="H21" s="37" t="s">
        <v>105</v>
      </c>
      <c r="I21" s="35">
        <v>5.4</v>
      </c>
    </row>
    <row r="22" spans="1:12" ht="32.25" thickBot="1" x14ac:dyDescent="0.55000000000000004">
      <c r="A22" s="42">
        <v>8</v>
      </c>
      <c r="C22" s="37" t="s">
        <v>106</v>
      </c>
      <c r="D22" s="37" t="s">
        <v>107</v>
      </c>
      <c r="E22" s="37" t="s">
        <v>108</v>
      </c>
      <c r="F22" s="37" t="s">
        <v>109</v>
      </c>
      <c r="G22" s="37" t="s">
        <v>18</v>
      </c>
      <c r="H22" s="37" t="s">
        <v>110</v>
      </c>
      <c r="I22" s="35">
        <v>4.5</v>
      </c>
    </row>
    <row r="23" spans="1:12" ht="32.25" thickBot="1" x14ac:dyDescent="0.55000000000000004">
      <c r="A23" s="42">
        <v>9</v>
      </c>
      <c r="C23" s="37" t="s">
        <v>111</v>
      </c>
      <c r="D23" s="37" t="s">
        <v>112</v>
      </c>
      <c r="E23" s="37" t="s">
        <v>113</v>
      </c>
      <c r="F23" s="37" t="s">
        <v>114</v>
      </c>
      <c r="G23" s="37" t="s">
        <v>115</v>
      </c>
      <c r="H23" s="62" t="s">
        <v>116</v>
      </c>
      <c r="I23" s="35">
        <v>4.2</v>
      </c>
    </row>
    <row r="24" spans="1:12" ht="32.25" thickBot="1" x14ac:dyDescent="0.55000000000000004">
      <c r="A24" s="42">
        <v>10</v>
      </c>
      <c r="C24" s="37" t="s">
        <v>117</v>
      </c>
      <c r="D24" s="37" t="s">
        <v>118</v>
      </c>
      <c r="E24" s="37" t="s">
        <v>119</v>
      </c>
      <c r="F24" s="37" t="s">
        <v>120</v>
      </c>
      <c r="G24" s="37" t="s">
        <v>17</v>
      </c>
      <c r="H24" s="37" t="s">
        <v>121</v>
      </c>
      <c r="I24" s="35">
        <v>6.4</v>
      </c>
    </row>
    <row r="25" spans="1:12" ht="32.25" thickBot="1" x14ac:dyDescent="0.55000000000000004">
      <c r="A25" s="42">
        <v>11</v>
      </c>
      <c r="C25" s="37" t="s">
        <v>122</v>
      </c>
      <c r="D25" s="37" t="s">
        <v>123</v>
      </c>
      <c r="E25" s="37" t="s">
        <v>124</v>
      </c>
      <c r="F25" s="37" t="s">
        <v>125</v>
      </c>
      <c r="G25" s="37" t="s">
        <v>29</v>
      </c>
      <c r="H25" s="37" t="s">
        <v>126</v>
      </c>
      <c r="I25" s="35">
        <v>7</v>
      </c>
    </row>
    <row r="26" spans="1:12" ht="32.25" thickBot="1" x14ac:dyDescent="0.55000000000000004">
      <c r="A26" s="42">
        <v>12</v>
      </c>
      <c r="C26" s="37" t="s">
        <v>127</v>
      </c>
      <c r="D26" s="37" t="s">
        <v>128</v>
      </c>
      <c r="E26" s="37" t="s">
        <v>129</v>
      </c>
      <c r="F26" s="37" t="s">
        <v>130</v>
      </c>
      <c r="G26" s="37" t="s">
        <v>18</v>
      </c>
      <c r="H26" s="37" t="s">
        <v>131</v>
      </c>
      <c r="I26" s="35">
        <v>6.7</v>
      </c>
    </row>
    <row r="27" spans="1:12" ht="32.25" thickBot="1" x14ac:dyDescent="0.55000000000000004">
      <c r="A27" s="42">
        <v>13</v>
      </c>
      <c r="C27" s="37" t="s">
        <v>132</v>
      </c>
      <c r="D27" s="37" t="s">
        <v>133</v>
      </c>
      <c r="E27" s="37" t="s">
        <v>134</v>
      </c>
      <c r="F27" s="37" t="s">
        <v>135</v>
      </c>
      <c r="G27" s="37" t="s">
        <v>16</v>
      </c>
      <c r="H27" s="37" t="s">
        <v>136</v>
      </c>
      <c r="I27" s="35">
        <v>6.9</v>
      </c>
    </row>
    <row r="28" spans="1:12" ht="32.25" thickBot="1" x14ac:dyDescent="0.55000000000000004">
      <c r="A28" s="42">
        <v>14</v>
      </c>
      <c r="C28" s="37" t="s">
        <v>137</v>
      </c>
      <c r="D28" s="37" t="s">
        <v>138</v>
      </c>
      <c r="E28" s="37" t="s">
        <v>139</v>
      </c>
      <c r="F28" s="37" t="s">
        <v>140</v>
      </c>
      <c r="G28" s="37" t="s">
        <v>17</v>
      </c>
      <c r="H28" s="37" t="s">
        <v>141</v>
      </c>
      <c r="I28" s="35">
        <v>5.9</v>
      </c>
    </row>
    <row r="29" spans="1:12" ht="32.25" thickBot="1" x14ac:dyDescent="0.55000000000000004">
      <c r="A29" s="42">
        <v>15</v>
      </c>
      <c r="C29" s="37" t="s">
        <v>142</v>
      </c>
      <c r="D29" s="37" t="s">
        <v>31</v>
      </c>
      <c r="E29" s="37" t="s">
        <v>26</v>
      </c>
      <c r="F29" s="37" t="s">
        <v>143</v>
      </c>
      <c r="G29" s="37" t="s">
        <v>17</v>
      </c>
      <c r="H29" s="37" t="s">
        <v>144</v>
      </c>
      <c r="I29" s="35">
        <v>6.8</v>
      </c>
    </row>
    <row r="30" spans="1:12" ht="32.25" thickBot="1" x14ac:dyDescent="0.55000000000000004">
      <c r="A30" s="42">
        <v>16</v>
      </c>
      <c r="C30" s="37" t="s">
        <v>145</v>
      </c>
      <c r="D30" s="37" t="s">
        <v>146</v>
      </c>
      <c r="E30" s="37" t="s">
        <v>147</v>
      </c>
      <c r="F30" s="37" t="s">
        <v>148</v>
      </c>
      <c r="G30" s="37" t="s">
        <v>17</v>
      </c>
      <c r="H30" s="37" t="s">
        <v>149</v>
      </c>
      <c r="I30" s="35">
        <v>4.3</v>
      </c>
    </row>
    <row r="31" spans="1:12" ht="32.25" thickBot="1" x14ac:dyDescent="0.55000000000000004">
      <c r="A31" s="42">
        <v>17</v>
      </c>
      <c r="C31" s="37" t="s">
        <v>150</v>
      </c>
      <c r="D31" s="37" t="s">
        <v>151</v>
      </c>
      <c r="E31" s="37" t="s">
        <v>152</v>
      </c>
      <c r="F31" s="37" t="s">
        <v>153</v>
      </c>
      <c r="G31" s="37" t="s">
        <v>17</v>
      </c>
      <c r="H31" s="37" t="s">
        <v>154</v>
      </c>
      <c r="I31" s="35">
        <v>6.4</v>
      </c>
    </row>
    <row r="32" spans="1:12" ht="32.25" thickBot="1" x14ac:dyDescent="0.55000000000000004">
      <c r="A32" s="42">
        <v>18</v>
      </c>
      <c r="C32" s="37" t="s">
        <v>155</v>
      </c>
      <c r="D32" s="37" t="s">
        <v>14</v>
      </c>
      <c r="E32" s="37" t="s">
        <v>156</v>
      </c>
      <c r="F32" s="37" t="s">
        <v>157</v>
      </c>
      <c r="G32" s="37" t="s">
        <v>17</v>
      </c>
      <c r="H32" s="37" t="s">
        <v>158</v>
      </c>
      <c r="I32" s="35">
        <v>5.5</v>
      </c>
    </row>
    <row r="33" spans="1:9" ht="32.25" thickBot="1" x14ac:dyDescent="0.55000000000000004">
      <c r="A33" s="42">
        <v>19</v>
      </c>
      <c r="C33" s="37" t="s">
        <v>159</v>
      </c>
      <c r="D33" s="37" t="s">
        <v>160</v>
      </c>
      <c r="E33" s="37" t="s">
        <v>161</v>
      </c>
      <c r="F33" s="37" t="s">
        <v>162</v>
      </c>
      <c r="G33" s="37" t="s">
        <v>17</v>
      </c>
      <c r="H33" s="37" t="s">
        <v>163</v>
      </c>
      <c r="I33" s="35">
        <v>5</v>
      </c>
    </row>
    <row r="34" spans="1:9" ht="32.25" thickBot="1" x14ac:dyDescent="0.55000000000000004">
      <c r="A34" s="42">
        <v>20</v>
      </c>
      <c r="C34" s="37" t="s">
        <v>164</v>
      </c>
      <c r="D34" s="37" t="s">
        <v>165</v>
      </c>
      <c r="E34" s="37" t="s">
        <v>166</v>
      </c>
      <c r="F34" s="37" t="s">
        <v>167</v>
      </c>
      <c r="G34" s="37" t="s">
        <v>16</v>
      </c>
      <c r="H34" s="37" t="s">
        <v>168</v>
      </c>
      <c r="I34" s="35">
        <v>6.1</v>
      </c>
    </row>
    <row r="35" spans="1:9" ht="32.25" thickBot="1" x14ac:dyDescent="0.55000000000000004">
      <c r="A35" s="42">
        <v>21</v>
      </c>
      <c r="C35" s="37" t="s">
        <v>169</v>
      </c>
      <c r="D35" s="37" t="s">
        <v>170</v>
      </c>
      <c r="E35" s="37" t="s">
        <v>171</v>
      </c>
      <c r="F35" s="37" t="s">
        <v>172</v>
      </c>
      <c r="G35" s="37" t="s">
        <v>18</v>
      </c>
      <c r="H35" s="44" t="s">
        <v>173</v>
      </c>
      <c r="I35" s="36">
        <v>5.4</v>
      </c>
    </row>
    <row r="36" spans="1:9" ht="32.25" thickBot="1" x14ac:dyDescent="0.55000000000000004">
      <c r="A36" s="42">
        <v>22</v>
      </c>
      <c r="C36" s="37" t="s">
        <v>174</v>
      </c>
      <c r="D36" s="37" t="s">
        <v>175</v>
      </c>
      <c r="E36" s="37" t="s">
        <v>176</v>
      </c>
      <c r="F36" s="37" t="s">
        <v>177</v>
      </c>
      <c r="G36" s="37" t="s">
        <v>16</v>
      </c>
      <c r="H36" s="37" t="s">
        <v>178</v>
      </c>
      <c r="I36" s="35">
        <v>5.9</v>
      </c>
    </row>
    <row r="37" spans="1:9" ht="32.25" thickBot="1" x14ac:dyDescent="0.55000000000000004">
      <c r="A37" s="42">
        <v>23</v>
      </c>
      <c r="C37" s="37" t="s">
        <v>179</v>
      </c>
      <c r="D37" s="37" t="s">
        <v>180</v>
      </c>
      <c r="E37" s="37" t="s">
        <v>181</v>
      </c>
      <c r="F37" s="37" t="s">
        <v>182</v>
      </c>
      <c r="G37" s="37" t="s">
        <v>18</v>
      </c>
      <c r="H37" s="37" t="s">
        <v>183</v>
      </c>
      <c r="I37" s="35">
        <v>5.3</v>
      </c>
    </row>
    <row r="38" spans="1:9" ht="32.25" thickBot="1" x14ac:dyDescent="0.55000000000000004">
      <c r="A38" s="42">
        <v>24</v>
      </c>
      <c r="C38" s="37" t="s">
        <v>184</v>
      </c>
      <c r="D38" s="37" t="s">
        <v>185</v>
      </c>
      <c r="E38" s="37" t="s">
        <v>186</v>
      </c>
      <c r="F38" s="37" t="s">
        <v>187</v>
      </c>
      <c r="G38" s="37" t="s">
        <v>23</v>
      </c>
      <c r="H38" s="37" t="s">
        <v>188</v>
      </c>
      <c r="I38" s="35">
        <v>4.7</v>
      </c>
    </row>
    <row r="39" spans="1:9" ht="32.25" thickBot="1" x14ac:dyDescent="0.55000000000000004">
      <c r="A39" s="42">
        <v>25</v>
      </c>
      <c r="C39" s="37" t="s">
        <v>189</v>
      </c>
      <c r="D39" s="37" t="s">
        <v>190</v>
      </c>
      <c r="E39" s="37" t="s">
        <v>191</v>
      </c>
      <c r="F39" s="37" t="s">
        <v>25</v>
      </c>
      <c r="G39" s="37" t="s">
        <v>18</v>
      </c>
      <c r="H39" s="37" t="s">
        <v>192</v>
      </c>
      <c r="I39" s="35">
        <v>5.8</v>
      </c>
    </row>
    <row r="40" spans="1:9" ht="32.25" thickBot="1" x14ac:dyDescent="0.55000000000000004">
      <c r="A40" s="42">
        <v>26</v>
      </c>
      <c r="C40" s="37" t="s">
        <v>193</v>
      </c>
      <c r="D40" s="37" t="s">
        <v>194</v>
      </c>
      <c r="E40" s="37" t="s">
        <v>195</v>
      </c>
      <c r="F40" s="37" t="s">
        <v>196</v>
      </c>
      <c r="G40" s="37" t="s">
        <v>18</v>
      </c>
      <c r="H40" s="37" t="s">
        <v>197</v>
      </c>
      <c r="I40" s="35">
        <v>6.2</v>
      </c>
    </row>
    <row r="41" spans="1:9" ht="32.25" thickBot="1" x14ac:dyDescent="0.55000000000000004">
      <c r="A41" s="42">
        <v>27</v>
      </c>
      <c r="C41" s="37" t="s">
        <v>198</v>
      </c>
      <c r="D41" s="37" t="s">
        <v>199</v>
      </c>
      <c r="E41" s="37" t="s">
        <v>200</v>
      </c>
      <c r="F41" s="37" t="s">
        <v>201</v>
      </c>
      <c r="G41" s="37" t="s">
        <v>28</v>
      </c>
      <c r="H41" s="37" t="s">
        <v>202</v>
      </c>
      <c r="I41" s="35">
        <v>4.7</v>
      </c>
    </row>
    <row r="42" spans="1:9" ht="32.25" thickBot="1" x14ac:dyDescent="0.55000000000000004">
      <c r="A42" s="42">
        <v>28</v>
      </c>
      <c r="C42" s="37" t="s">
        <v>203</v>
      </c>
      <c r="D42" s="37" t="s">
        <v>30</v>
      </c>
      <c r="E42" s="37" t="s">
        <v>204</v>
      </c>
      <c r="F42" s="37" t="s">
        <v>205</v>
      </c>
      <c r="G42" s="37" t="s">
        <v>18</v>
      </c>
      <c r="H42" s="37" t="s">
        <v>206</v>
      </c>
      <c r="I42" s="35">
        <v>5.6</v>
      </c>
    </row>
    <row r="43" spans="1:9" ht="34.5" thickBot="1" x14ac:dyDescent="0.55000000000000004">
      <c r="A43" s="42">
        <v>29</v>
      </c>
      <c r="C43" s="37" t="s">
        <v>207</v>
      </c>
      <c r="D43" s="37" t="s">
        <v>208</v>
      </c>
      <c r="E43" s="37" t="s">
        <v>209</v>
      </c>
      <c r="F43" s="37" t="s">
        <v>210</v>
      </c>
      <c r="G43" s="37" t="s">
        <v>18</v>
      </c>
      <c r="H43" s="37" t="s">
        <v>211</v>
      </c>
      <c r="I43" s="35">
        <v>6.9</v>
      </c>
    </row>
    <row r="44" spans="1:9" ht="32.25" thickBot="1" x14ac:dyDescent="0.55000000000000004">
      <c r="A44" s="42">
        <v>30</v>
      </c>
      <c r="C44" s="37" t="s">
        <v>212</v>
      </c>
      <c r="D44" s="37" t="s">
        <v>213</v>
      </c>
      <c r="E44" s="37" t="s">
        <v>21</v>
      </c>
      <c r="F44" s="37" t="s">
        <v>214</v>
      </c>
      <c r="G44" s="37" t="s">
        <v>18</v>
      </c>
      <c r="H44" s="37" t="s">
        <v>215</v>
      </c>
      <c r="I44" s="35">
        <v>4.2</v>
      </c>
    </row>
    <row r="45" spans="1:9" ht="32.25" thickBot="1" x14ac:dyDescent="0.55000000000000004">
      <c r="A45" s="42">
        <v>31</v>
      </c>
      <c r="C45" s="37" t="s">
        <v>216</v>
      </c>
      <c r="D45" s="37" t="s">
        <v>217</v>
      </c>
      <c r="E45" s="37" t="s">
        <v>218</v>
      </c>
      <c r="F45" s="37" t="s">
        <v>219</v>
      </c>
      <c r="G45" s="37" t="s">
        <v>18</v>
      </c>
      <c r="H45" s="37" t="s">
        <v>220</v>
      </c>
      <c r="I45" s="35">
        <v>5.7</v>
      </c>
    </row>
    <row r="46" spans="1:9" ht="32.25" thickBot="1" x14ac:dyDescent="0.55000000000000004">
      <c r="A46" s="42">
        <v>32</v>
      </c>
      <c r="C46" s="37" t="s">
        <v>221</v>
      </c>
      <c r="D46" s="37" t="s">
        <v>222</v>
      </c>
      <c r="E46" s="37" t="s">
        <v>223</v>
      </c>
      <c r="F46" s="37" t="s">
        <v>224</v>
      </c>
      <c r="G46" s="37" t="s">
        <v>18</v>
      </c>
      <c r="H46" s="37" t="s">
        <v>225</v>
      </c>
      <c r="I46" s="35">
        <v>5.7</v>
      </c>
    </row>
    <row r="47" spans="1:9" ht="32.25" thickBot="1" x14ac:dyDescent="0.55000000000000004">
      <c r="A47" s="42">
        <v>33</v>
      </c>
      <c r="C47" s="37" t="s">
        <v>226</v>
      </c>
      <c r="D47" s="37" t="s">
        <v>227</v>
      </c>
      <c r="E47" s="37" t="s">
        <v>228</v>
      </c>
      <c r="F47" s="37" t="s">
        <v>229</v>
      </c>
      <c r="G47" s="37" t="s">
        <v>17</v>
      </c>
      <c r="H47" s="37" t="s">
        <v>230</v>
      </c>
      <c r="I47" s="35">
        <v>5.4</v>
      </c>
    </row>
    <row r="48" spans="1:9" ht="32.25" thickBot="1" x14ac:dyDescent="0.55000000000000004">
      <c r="A48" s="42">
        <v>34</v>
      </c>
      <c r="C48" s="37" t="s">
        <v>231</v>
      </c>
      <c r="D48" s="37" t="s">
        <v>232</v>
      </c>
      <c r="E48" s="37" t="s">
        <v>233</v>
      </c>
      <c r="F48" s="37" t="s">
        <v>234</v>
      </c>
      <c r="G48" s="37" t="s">
        <v>17</v>
      </c>
      <c r="H48" s="37" t="s">
        <v>235</v>
      </c>
      <c r="I48" s="35">
        <v>6.5</v>
      </c>
    </row>
    <row r="49" spans="1:9" ht="32.25" thickBot="1" x14ac:dyDescent="0.55000000000000004">
      <c r="A49" s="42">
        <v>35</v>
      </c>
      <c r="C49" s="37" t="s">
        <v>236</v>
      </c>
      <c r="D49" s="37" t="s">
        <v>32</v>
      </c>
      <c r="E49" s="37" t="s">
        <v>237</v>
      </c>
      <c r="F49" s="37" t="s">
        <v>238</v>
      </c>
      <c r="G49" s="37" t="s">
        <v>16</v>
      </c>
      <c r="H49" s="37" t="s">
        <v>239</v>
      </c>
      <c r="I49" s="35">
        <v>4.5</v>
      </c>
    </row>
    <row r="50" spans="1:9" ht="32.25" thickBot="1" x14ac:dyDescent="0.55000000000000004">
      <c r="A50" s="42">
        <v>36</v>
      </c>
      <c r="C50" s="37" t="s">
        <v>240</v>
      </c>
      <c r="D50" s="37" t="s">
        <v>241</v>
      </c>
      <c r="E50" s="37" t="s">
        <v>242</v>
      </c>
      <c r="F50" s="37" t="s">
        <v>24</v>
      </c>
      <c r="G50" s="37" t="s">
        <v>18</v>
      </c>
      <c r="H50" s="37" t="s">
        <v>243</v>
      </c>
      <c r="I50" s="35">
        <v>4.2</v>
      </c>
    </row>
    <row r="51" spans="1:9" ht="32.25" thickBot="1" x14ac:dyDescent="0.55000000000000004">
      <c r="A51" s="42">
        <v>37</v>
      </c>
      <c r="C51" s="37" t="s">
        <v>244</v>
      </c>
      <c r="D51" s="37" t="s">
        <v>245</v>
      </c>
      <c r="E51" s="37" t="s">
        <v>246</v>
      </c>
      <c r="F51" s="37" t="s">
        <v>247</v>
      </c>
      <c r="G51" s="37" t="s">
        <v>17</v>
      </c>
      <c r="H51" s="37" t="s">
        <v>248</v>
      </c>
      <c r="I51" s="35">
        <v>5.8</v>
      </c>
    </row>
    <row r="52" spans="1:9" ht="32.25" thickBot="1" x14ac:dyDescent="0.55000000000000004">
      <c r="A52" s="42">
        <v>38</v>
      </c>
      <c r="C52" s="37" t="s">
        <v>249</v>
      </c>
      <c r="D52" s="37" t="s">
        <v>250</v>
      </c>
      <c r="E52" s="37" t="s">
        <v>251</v>
      </c>
      <c r="F52" s="37" t="s">
        <v>252</v>
      </c>
      <c r="G52" s="37" t="s">
        <v>253</v>
      </c>
      <c r="H52" s="37" t="s">
        <v>254</v>
      </c>
      <c r="I52" s="35">
        <v>5.7</v>
      </c>
    </row>
    <row r="53" spans="1:9" ht="32.25" thickBot="1" x14ac:dyDescent="0.55000000000000004">
      <c r="A53" s="42">
        <v>39</v>
      </c>
      <c r="C53" s="37" t="s">
        <v>255</v>
      </c>
      <c r="D53" s="37" t="s">
        <v>256</v>
      </c>
      <c r="E53" s="37" t="s">
        <v>257</v>
      </c>
      <c r="F53" s="37" t="s">
        <v>258</v>
      </c>
      <c r="G53" s="37" t="s">
        <v>18</v>
      </c>
      <c r="H53" s="37" t="s">
        <v>259</v>
      </c>
      <c r="I53" s="35">
        <v>4.5</v>
      </c>
    </row>
    <row r="54" spans="1:9" ht="32.25" thickBot="1" x14ac:dyDescent="0.55000000000000004">
      <c r="A54" s="42">
        <v>40</v>
      </c>
      <c r="C54" s="37" t="s">
        <v>260</v>
      </c>
      <c r="D54" s="37" t="s">
        <v>261</v>
      </c>
      <c r="E54" s="37" t="s">
        <v>262</v>
      </c>
      <c r="F54" s="37" t="s">
        <v>263</v>
      </c>
      <c r="G54" s="37" t="s">
        <v>18</v>
      </c>
      <c r="H54" s="37" t="s">
        <v>264</v>
      </c>
      <c r="I54" s="35">
        <v>5.6</v>
      </c>
    </row>
    <row r="55" spans="1:9" ht="32.25" thickBot="1" x14ac:dyDescent="0.55000000000000004">
      <c r="A55" s="42">
        <v>41</v>
      </c>
      <c r="C55" s="37" t="s">
        <v>265</v>
      </c>
      <c r="D55" s="37" t="s">
        <v>266</v>
      </c>
      <c r="E55" s="37" t="s">
        <v>267</v>
      </c>
      <c r="F55" s="37" t="s">
        <v>268</v>
      </c>
      <c r="G55" s="37" t="s">
        <v>17</v>
      </c>
      <c r="H55" s="37" t="s">
        <v>269</v>
      </c>
      <c r="I55" s="35">
        <v>5.8</v>
      </c>
    </row>
    <row r="56" spans="1:9" ht="32.25" thickBot="1" x14ac:dyDescent="0.55000000000000004">
      <c r="A56" s="42">
        <v>42</v>
      </c>
      <c r="C56" s="37" t="s">
        <v>270</v>
      </c>
      <c r="D56" s="37" t="s">
        <v>271</v>
      </c>
      <c r="E56" s="37" t="s">
        <v>272</v>
      </c>
      <c r="F56" s="37" t="s">
        <v>273</v>
      </c>
      <c r="G56" s="37" t="s">
        <v>18</v>
      </c>
      <c r="H56" s="37" t="s">
        <v>274</v>
      </c>
      <c r="I56" s="35">
        <v>6.6</v>
      </c>
    </row>
    <row r="57" spans="1:9" ht="31.5" x14ac:dyDescent="0.5">
      <c r="A57" s="42">
        <v>43</v>
      </c>
      <c r="C57" s="37" t="s">
        <v>275</v>
      </c>
      <c r="D57" s="37" t="s">
        <v>276</v>
      </c>
      <c r="E57" s="37" t="s">
        <v>277</v>
      </c>
      <c r="F57" s="37" t="s">
        <v>278</v>
      </c>
      <c r="G57" s="37" t="s">
        <v>18</v>
      </c>
      <c r="H57" s="37" t="s">
        <v>279</v>
      </c>
      <c r="I57" s="35">
        <v>6.7</v>
      </c>
    </row>
    <row r="58" spans="1:9" x14ac:dyDescent="0.45">
      <c r="G58" s="2"/>
    </row>
    <row r="59" spans="1:9" x14ac:dyDescent="0.45">
      <c r="G59" s="2"/>
    </row>
    <row r="60" spans="1:9" x14ac:dyDescent="0.45">
      <c r="G60" s="2"/>
    </row>
    <row r="61" spans="1:9" x14ac:dyDescent="0.45">
      <c r="G61" s="2"/>
    </row>
  </sheetData>
  <mergeCells count="3">
    <mergeCell ref="F5:G5"/>
    <mergeCell ref="F7:G7"/>
    <mergeCell ref="F9:G10"/>
  </mergeCells>
  <hyperlinks>
    <hyperlink ref="H23" r:id="rId1" xr:uid="{8C4F3B05-7FB8-46EF-8DD5-19332DC62EEB}"/>
  </hyperlinks>
  <pageMargins left="0.7" right="0.7" top="0.75" bottom="0.75" header="0.3" footer="0.3"/>
  <pageSetup paperSize="9" orientation="portrait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E22"/>
  <sheetViews>
    <sheetView workbookViewId="0">
      <selection activeCell="E15" sqref="E15"/>
    </sheetView>
  </sheetViews>
  <sheetFormatPr defaultColWidth="11.42578125" defaultRowHeight="15" x14ac:dyDescent="0.25"/>
  <cols>
    <col min="4" max="4" width="21.7109375" customWidth="1"/>
    <col min="5" max="5" width="30.140625" customWidth="1"/>
  </cols>
  <sheetData>
    <row r="8" spans="4:5" ht="18" x14ac:dyDescent="0.25">
      <c r="D8" s="32" t="s">
        <v>55</v>
      </c>
      <c r="E8" s="33" t="s">
        <v>56</v>
      </c>
    </row>
    <row r="9" spans="4:5" ht="18" x14ac:dyDescent="0.25">
      <c r="D9" s="26" t="s">
        <v>13</v>
      </c>
      <c r="E9" s="29" t="s">
        <v>57</v>
      </c>
    </row>
    <row r="10" spans="4:5" ht="18" x14ac:dyDescent="0.25">
      <c r="D10" s="27">
        <v>10002</v>
      </c>
      <c r="E10" s="30" t="s">
        <v>58</v>
      </c>
    </row>
    <row r="11" spans="4:5" ht="18" x14ac:dyDescent="0.25">
      <c r="D11" s="26" t="s">
        <v>17</v>
      </c>
      <c r="E11" s="29" t="s">
        <v>59</v>
      </c>
    </row>
    <row r="12" spans="4:5" ht="18" x14ac:dyDescent="0.25">
      <c r="D12" s="27" t="s">
        <v>15</v>
      </c>
      <c r="E12" s="30" t="s">
        <v>60</v>
      </c>
    </row>
    <row r="13" spans="4:5" ht="18" x14ac:dyDescent="0.25">
      <c r="D13" s="26" t="s">
        <v>18</v>
      </c>
      <c r="E13" s="29" t="s">
        <v>61</v>
      </c>
    </row>
    <row r="14" spans="4:5" ht="18" x14ac:dyDescent="0.25">
      <c r="D14" s="27" t="s">
        <v>29</v>
      </c>
      <c r="E14" s="30" t="s">
        <v>62</v>
      </c>
    </row>
    <row r="15" spans="4:5" ht="18" x14ac:dyDescent="0.25">
      <c r="D15" s="26" t="s">
        <v>28</v>
      </c>
      <c r="E15" s="29" t="s">
        <v>63</v>
      </c>
    </row>
    <row r="16" spans="4:5" ht="18" x14ac:dyDescent="0.25">
      <c r="D16" s="27" t="s">
        <v>35</v>
      </c>
      <c r="E16" s="30" t="s">
        <v>64</v>
      </c>
    </row>
    <row r="17" spans="4:5" ht="18" x14ac:dyDescent="0.25">
      <c r="D17" s="26" t="s">
        <v>23</v>
      </c>
      <c r="E17" s="29" t="s">
        <v>57</v>
      </c>
    </row>
    <row r="18" spans="4:5" ht="18" x14ac:dyDescent="0.25">
      <c r="D18" s="27" t="s">
        <v>16</v>
      </c>
      <c r="E18" s="30" t="s">
        <v>65</v>
      </c>
    </row>
    <row r="19" spans="4:5" ht="18" x14ac:dyDescent="0.25">
      <c r="D19" s="26" t="s">
        <v>19</v>
      </c>
      <c r="E19" s="29" t="s">
        <v>66</v>
      </c>
    </row>
    <row r="20" spans="4:5" ht="18" x14ac:dyDescent="0.25">
      <c r="D20" s="27" t="s">
        <v>27</v>
      </c>
      <c r="E20" s="30" t="s">
        <v>67</v>
      </c>
    </row>
    <row r="21" spans="4:5" ht="18" x14ac:dyDescent="0.25">
      <c r="D21" s="26" t="s">
        <v>34</v>
      </c>
      <c r="E21" s="29" t="s">
        <v>68</v>
      </c>
    </row>
    <row r="22" spans="4:5" ht="18" x14ac:dyDescent="0.25">
      <c r="D22" s="28" t="s">
        <v>22</v>
      </c>
      <c r="E22" s="31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32"/>
  <sheetViews>
    <sheetView workbookViewId="0">
      <selection activeCell="E14" sqref="E14"/>
    </sheetView>
  </sheetViews>
  <sheetFormatPr defaultColWidth="11.42578125" defaultRowHeight="15" x14ac:dyDescent="0.25"/>
  <cols>
    <col min="2" max="2" width="28" customWidth="1"/>
    <col min="4" max="4" width="45.85546875" customWidth="1"/>
    <col min="5" max="5" width="54.7109375" customWidth="1"/>
    <col min="6" max="6" width="28.7109375" hidden="1" customWidth="1"/>
    <col min="7" max="12" width="0" hidden="1" customWidth="1"/>
    <col min="13" max="13" width="20" customWidth="1"/>
    <col min="14" max="14" width="14.7109375" customWidth="1"/>
  </cols>
  <sheetData>
    <row r="4" spans="1:14" ht="16.149999999999999" customHeight="1" x14ac:dyDescent="0.25">
      <c r="A4" s="5">
        <v>1</v>
      </c>
      <c r="B4" s="4" t="s">
        <v>6</v>
      </c>
    </row>
    <row r="5" spans="1:14" ht="18" customHeight="1" x14ac:dyDescent="0.25">
      <c r="A5" s="5">
        <v>2</v>
      </c>
      <c r="B5" s="4" t="s">
        <v>7</v>
      </c>
    </row>
    <row r="6" spans="1:14" ht="19.149999999999999" customHeight="1" x14ac:dyDescent="0.25">
      <c r="A6" s="5">
        <v>3</v>
      </c>
      <c r="B6" s="4" t="s">
        <v>8</v>
      </c>
    </row>
    <row r="7" spans="1:14" ht="19.899999999999999" customHeight="1" x14ac:dyDescent="0.25">
      <c r="A7" s="5">
        <v>4</v>
      </c>
      <c r="B7" s="4" t="s">
        <v>9</v>
      </c>
    </row>
    <row r="8" spans="1:14" ht="21" customHeight="1" x14ac:dyDescent="0.25">
      <c r="A8" s="5">
        <v>5</v>
      </c>
      <c r="B8" s="4" t="s">
        <v>10</v>
      </c>
    </row>
    <row r="9" spans="1:14" ht="22.9" customHeight="1" x14ac:dyDescent="0.25">
      <c r="A9" s="5">
        <v>6</v>
      </c>
      <c r="B9" s="4" t="s">
        <v>11</v>
      </c>
    </row>
    <row r="10" spans="1:14" ht="25.15" customHeight="1" x14ac:dyDescent="0.25">
      <c r="A10" s="5">
        <v>7</v>
      </c>
      <c r="B10" s="4" t="s">
        <v>12</v>
      </c>
    </row>
    <row r="12" spans="1:14" ht="24.6" customHeight="1" x14ac:dyDescent="0.4">
      <c r="B12" s="11" t="s">
        <v>38</v>
      </c>
      <c r="D12" s="10" t="s">
        <v>36</v>
      </c>
      <c r="E12" s="40" t="s">
        <v>173</v>
      </c>
    </row>
    <row r="13" spans="1:14" x14ac:dyDescent="0.25">
      <c r="M13" t="s">
        <v>288</v>
      </c>
      <c r="N13" t="s">
        <v>289</v>
      </c>
    </row>
    <row r="14" spans="1:14" ht="31.5" x14ac:dyDescent="0.5">
      <c r="D14" s="9" t="s">
        <v>37</v>
      </c>
      <c r="E14" s="7" t="str" cm="1">
        <f t="array" ref="E14">INDEX(T_alumnos[],M14,N14)</f>
        <v>19637442-6</v>
      </c>
      <c r="F14" s="6"/>
      <c r="M14" s="34">
        <f>MATCH($E$12,T_alumnos[Correo],0)</f>
        <v>21</v>
      </c>
      <c r="N14" s="34">
        <f>MATCH("Rut",T_alumnos[#Headers],0)</f>
        <v>1</v>
      </c>
    </row>
    <row r="15" spans="1:14" ht="31.5" x14ac:dyDescent="0.5">
      <c r="D15" s="9" t="s">
        <v>287</v>
      </c>
      <c r="E15" s="7" t="str" cm="1">
        <f t="array" ref="E15">INDEX(T_alumnos[],M15,N15)</f>
        <v>ALAN</v>
      </c>
      <c r="F15" s="6"/>
      <c r="M15" s="34">
        <f>MATCH($E$12,T_alumnos[Correo],0)</f>
        <v>21</v>
      </c>
      <c r="N15" s="34">
        <f>MATCH("Nombres",T_alumnos[#Headers],0)</f>
        <v>4</v>
      </c>
    </row>
    <row r="16" spans="1:14" ht="31.5" x14ac:dyDescent="0.5">
      <c r="B16" s="8" t="s">
        <v>39</v>
      </c>
      <c r="D16" s="9"/>
      <c r="E16" s="7"/>
      <c r="F16" s="6"/>
    </row>
    <row r="17" spans="2:14" ht="54.6" customHeight="1" x14ac:dyDescent="0.4">
      <c r="B17" s="15" t="s">
        <v>42</v>
      </c>
      <c r="D17" s="14" t="s">
        <v>40</v>
      </c>
      <c r="E17" s="13">
        <f>MAX(T_alumnos[Nota 1])</f>
        <v>7</v>
      </c>
    </row>
    <row r="18" spans="2:14" x14ac:dyDescent="0.25">
      <c r="M18" t="s">
        <v>290</v>
      </c>
      <c r="N18" t="s">
        <v>289</v>
      </c>
    </row>
    <row r="19" spans="2:14" ht="31.5" x14ac:dyDescent="0.5">
      <c r="D19" s="12" t="s">
        <v>41</v>
      </c>
      <c r="E19" s="7" t="str" cm="1">
        <f t="array" ref="E19">INDEX(T_alumnos[],M19,N19)</f>
        <v>CELAYA</v>
      </c>
      <c r="F19" s="6"/>
      <c r="M19" s="34">
        <f>MATCH($E$17,T_alumnos[Nota 1],0)</f>
        <v>11</v>
      </c>
      <c r="N19" s="34">
        <f>MATCH("Apellido Paterno",T_alumnos[#Headers],0)</f>
        <v>2</v>
      </c>
    </row>
    <row r="20" spans="2:14" ht="31.5" x14ac:dyDescent="0.5">
      <c r="D20" s="12" t="s">
        <v>291</v>
      </c>
      <c r="E20" s="7" t="str" cm="1">
        <f t="array" ref="E20">INDEX(T_alumnos[],M20,N20)</f>
        <v>062001</v>
      </c>
      <c r="F20" s="6"/>
      <c r="M20" s="34">
        <f>MATCH($E$17,T_alumnos[Nota 1],0)</f>
        <v>11</v>
      </c>
      <c r="N20" s="34">
        <f>MATCH("Cod. Curriculum",T_alumnos[#Headers],0)</f>
        <v>5</v>
      </c>
    </row>
    <row r="21" spans="2:14" ht="18" customHeight="1" x14ac:dyDescent="0.25"/>
    <row r="22" spans="2:14" ht="18.600000000000001" customHeight="1" x14ac:dyDescent="0.25"/>
    <row r="23" spans="2:14" ht="31.5" x14ac:dyDescent="0.5">
      <c r="B23" s="8" t="s">
        <v>284</v>
      </c>
      <c r="D23" s="9"/>
      <c r="E23" s="7"/>
    </row>
    <row r="24" spans="2:14" ht="32.25" x14ac:dyDescent="0.4">
      <c r="B24" s="15" t="s">
        <v>42</v>
      </c>
      <c r="D24" s="14" t="s">
        <v>285</v>
      </c>
      <c r="E24" s="13">
        <f>MIN(T_alumnos[Nota 1])</f>
        <v>4.2</v>
      </c>
    </row>
    <row r="25" spans="2:14" x14ac:dyDescent="0.25">
      <c r="M25" t="s">
        <v>288</v>
      </c>
      <c r="N25" t="s">
        <v>289</v>
      </c>
    </row>
    <row r="26" spans="2:14" ht="31.5" x14ac:dyDescent="0.5">
      <c r="D26" s="12" t="s">
        <v>41</v>
      </c>
      <c r="E26" s="7" t="str" cm="1">
        <f t="array" ref="E26">INDEX(T_alumnos[],M26,N26)</f>
        <v>BARROS</v>
      </c>
      <c r="F26" s="6"/>
      <c r="M26" s="34">
        <f>MATCH($E$24,T_alumnos[Nota 1],0)</f>
        <v>5</v>
      </c>
      <c r="N26" s="34">
        <f>MATCH("Apellido Paterno",T_alumnos[#Headers],0)</f>
        <v>2</v>
      </c>
    </row>
    <row r="27" spans="2:14" ht="31.5" x14ac:dyDescent="0.5">
      <c r="D27" s="12" t="s">
        <v>292</v>
      </c>
      <c r="E27" s="7" t="str" cm="1">
        <f t="array" ref="E27">INDEX(T_alumnos[],M27,N27)</f>
        <v>ARTEAGA</v>
      </c>
      <c r="F27" s="6"/>
      <c r="M27" s="34">
        <f>MATCH($E$24,T_alumnos[Nota 1],0)</f>
        <v>5</v>
      </c>
      <c r="N27" s="34">
        <f>MATCH("Apellido Materno",T_alumnos[#Headers],0)</f>
        <v>3</v>
      </c>
    </row>
    <row r="28" spans="2:14" ht="25.9" customHeight="1" x14ac:dyDescent="0.45">
      <c r="D28" s="45" t="s">
        <v>293</v>
      </c>
    </row>
    <row r="29" spans="2:14" ht="31.5" x14ac:dyDescent="0.5">
      <c r="B29" s="8" t="s">
        <v>284</v>
      </c>
      <c r="D29" s="9"/>
      <c r="E29" s="7"/>
    </row>
    <row r="30" spans="2:14" ht="32.25" x14ac:dyDescent="0.4">
      <c r="B30" s="15" t="s">
        <v>42</v>
      </c>
      <c r="D30" s="14" t="s">
        <v>295</v>
      </c>
      <c r="E30" s="13" t="s">
        <v>160</v>
      </c>
    </row>
    <row r="31" spans="2:14" ht="31.5" x14ac:dyDescent="0.5">
      <c r="D31" s="12" t="s">
        <v>286</v>
      </c>
      <c r="E31" s="7" t="str" cm="1">
        <f t="array" ref="E31">INDEX(T_alumnos[],M31,N31)</f>
        <v>matias.duhalde@uc.cl</v>
      </c>
      <c r="F31" s="6"/>
      <c r="M31" s="34">
        <f>MATCH($E$30,T_alumnos[Apellido Paterno],0)</f>
        <v>19</v>
      </c>
      <c r="N31" s="34">
        <f>MATCH("Correo",T_alumnos[#Headers],0)</f>
        <v>6</v>
      </c>
    </row>
    <row r="32" spans="2:14" ht="31.5" x14ac:dyDescent="0.5">
      <c r="D32" s="12" t="s">
        <v>294</v>
      </c>
      <c r="E32" s="7" t="str" cm="1">
        <f t="array" ref="E32">INDEX(T_alumnos[],M32,N32)</f>
        <v>MATÍAS PATRICIO</v>
      </c>
      <c r="F32" s="6"/>
      <c r="M32" s="34">
        <f>MATCH($E$30,T_alumnos[Apellido Paterno],0)</f>
        <v>19</v>
      </c>
      <c r="N32" s="34">
        <f>MATCH("Nombres",T_alumnos[#Headers],0)</f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1:L19"/>
  <sheetViews>
    <sheetView tabSelected="1" workbookViewId="0">
      <selection activeCell="J13" sqref="J13"/>
    </sheetView>
  </sheetViews>
  <sheetFormatPr defaultColWidth="11.42578125" defaultRowHeight="15" x14ac:dyDescent="0.25"/>
  <cols>
    <col min="5" max="5" width="23.140625" customWidth="1"/>
    <col min="6" max="6" width="18.140625" customWidth="1"/>
    <col min="7" max="7" width="16.7109375" customWidth="1"/>
    <col min="8" max="8" width="17.28515625" customWidth="1"/>
    <col min="10" max="10" width="25.28515625" customWidth="1"/>
    <col min="11" max="11" width="28.5703125" customWidth="1"/>
    <col min="12" max="12" width="17" customWidth="1"/>
  </cols>
  <sheetData>
    <row r="11" spans="5:12" ht="76.900000000000006" customHeight="1" x14ac:dyDescent="0.25">
      <c r="E11" s="46" t="s">
        <v>70</v>
      </c>
      <c r="F11" s="47" t="s">
        <v>71</v>
      </c>
      <c r="G11" s="47" t="s">
        <v>72</v>
      </c>
      <c r="H11" s="48" t="s">
        <v>73</v>
      </c>
    </row>
    <row r="12" spans="5:12" ht="18.75" x14ac:dyDescent="0.3">
      <c r="E12" s="49" t="s">
        <v>43</v>
      </c>
      <c r="F12" s="50">
        <v>10000</v>
      </c>
      <c r="G12" s="50">
        <v>4567</v>
      </c>
      <c r="H12" s="51">
        <v>4545</v>
      </c>
      <c r="J12" s="16"/>
      <c r="K12" s="17" t="s">
        <v>44</v>
      </c>
      <c r="L12" s="17" t="s">
        <v>45</v>
      </c>
    </row>
    <row r="13" spans="5:12" ht="18.75" x14ac:dyDescent="0.3">
      <c r="E13" s="18" t="s">
        <v>46</v>
      </c>
      <c r="F13" s="52">
        <v>5000</v>
      </c>
      <c r="G13" s="52">
        <v>446</v>
      </c>
      <c r="H13" s="53">
        <v>556</v>
      </c>
      <c r="J13" s="19" t="s">
        <v>47</v>
      </c>
      <c r="K13" s="20" t="s">
        <v>48</v>
      </c>
      <c r="L13" s="21" t="s">
        <v>72</v>
      </c>
    </row>
    <row r="14" spans="5:12" ht="18.75" x14ac:dyDescent="0.3">
      <c r="E14" s="22" t="s">
        <v>48</v>
      </c>
      <c r="F14" s="54">
        <v>9577</v>
      </c>
      <c r="G14" s="54">
        <v>4567</v>
      </c>
      <c r="H14" s="55">
        <v>6654</v>
      </c>
      <c r="J14" s="19"/>
      <c r="K14" s="23">
        <f>MATCH(K13,E12:E19,0)</f>
        <v>3</v>
      </c>
      <c r="L14" s="23">
        <f>MATCH(L13,Ventas!$F$11:$H$11,0)</f>
        <v>2</v>
      </c>
    </row>
    <row r="15" spans="5:12" ht="18.75" x14ac:dyDescent="0.3">
      <c r="E15" s="18" t="s">
        <v>49</v>
      </c>
      <c r="F15" s="52">
        <v>8357</v>
      </c>
      <c r="G15" s="52">
        <v>4433</v>
      </c>
      <c r="H15" s="53">
        <v>878</v>
      </c>
    </row>
    <row r="16" spans="5:12" ht="18.75" x14ac:dyDescent="0.3">
      <c r="E16" s="22" t="s">
        <v>50</v>
      </c>
      <c r="F16" s="54">
        <v>4543</v>
      </c>
      <c r="G16" s="54">
        <v>9999</v>
      </c>
      <c r="H16" s="55">
        <v>433</v>
      </c>
      <c r="J16" s="24" t="s">
        <v>51</v>
      </c>
      <c r="K16" s="25">
        <f>INDEX(F12:H19,K14,L14)</f>
        <v>4567</v>
      </c>
    </row>
    <row r="17" spans="5:8" ht="18.75" x14ac:dyDescent="0.3">
      <c r="E17" s="18" t="s">
        <v>52</v>
      </c>
      <c r="F17" s="52">
        <v>9556</v>
      </c>
      <c r="G17" s="52">
        <v>5664</v>
      </c>
      <c r="H17" s="53">
        <v>9554</v>
      </c>
    </row>
    <row r="18" spans="5:8" ht="18.75" x14ac:dyDescent="0.3">
      <c r="E18" s="22" t="s">
        <v>53</v>
      </c>
      <c r="F18" s="54">
        <v>5663</v>
      </c>
      <c r="G18" s="54">
        <v>5345</v>
      </c>
      <c r="H18" s="55">
        <v>656</v>
      </c>
    </row>
    <row r="19" spans="5:8" ht="19.5" thickBot="1" x14ac:dyDescent="0.35">
      <c r="E19" s="56" t="s">
        <v>54</v>
      </c>
      <c r="F19" s="57">
        <v>6788</v>
      </c>
      <c r="G19" s="57">
        <v>543</v>
      </c>
      <c r="H19" s="58">
        <v>5445</v>
      </c>
    </row>
  </sheetData>
  <dataValidations count="1">
    <dataValidation type="list" allowBlank="1" showInputMessage="1" showErrorMessage="1" sqref="L13" xr:uid="{00000000-0002-0000-0300-000000000000}">
      <formula1>$F$11:$H$11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Datos Alumnos</vt:lpstr>
      <vt:lpstr>BD_carrreras</vt:lpstr>
      <vt:lpstr>Ejemplo Indice_Coincidir Alumno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hspencer</dc:creator>
  <cp:lastModifiedBy>Matías Duhalde</cp:lastModifiedBy>
  <dcterms:created xsi:type="dcterms:W3CDTF">2019-08-26T23:37:14Z</dcterms:created>
  <dcterms:modified xsi:type="dcterms:W3CDTF">2020-03-31T15:38:27Z</dcterms:modified>
</cp:coreProperties>
</file>