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uni-repo\IIC1062\Clases\Clase_06\"/>
    </mc:Choice>
  </mc:AlternateContent>
  <xr:revisionPtr revIDLastSave="0" documentId="13_ncr:1_{44D72586-701B-469D-8815-986C232DA4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illa de Aumentos" sheetId="2" r:id="rId1"/>
    <sheet name="Bases de Datos" sheetId="4" r:id="rId2"/>
  </sheets>
  <definedNames>
    <definedName name="_xlnm._FilterDatabase" localSheetId="1" hidden="1">'Bases de Datos'!$E$11:$G$14</definedName>
    <definedName name="Antigüedad_al_31_12_2020">'Planilla de Aumentos'!$G$23:$G$38</definedName>
    <definedName name="Aumento_1">'Planilla de Aumentos'!$J$23:$J$38</definedName>
    <definedName name="Aumento_2">'Planilla de Aumentos'!$K$23:$K$38</definedName>
    <definedName name="Aumento_3">'Planilla de Aumentos'!$L$23:$L$38</definedName>
    <definedName name="Aumento_4">'Planilla de Aumentos'!$M$23:$M$38</definedName>
    <definedName name="Aumento_5">'Planilla de Aumentos'!$N$23:$N$38</definedName>
    <definedName name="Aumento_6">'Planilla de Aumentos'!$O$23:$O$38</definedName>
    <definedName name="Código_Categoria">'Planilla de Aumentos'!$C$23:$C$38</definedName>
    <definedName name="Código_Escuela">'Planilla de Aumentos'!$E$23:$E$38</definedName>
    <definedName name="Fecha_de_Ingreso">'Planilla de Aumentos'!$D$23:$D$38</definedName>
    <definedName name="Nombre_Categoria">'Planilla de Aumentos'!$I$23:$I$38</definedName>
    <definedName name="Nombre_Escuela">'Planilla de Aumentos'!$H$23:$H$38</definedName>
    <definedName name="Profesores">'Planilla de Aumentos'!$B$23:$B$38</definedName>
    <definedName name="Renta_Actual">'Planilla de Aumentos'!$F$23:$F$38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2" l="1"/>
  <c r="K24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25" i="2"/>
  <c r="O24" i="2" l="1"/>
  <c r="O27" i="2"/>
  <c r="O28" i="2"/>
  <c r="O32" i="2"/>
  <c r="O35" i="2"/>
  <c r="O36" i="2"/>
  <c r="N23" i="2"/>
  <c r="O23" i="2" s="1"/>
  <c r="N24" i="2"/>
  <c r="N25" i="2"/>
  <c r="O25" i="2" s="1"/>
  <c r="N26" i="2"/>
  <c r="O26" i="2" s="1"/>
  <c r="N27" i="2"/>
  <c r="N28" i="2"/>
  <c r="N29" i="2"/>
  <c r="O29" i="2" s="1"/>
  <c r="N30" i="2"/>
  <c r="O30" i="2" s="1"/>
  <c r="N31" i="2"/>
  <c r="O31" i="2" s="1"/>
  <c r="N32" i="2"/>
  <c r="N33" i="2"/>
  <c r="O33" i="2" s="1"/>
  <c r="N34" i="2"/>
  <c r="O34" i="2" s="1"/>
  <c r="N35" i="2"/>
  <c r="N36" i="2"/>
  <c r="N37" i="2"/>
  <c r="O37" i="2" s="1"/>
  <c r="N38" i="2"/>
  <c r="O38" i="2" s="1"/>
  <c r="F13" i="2"/>
  <c r="F16" i="2"/>
  <c r="F8" i="2"/>
  <c r="L25" i="2" s="1"/>
  <c r="F5" i="2"/>
  <c r="M27" i="2" s="1"/>
  <c r="M23" i="2"/>
  <c r="M29" i="2"/>
  <c r="M31" i="2"/>
  <c r="M37" i="2"/>
  <c r="L24" i="2"/>
  <c r="L26" i="2"/>
  <c r="L27" i="2"/>
  <c r="L28" i="2"/>
  <c r="L29" i="2"/>
  <c r="L30" i="2"/>
  <c r="L31" i="2"/>
  <c r="L32" i="2"/>
  <c r="L34" i="2"/>
  <c r="L35" i="2"/>
  <c r="L36" i="2"/>
  <c r="L37" i="2"/>
  <c r="L38" i="2"/>
  <c r="L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23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23" i="2"/>
  <c r="M38" i="2" l="1"/>
  <c r="M30" i="2"/>
  <c r="M34" i="2"/>
  <c r="F2" i="2"/>
  <c r="L33" i="2"/>
  <c r="M36" i="2"/>
  <c r="M32" i="2"/>
  <c r="M28" i="2"/>
  <c r="M24" i="2"/>
  <c r="M26" i="2"/>
  <c r="M33" i="2"/>
  <c r="M25" i="2"/>
  <c r="M35" i="2"/>
</calcChain>
</file>

<file path=xl/sharedStrings.xml><?xml version="1.0" encoding="utf-8"?>
<sst xmlns="http://schemas.openxmlformats.org/spreadsheetml/2006/main" count="91" uniqueCount="60">
  <si>
    <t>Profesores</t>
  </si>
  <si>
    <t>Aumento 1</t>
  </si>
  <si>
    <t>Aumento 2</t>
  </si>
  <si>
    <t>Aumento 3</t>
  </si>
  <si>
    <t>Renta Base</t>
  </si>
  <si>
    <t>Asociado</t>
  </si>
  <si>
    <t>Auxiliar</t>
  </si>
  <si>
    <t>Ayudante</t>
  </si>
  <si>
    <t>Química</t>
  </si>
  <si>
    <t>Aumento 4</t>
  </si>
  <si>
    <t>Aumento 5</t>
  </si>
  <si>
    <t>Aumento 6</t>
  </si>
  <si>
    <t>Fecha de Ingreso</t>
  </si>
  <si>
    <t>Matemáticas</t>
  </si>
  <si>
    <t>Soledad</t>
  </si>
  <si>
    <t>AS</t>
  </si>
  <si>
    <t>AX</t>
  </si>
  <si>
    <t>AY</t>
  </si>
  <si>
    <t>Macarena</t>
  </si>
  <si>
    <t>Jazmin</t>
  </si>
  <si>
    <t>Cristian</t>
  </si>
  <si>
    <t>Nombre Escuela</t>
  </si>
  <si>
    <t>Director</t>
  </si>
  <si>
    <t>Nicole</t>
  </si>
  <si>
    <t>Benjamin</t>
  </si>
  <si>
    <t>Escuelas</t>
  </si>
  <si>
    <t>Renta Actual</t>
  </si>
  <si>
    <t>Camila</t>
  </si>
  <si>
    <t>Código Escuela</t>
  </si>
  <si>
    <t>Felipe</t>
  </si>
  <si>
    <t>Ing. Comercial</t>
  </si>
  <si>
    <t>Const. Civil</t>
  </si>
  <si>
    <t>Código Categoria</t>
  </si>
  <si>
    <t>Promedio de Renta Auxiliares de la Escuela de  Construcción Civil</t>
  </si>
  <si>
    <t>Fecha Fin de Año</t>
  </si>
  <si>
    <t>Tipo de Categoría</t>
  </si>
  <si>
    <t>Codigo Escuela</t>
  </si>
  <si>
    <t>Claudio</t>
  </si>
  <si>
    <t>Florencia</t>
  </si>
  <si>
    <t>Aracelli</t>
  </si>
  <si>
    <t>Fernando</t>
  </si>
  <si>
    <t>Jeanne</t>
  </si>
  <si>
    <t>José</t>
  </si>
  <si>
    <t>Claudia</t>
  </si>
  <si>
    <t>Vicente</t>
  </si>
  <si>
    <t>Bernardita</t>
  </si>
  <si>
    <t>Maria Antonia</t>
  </si>
  <si>
    <t>Rodrigo</t>
  </si>
  <si>
    <t>Nombre Categoria</t>
  </si>
  <si>
    <r>
      <t xml:space="preserve">Mínimo </t>
    </r>
    <r>
      <rPr>
        <b/>
        <sz val="10"/>
        <color rgb="FFFF0000"/>
        <rFont val="Arial"/>
        <family val="2"/>
      </rPr>
      <t>General</t>
    </r>
    <r>
      <rPr>
        <b/>
        <sz val="10"/>
        <color indexed="17"/>
        <rFont val="Arial"/>
        <family val="2"/>
      </rPr>
      <t xml:space="preserve"> de Aumento 5</t>
    </r>
  </si>
  <si>
    <r>
      <t xml:space="preserve">Promedio </t>
    </r>
    <r>
      <rPr>
        <b/>
        <sz val="10"/>
        <color rgb="FFFF0000"/>
        <rFont val="Arial"/>
        <family val="2"/>
      </rPr>
      <t>General</t>
    </r>
    <r>
      <rPr>
        <b/>
        <sz val="10"/>
        <color indexed="17"/>
        <rFont val="Arial"/>
        <family val="2"/>
      </rPr>
      <t xml:space="preserve"> entre Aumento 1 y Aumento 2</t>
    </r>
  </si>
  <si>
    <r>
      <t xml:space="preserve">Promedio </t>
    </r>
    <r>
      <rPr>
        <b/>
        <sz val="10"/>
        <color rgb="FFFF0000"/>
        <rFont val="Arial"/>
        <family val="2"/>
      </rPr>
      <t>General</t>
    </r>
    <r>
      <rPr>
        <b/>
        <sz val="10"/>
        <color indexed="17"/>
        <rFont val="Arial"/>
        <family val="2"/>
      </rPr>
      <t xml:space="preserve"> Renta Actual</t>
    </r>
  </si>
  <si>
    <t>Categoría</t>
  </si>
  <si>
    <t>Fecha de Resolucion</t>
  </si>
  <si>
    <t>Antigüedad al 31/12/2020</t>
  </si>
  <si>
    <t>Promedio de Renta Asociados con más de  12 años de antuguedad al 31/12/2020</t>
  </si>
  <si>
    <t>UC 10 CL</t>
  </si>
  <si>
    <t>UC 40 CL</t>
  </si>
  <si>
    <t>UC 20 CL</t>
  </si>
  <si>
    <t>UC 30 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</si>
</sst>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$-80A]#,##0"/>
    <numFmt numFmtId="167" formatCode="&quot;$&quot;\ #,##0"/>
    <numFmt numFmtId="168" formatCode="&quot;$&quot;#,##0"/>
  </numFmts>
  <fonts count="23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b/>
      <sz val="24"/>
      <color indexed="12"/>
      <name val="Arial"/>
      <family val="2"/>
    </font>
    <font>
      <sz val="16"/>
      <name val="Arial"/>
      <family val="2"/>
    </font>
    <font>
      <sz val="26"/>
      <color rgb="FFFF0000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b/>
      <sz val="10"/>
      <color indexed="17"/>
      <name val="Arial"/>
      <family val="2"/>
    </font>
    <font>
      <b/>
      <sz val="16"/>
      <color indexed="12"/>
      <name val="Arial"/>
      <family val="2"/>
    </font>
    <font>
      <b/>
      <sz val="14"/>
      <color indexed="17"/>
      <name val="Arial"/>
      <family val="2"/>
    </font>
    <font>
      <b/>
      <sz val="20"/>
      <color indexed="8"/>
      <name val="Arial"/>
      <family val="2"/>
    </font>
    <font>
      <b/>
      <sz val="20"/>
      <name val="Arial"/>
      <family val="2"/>
    </font>
    <font>
      <b/>
      <sz val="10"/>
      <color rgb="FFFF0000"/>
      <name val="Arial"/>
      <family val="2"/>
    </font>
    <font>
      <b/>
      <sz val="16"/>
      <color theme="0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20"/>
      </bottom>
      <diagonal/>
    </border>
    <border>
      <left/>
      <right/>
      <top style="double">
        <color indexed="20"/>
      </top>
      <bottom style="double">
        <color indexed="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3" xfId="0" applyFont="1" applyBorder="1"/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7" fillId="0" borderId="3" xfId="0" applyFont="1" applyBorder="1"/>
    <xf numFmtId="0" fontId="0" fillId="0" borderId="0" xfId="0" applyAlignment="1">
      <alignment horizontal="center"/>
    </xf>
    <xf numFmtId="167" fontId="7" fillId="0" borderId="3" xfId="0" applyNumberFormat="1" applyFont="1" applyBorder="1"/>
    <xf numFmtId="167" fontId="9" fillId="0" borderId="3" xfId="0" applyNumberFormat="1" applyFont="1" applyBorder="1"/>
    <xf numFmtId="2" fontId="10" fillId="0" borderId="3" xfId="0" applyNumberFormat="1" applyFont="1" applyBorder="1"/>
    <xf numFmtId="14" fontId="1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14" fontId="14" fillId="2" borderId="2" xfId="0" applyNumberFormat="1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" fillId="0" borderId="0" xfId="0" applyFont="1"/>
    <xf numFmtId="0" fontId="13" fillId="0" borderId="3" xfId="0" applyFont="1" applyBorder="1" applyAlignment="1">
      <alignment horizontal="center" vertical="center" wrapText="1"/>
    </xf>
    <xf numFmtId="0" fontId="13" fillId="0" borderId="1" xfId="0" applyFont="1" applyBorder="1"/>
    <xf numFmtId="0" fontId="3" fillId="0" borderId="1" xfId="0" applyFont="1" applyBorder="1"/>
    <xf numFmtId="14" fontId="1" fillId="0" borderId="0" xfId="0" applyNumberFormat="1" applyFont="1"/>
    <xf numFmtId="166" fontId="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7" fontId="15" fillId="2" borderId="3" xfId="0" applyNumberFormat="1" applyFont="1" applyFill="1" applyBorder="1"/>
    <xf numFmtId="0" fontId="1" fillId="0" borderId="4" xfId="0" applyFont="1" applyBorder="1"/>
    <xf numFmtId="0" fontId="17" fillId="0" borderId="0" xfId="0" applyFont="1"/>
    <xf numFmtId="0" fontId="6" fillId="0" borderId="0" xfId="0" applyFont="1"/>
    <xf numFmtId="0" fontId="12" fillId="0" borderId="0" xfId="0" applyFont="1"/>
    <xf numFmtId="0" fontId="4" fillId="0" borderId="3" xfId="0" applyFont="1" applyFill="1" applyBorder="1" applyAlignment="1">
      <alignment horizontal="center"/>
    </xf>
    <xf numFmtId="14" fontId="20" fillId="4" borderId="9" xfId="0" applyNumberFormat="1" applyFont="1" applyFill="1" applyBorder="1"/>
    <xf numFmtId="164" fontId="21" fillId="4" borderId="7" xfId="0" applyNumberFormat="1" applyFont="1" applyFill="1" applyBorder="1" applyAlignment="1">
      <alignment horizontal="center"/>
    </xf>
    <xf numFmtId="14" fontId="20" fillId="0" borderId="10" xfId="0" applyNumberFormat="1" applyFont="1" applyBorder="1"/>
    <xf numFmtId="165" fontId="21" fillId="0" borderId="7" xfId="0" applyNumberFormat="1" applyFont="1" applyBorder="1" applyAlignment="1">
      <alignment horizontal="center"/>
    </xf>
    <xf numFmtId="14" fontId="20" fillId="4" borderId="6" xfId="0" applyNumberFormat="1" applyFont="1" applyFill="1" applyBorder="1"/>
    <xf numFmtId="165" fontId="21" fillId="4" borderId="5" xfId="0" applyNumberFormat="1" applyFont="1" applyFill="1" applyBorder="1" applyAlignment="1">
      <alignment horizontal="center"/>
    </xf>
    <xf numFmtId="164" fontId="22" fillId="4" borderId="7" xfId="0" applyNumberFormat="1" applyFont="1" applyFill="1" applyBorder="1"/>
    <xf numFmtId="165" fontId="22" fillId="0" borderId="7" xfId="0" applyNumberFormat="1" applyFont="1" applyBorder="1"/>
    <xf numFmtId="165" fontId="22" fillId="4" borderId="5" xfId="0" applyNumberFormat="1" applyFont="1" applyFill="1" applyBorder="1"/>
    <xf numFmtId="0" fontId="19" fillId="3" borderId="11" xfId="0" applyFont="1" applyFill="1" applyBorder="1" applyAlignment="1">
      <alignment horizontal="center" wrapText="1"/>
    </xf>
    <xf numFmtId="0" fontId="16" fillId="0" borderId="1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 wrapText="1"/>
    </xf>
    <xf numFmtId="0" fontId="6" fillId="0" borderId="15" xfId="0" applyFont="1" applyFill="1" applyBorder="1" applyAlignment="1">
      <alignment horizontal="center" wrapText="1"/>
    </xf>
    <xf numFmtId="0" fontId="6" fillId="0" borderId="16" xfId="0" applyFont="1" applyFill="1" applyBorder="1" applyAlignment="1">
      <alignment horizontal="center" wrapText="1"/>
    </xf>
    <xf numFmtId="0" fontId="16" fillId="0" borderId="12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7" fontId="3" fillId="2" borderId="3" xfId="0" applyNumberFormat="1" applyFont="1" applyFill="1" applyBorder="1"/>
    <xf numFmtId="167" fontId="0" fillId="0" borderId="0" xfId="0" applyNumberFormat="1"/>
    <xf numFmtId="168" fontId="7" fillId="0" borderId="3" xfId="0" applyNumberFormat="1" applyFont="1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731520</xdr:colOff>
      <xdr:row>8</xdr:row>
      <xdr:rowOff>0</xdr:rowOff>
    </xdr:from>
    <xdr:to>
      <xdr:col>8</xdr:col>
      <xdr:colOff>1272540</xdr:colOff>
      <xdr:row>15</xdr:row>
      <xdr:rowOff>236220</xdr:rowOff>
    </xdr:to>
    <xdr:sp macro="" textlink="">
      <xdr:nvSpPr>
        <xdr:cNvPr id="7" name="Flecha: hacia la izquierda 6">
          <a:extLst>
            <a:ext uri="{FF2B5EF4-FFF2-40B4-BE49-F238E27FC236}">
              <a16:creationId xmlns:a16="http://schemas.microsoft.com/office/drawing/2014/main" id="{E0B8179D-993A-42C4-AD15-53554B869953}"/>
            </a:ext>
          </a:extLst>
        </xdr:cNvPr>
        <xdr:cNvSpPr/>
      </xdr:nvSpPr>
      <xdr:spPr>
        <a:xfrm>
          <a:off x="7132320" y="2011680"/>
          <a:ext cx="3307080" cy="2301240"/>
        </a:xfrm>
        <a:prstGeom prst="lef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CL" sz="3200" b="1"/>
            <a:t>FIJAR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BDECD-B961-4A7A-B650-E9171883E1D6}" name="T_Categoría" displayName="T_Categoría" ref="E11:G14" totalsRowShown="0" headerRowDxfId="8" tableBorderDxfId="7">
  <autoFilter ref="E11:G14" xr:uid="{941F8CFA-3B22-4125-BB61-27A0A69DCA57}"/>
  <sortState xmlns:xlrd2="http://schemas.microsoft.com/office/spreadsheetml/2017/richdata2" ref="E12:G14">
    <sortCondition ref="F11:F14"/>
  </sortState>
  <tableColumns count="3">
    <tableColumn id="1" xr3:uid="{6BAA5708-B0A3-4E57-9005-43BFC0BE0D18}" name="Fecha de Resolucion"/>
    <tableColumn id="2" xr3:uid="{3BE99922-0055-4D50-977A-56650109ADA5}" name="Tipo de Categoría"/>
    <tableColumn id="3" xr3:uid="{8A357E9C-1829-4137-AE9A-2DF9E6BE551A}" name="Nombre Categor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675744-2601-4879-81D3-6A0DA882E3C9}" name="T_Escuelas" displayName="T_Escuelas" ref="E19:G23" totalsRowShown="0" headerRowDxfId="6" headerRowBorderDxfId="5" tableBorderDxfId="4" totalsRowBorderDxfId="3">
  <autoFilter ref="E19:G23" xr:uid="{483245FB-0CA3-4C8D-B52B-029A663C6DB2}"/>
  <tableColumns count="3">
    <tableColumn id="1" xr3:uid="{906CBEBA-E9DB-4035-A947-2AC81456CEFF}" name="Codigo Escuela" dataDxfId="2"/>
    <tableColumn id="2" xr3:uid="{99442390-4B4C-414C-857F-B52E9DB3140B}" name="Nombre Escuela" dataDxfId="1"/>
    <tableColumn id="3" xr3:uid="{7AF8C86E-A85E-4537-AEEF-705677892669}" name="Direct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0"/>
  <sheetViews>
    <sheetView tabSelected="1" topLeftCell="A22" workbookViewId="0">
      <selection activeCell="J32" sqref="J32"/>
    </sheetView>
  </sheetViews>
  <sheetFormatPr defaultColWidth="11.42578125" defaultRowHeight="12.75" x14ac:dyDescent="0.2"/>
  <cols>
    <col min="2" max="2" width="15.5703125" customWidth="1"/>
    <col min="3" max="3" width="11" customWidth="1"/>
    <col min="4" max="4" width="15.28515625" customWidth="1"/>
    <col min="5" max="5" width="18.42578125" customWidth="1"/>
    <col min="6" max="6" width="18.85546875" customWidth="1"/>
    <col min="7" max="7" width="17.7109375" customWidth="1"/>
    <col min="8" max="8" width="22.85546875" customWidth="1"/>
    <col min="9" max="9" width="24.7109375" customWidth="1"/>
    <col min="10" max="15" width="28.5703125" customWidth="1"/>
  </cols>
  <sheetData>
    <row r="2" spans="2:10" ht="25.5" x14ac:dyDescent="0.2">
      <c r="E2" s="19" t="s">
        <v>49</v>
      </c>
      <c r="F2" s="49">
        <f>MIN(Aumento_5)</f>
        <v>250000</v>
      </c>
    </row>
    <row r="5" spans="2:10" ht="38.25" x14ac:dyDescent="0.2">
      <c r="E5" s="19" t="s">
        <v>50</v>
      </c>
      <c r="F5" s="49">
        <f>AVERAGE(Aumento_1,Aumento_2)</f>
        <v>170312.5</v>
      </c>
    </row>
    <row r="8" spans="2:10" ht="25.5" x14ac:dyDescent="0.2">
      <c r="E8" s="19" t="s">
        <v>51</v>
      </c>
      <c r="F8" s="49">
        <f>AVERAGE(Renta_Actual)</f>
        <v>422500</v>
      </c>
    </row>
    <row r="10" spans="2:10" ht="21" customHeight="1" thickBot="1" x14ac:dyDescent="0.25">
      <c r="B10" s="1"/>
    </row>
    <row r="11" spans="2:10" ht="21.75" thickTop="1" thickBot="1" x14ac:dyDescent="0.35">
      <c r="B11" s="1"/>
      <c r="E11" s="19" t="s">
        <v>34</v>
      </c>
      <c r="F11" s="16">
        <v>44196</v>
      </c>
    </row>
    <row r="12" spans="2:10" ht="13.5" thickTop="1" x14ac:dyDescent="0.2">
      <c r="B12" s="4"/>
      <c r="E12" s="1"/>
    </row>
    <row r="13" spans="2:10" ht="76.5" x14ac:dyDescent="0.2">
      <c r="E13" s="19" t="s">
        <v>55</v>
      </c>
      <c r="F13" s="49">
        <f>AVERAGEIFS(Renta_Actual,Antigüedad_al_31_12_2020,"&gt;12",Nombre_Categoria,"Asociado")</f>
        <v>650000</v>
      </c>
      <c r="J13" s="50"/>
    </row>
    <row r="14" spans="2:10" x14ac:dyDescent="0.2">
      <c r="E14" s="1"/>
    </row>
    <row r="15" spans="2:10" x14ac:dyDescent="0.2">
      <c r="E15" s="1"/>
    </row>
    <row r="16" spans="2:10" s="18" customFormat="1" ht="57" customHeight="1" x14ac:dyDescent="0.2">
      <c r="E16" s="19" t="s">
        <v>33</v>
      </c>
      <c r="F16" s="49">
        <f>AVERAGEIFS(Renta_Actual,Nombre_Categoria,"Auxiliar",Nombre_Escuela,"Const. Civil")</f>
        <v>250000</v>
      </c>
      <c r="I16"/>
    </row>
    <row r="17" spans="2:15" s="18" customFormat="1" ht="13.5" thickBot="1" x14ac:dyDescent="0.25">
      <c r="E17" s="20"/>
      <c r="F17" s="21"/>
      <c r="I17"/>
    </row>
    <row r="18" spans="2:15" ht="42" customHeight="1" thickTop="1" x14ac:dyDescent="0.4">
      <c r="B18" s="22"/>
      <c r="E18" s="19" t="s">
        <v>4</v>
      </c>
      <c r="F18" s="25">
        <v>400000</v>
      </c>
      <c r="G18" s="23"/>
      <c r="H18" s="18"/>
    </row>
    <row r="20" spans="2:15" x14ac:dyDescent="0.2">
      <c r="D20" s="24"/>
    </row>
    <row r="22" spans="2:15" s="2" customFormat="1" ht="38.25" customHeight="1" x14ac:dyDescent="0.2">
      <c r="B22" s="15" t="s">
        <v>0</v>
      </c>
      <c r="C22" s="15" t="s">
        <v>32</v>
      </c>
      <c r="D22" s="15" t="s">
        <v>12</v>
      </c>
      <c r="E22" s="15" t="s">
        <v>28</v>
      </c>
      <c r="F22" s="15" t="s">
        <v>26</v>
      </c>
      <c r="G22" s="15" t="s">
        <v>54</v>
      </c>
      <c r="H22" s="15" t="s">
        <v>21</v>
      </c>
      <c r="I22" s="15" t="s">
        <v>48</v>
      </c>
      <c r="J22" s="15" t="s">
        <v>1</v>
      </c>
      <c r="K22" s="15" t="s">
        <v>2</v>
      </c>
      <c r="L22" s="15" t="s">
        <v>3</v>
      </c>
      <c r="M22" s="15" t="s">
        <v>9</v>
      </c>
      <c r="N22" s="15" t="s">
        <v>10</v>
      </c>
      <c r="O22" s="15" t="s">
        <v>11</v>
      </c>
    </row>
    <row r="23" spans="2:15" ht="33" x14ac:dyDescent="0.45">
      <c r="B23" s="6" t="s">
        <v>27</v>
      </c>
      <c r="C23" s="7" t="s">
        <v>16</v>
      </c>
      <c r="D23" s="14">
        <v>41488</v>
      </c>
      <c r="E23" s="17" t="s">
        <v>56</v>
      </c>
      <c r="F23" s="12">
        <v>250000</v>
      </c>
      <c r="G23" s="13">
        <f>YEARFRAC(D23,$F$11)</f>
        <v>7.4138888888888888</v>
      </c>
      <c r="H23" s="9" t="str">
        <f>VLOOKUP(VALUE(MID(E23,4,2)),T_Escuelas[],2,FALSE)</f>
        <v>Const. Civil</v>
      </c>
      <c r="I23" s="9" t="str">
        <f>INDEX(T_Categoría[],MATCH(C23,T_Categoría[Tipo de Categoría],0),3)</f>
        <v>Auxiliar</v>
      </c>
      <c r="J23" s="11">
        <f>IF(F23&gt;F18,$F$18*0.3,$F$18*0.8)</f>
        <v>320000</v>
      </c>
      <c r="K23" s="11">
        <f>IF(I23="Ayudante",AVERAGE(F23,$F$18*0.4),60000)</f>
        <v>60000</v>
      </c>
      <c r="L23" s="11">
        <f>IF(YEAR(D23)=2013,J23*(0.3)*0.95,$F$8*(1-0.0525))</f>
        <v>91200</v>
      </c>
      <c r="M23" s="11">
        <f>IF(H23="Const. Civil",MIN(J23:K23),$F$5)</f>
        <v>60000</v>
      </c>
      <c r="N23" s="51">
        <f>IF(G23&lt;3.5,MIN(K23:L23),$F$16)</f>
        <v>250000</v>
      </c>
      <c r="O23" s="51">
        <f>IF(G23&gt;10.25,$F$13,AVERAGE(J23,L23,N23))</f>
        <v>220400</v>
      </c>
    </row>
    <row r="24" spans="2:15" ht="33" x14ac:dyDescent="0.45">
      <c r="B24" s="6" t="s">
        <v>44</v>
      </c>
      <c r="C24" s="17" t="s">
        <v>15</v>
      </c>
      <c r="D24" s="8">
        <v>38474</v>
      </c>
      <c r="E24" s="7" t="s">
        <v>57</v>
      </c>
      <c r="F24" s="12">
        <v>700000</v>
      </c>
      <c r="G24" s="13">
        <f t="shared" ref="G24:G38" si="0">YEARFRAC(D24,$F$11)</f>
        <v>15.66388888888889</v>
      </c>
      <c r="H24" s="9" t="str">
        <f>VLOOKUP(VALUE(MID(E24,4,2)),T_Escuelas[],2,FALSE)</f>
        <v>Matemáticas</v>
      </c>
      <c r="I24" s="9" t="str">
        <f>INDEX(T_Categoría[],MATCH(C24,T_Categoría[Tipo de Categoría],0),3)</f>
        <v>Asociado</v>
      </c>
      <c r="J24" s="11">
        <f t="shared" ref="J24:J38" si="1">IF(F24&gt;F19,$F$18*0.3,$F$18*0.8)</f>
        <v>120000</v>
      </c>
      <c r="K24" s="11">
        <f>IF(I24="Ayudante",AVERAGE(F24,$F$18*0.4),60000)</f>
        <v>60000</v>
      </c>
      <c r="L24" s="11">
        <f t="shared" ref="L24:L38" si="2">IF(YEAR(D24)=2013,J24*(0.3)*0.95,$F$8*(1-0.0525))</f>
        <v>400318.75</v>
      </c>
      <c r="M24" s="11">
        <f t="shared" ref="M24:M38" si="3">IF(H24="Const. Civil",MIN(J24:K24),$F$5)</f>
        <v>170312.5</v>
      </c>
      <c r="N24" s="51">
        <f t="shared" ref="N24:N38" si="4">IF(G24&lt;3.5,MIN(K24:L24),$F$16)</f>
        <v>250000</v>
      </c>
      <c r="O24" s="51">
        <f t="shared" ref="O24:O38" si="5">IF(G24&gt;10.25,$F$13,AVERAGE(J24,L24,N24))</f>
        <v>650000</v>
      </c>
    </row>
    <row r="25" spans="2:15" ht="33" x14ac:dyDescent="0.45">
      <c r="B25" s="6" t="s">
        <v>45</v>
      </c>
      <c r="C25" s="7" t="s">
        <v>17</v>
      </c>
      <c r="D25" s="8">
        <v>42224</v>
      </c>
      <c r="E25" s="7" t="s">
        <v>58</v>
      </c>
      <c r="F25" s="12">
        <v>270000</v>
      </c>
      <c r="G25" s="13">
        <f t="shared" si="0"/>
        <v>5.3972222222222221</v>
      </c>
      <c r="H25" s="9" t="str">
        <f>VLOOKUP(VALUE(MID(E25,4,2)),T_Escuelas[],2,FALSE)</f>
        <v>Química</v>
      </c>
      <c r="I25" s="9" t="str">
        <f>INDEX(T_Categoría[],MATCH(C25,T_Categoría[Tipo de Categoría],0),3)</f>
        <v>Ayudante</v>
      </c>
      <c r="J25" s="11">
        <f t="shared" si="1"/>
        <v>120000</v>
      </c>
      <c r="K25" s="11">
        <f>IF(I25="Ayudante",AVERAGE(F25,$F$18*0.4),60000)</f>
        <v>215000</v>
      </c>
      <c r="L25" s="11">
        <f t="shared" si="2"/>
        <v>400318.75</v>
      </c>
      <c r="M25" s="11">
        <f t="shared" si="3"/>
        <v>170312.5</v>
      </c>
      <c r="N25" s="51">
        <f t="shared" si="4"/>
        <v>250000</v>
      </c>
      <c r="O25" s="51">
        <f t="shared" si="5"/>
        <v>256772.91666666666</v>
      </c>
    </row>
    <row r="26" spans="2:15" ht="33" x14ac:dyDescent="0.45">
      <c r="B26" s="6" t="s">
        <v>19</v>
      </c>
      <c r="C26" s="7" t="s">
        <v>17</v>
      </c>
      <c r="D26" s="14">
        <v>41275</v>
      </c>
      <c r="E26" s="7" t="s">
        <v>57</v>
      </c>
      <c r="F26" s="12">
        <v>400000</v>
      </c>
      <c r="G26" s="13">
        <f t="shared" si="0"/>
        <v>8</v>
      </c>
      <c r="H26" s="9" t="str">
        <f>VLOOKUP(VALUE(MID(E26,4,2)),T_Escuelas[],2,FALSE)</f>
        <v>Matemáticas</v>
      </c>
      <c r="I26" s="9" t="str">
        <f>INDEX(T_Categoría[],MATCH(C26,T_Categoría[Tipo de Categoría],0),3)</f>
        <v>Ayudante</v>
      </c>
      <c r="J26" s="11">
        <f t="shared" si="1"/>
        <v>120000</v>
      </c>
      <c r="K26" s="11">
        <f t="shared" ref="K26:K38" si="6">IF(I26="Ayudante",AVERAGE(F26,$F$18*0.4),60000)</f>
        <v>280000</v>
      </c>
      <c r="L26" s="11">
        <f t="shared" si="2"/>
        <v>34200</v>
      </c>
      <c r="M26" s="11">
        <f t="shared" si="3"/>
        <v>170312.5</v>
      </c>
      <c r="N26" s="51">
        <f t="shared" si="4"/>
        <v>250000</v>
      </c>
      <c r="O26" s="51">
        <f t="shared" si="5"/>
        <v>134733.33333333334</v>
      </c>
    </row>
    <row r="27" spans="2:15" ht="33" x14ac:dyDescent="0.45">
      <c r="B27" s="6" t="s">
        <v>46</v>
      </c>
      <c r="C27" s="7" t="s">
        <v>15</v>
      </c>
      <c r="D27" s="8">
        <v>39035</v>
      </c>
      <c r="E27" s="7" t="s">
        <v>58</v>
      </c>
      <c r="F27" s="12">
        <v>600000</v>
      </c>
      <c r="G27" s="13">
        <f t="shared" si="0"/>
        <v>14.130555555555556</v>
      </c>
      <c r="H27" s="9" t="str">
        <f>VLOOKUP(VALUE(MID(E27,4,2)),T_Escuelas[],2,FALSE)</f>
        <v>Química</v>
      </c>
      <c r="I27" s="9" t="str">
        <f>INDEX(T_Categoría[],MATCH(C27,T_Categoría[Tipo de Categoría],0),3)</f>
        <v>Asociado</v>
      </c>
      <c r="J27" s="11">
        <f t="shared" si="1"/>
        <v>320000</v>
      </c>
      <c r="K27" s="11">
        <f t="shared" si="6"/>
        <v>60000</v>
      </c>
      <c r="L27" s="11">
        <f t="shared" si="2"/>
        <v>400318.75</v>
      </c>
      <c r="M27" s="11">
        <f t="shared" si="3"/>
        <v>170312.5</v>
      </c>
      <c r="N27" s="51">
        <f t="shared" si="4"/>
        <v>250000</v>
      </c>
      <c r="O27" s="51">
        <f t="shared" si="5"/>
        <v>650000</v>
      </c>
    </row>
    <row r="28" spans="2:15" ht="33" x14ac:dyDescent="0.45">
      <c r="B28" s="6" t="s">
        <v>14</v>
      </c>
      <c r="C28" s="7" t="s">
        <v>16</v>
      </c>
      <c r="D28" s="8">
        <v>39008</v>
      </c>
      <c r="E28" s="7" t="s">
        <v>59</v>
      </c>
      <c r="F28" s="12">
        <v>280000</v>
      </c>
      <c r="G28" s="13">
        <f t="shared" si="0"/>
        <v>14.202777777777778</v>
      </c>
      <c r="H28" s="9" t="str">
        <f>VLOOKUP(VALUE(MID(E28,4,2)),T_Escuelas[],2,FALSE)</f>
        <v>Ing. Comercial</v>
      </c>
      <c r="I28" s="9" t="str">
        <f>INDEX(T_Categoría[],MATCH(C28,T_Categoría[Tipo de Categoría],0),3)</f>
        <v>Auxiliar</v>
      </c>
      <c r="J28" s="11">
        <f t="shared" si="1"/>
        <v>120000</v>
      </c>
      <c r="K28" s="11">
        <f t="shared" si="6"/>
        <v>60000</v>
      </c>
      <c r="L28" s="11">
        <f t="shared" si="2"/>
        <v>400318.75</v>
      </c>
      <c r="M28" s="11">
        <f t="shared" si="3"/>
        <v>170312.5</v>
      </c>
      <c r="N28" s="51">
        <f t="shared" si="4"/>
        <v>250000</v>
      </c>
      <c r="O28" s="51">
        <f t="shared" si="5"/>
        <v>650000</v>
      </c>
    </row>
    <row r="29" spans="2:15" ht="33" x14ac:dyDescent="0.45">
      <c r="B29" s="6" t="s">
        <v>20</v>
      </c>
      <c r="C29" s="7" t="s">
        <v>15</v>
      </c>
      <c r="D29" s="14">
        <v>41508</v>
      </c>
      <c r="E29" s="7" t="s">
        <v>56</v>
      </c>
      <c r="F29" s="12">
        <v>500000</v>
      </c>
      <c r="G29" s="13">
        <f t="shared" si="0"/>
        <v>7.3583333333333334</v>
      </c>
      <c r="H29" s="9" t="str">
        <f>VLOOKUP(VALUE(MID(E29,4,2)),T_Escuelas[],2,FALSE)</f>
        <v>Const. Civil</v>
      </c>
      <c r="I29" s="9" t="str">
        <f>INDEX(T_Categoría[],MATCH(C29,T_Categoría[Tipo de Categoría],0),3)</f>
        <v>Asociado</v>
      </c>
      <c r="J29" s="11">
        <f t="shared" si="1"/>
        <v>320000</v>
      </c>
      <c r="K29" s="11">
        <f t="shared" si="6"/>
        <v>60000</v>
      </c>
      <c r="L29" s="11">
        <f t="shared" si="2"/>
        <v>91200</v>
      </c>
      <c r="M29" s="11">
        <f t="shared" si="3"/>
        <v>60000</v>
      </c>
      <c r="N29" s="51">
        <f t="shared" si="4"/>
        <v>250000</v>
      </c>
      <c r="O29" s="51">
        <f t="shared" si="5"/>
        <v>220400</v>
      </c>
    </row>
    <row r="30" spans="2:15" ht="33" x14ac:dyDescent="0.45">
      <c r="B30" s="6" t="s">
        <v>47</v>
      </c>
      <c r="C30" s="7" t="s">
        <v>17</v>
      </c>
      <c r="D30" s="8">
        <v>42005</v>
      </c>
      <c r="E30" s="7" t="s">
        <v>57</v>
      </c>
      <c r="F30" s="12">
        <v>380000</v>
      </c>
      <c r="G30" s="13">
        <f t="shared" si="0"/>
        <v>6</v>
      </c>
      <c r="H30" s="9" t="str">
        <f>VLOOKUP(VALUE(MID(E30,4,2)),T_Escuelas[],2,FALSE)</f>
        <v>Matemáticas</v>
      </c>
      <c r="I30" s="9" t="str">
        <f>INDEX(T_Categoría[],MATCH(C30,T_Categoría[Tipo de Categoría],0),3)</f>
        <v>Ayudante</v>
      </c>
      <c r="J30" s="11">
        <f t="shared" si="1"/>
        <v>120000</v>
      </c>
      <c r="K30" s="11">
        <f t="shared" si="6"/>
        <v>270000</v>
      </c>
      <c r="L30" s="11">
        <f t="shared" si="2"/>
        <v>400318.75</v>
      </c>
      <c r="M30" s="11">
        <f t="shared" si="3"/>
        <v>170312.5</v>
      </c>
      <c r="N30" s="51">
        <f t="shared" si="4"/>
        <v>250000</v>
      </c>
      <c r="O30" s="51">
        <f t="shared" si="5"/>
        <v>256772.91666666666</v>
      </c>
    </row>
    <row r="31" spans="2:15" ht="29.45" customHeight="1" x14ac:dyDescent="0.45">
      <c r="B31" s="26" t="s">
        <v>24</v>
      </c>
      <c r="C31" s="7" t="s">
        <v>16</v>
      </c>
      <c r="D31" s="14">
        <v>41488</v>
      </c>
      <c r="E31" s="7" t="s">
        <v>56</v>
      </c>
      <c r="F31" s="12">
        <v>250000</v>
      </c>
      <c r="G31" s="13">
        <f t="shared" si="0"/>
        <v>7.4138888888888888</v>
      </c>
      <c r="H31" s="9" t="str">
        <f>VLOOKUP(VALUE(MID(E31,4,2)),T_Escuelas[],2,FALSE)</f>
        <v>Const. Civil</v>
      </c>
      <c r="I31" s="9" t="str">
        <f>INDEX(T_Categoría[],MATCH(C31,T_Categoría[Tipo de Categoría],0),3)</f>
        <v>Auxiliar</v>
      </c>
      <c r="J31" s="11">
        <f t="shared" si="1"/>
        <v>320000</v>
      </c>
      <c r="K31" s="11">
        <f t="shared" si="6"/>
        <v>60000</v>
      </c>
      <c r="L31" s="11">
        <f t="shared" si="2"/>
        <v>91200</v>
      </c>
      <c r="M31" s="11">
        <f t="shared" si="3"/>
        <v>60000</v>
      </c>
      <c r="N31" s="51">
        <f t="shared" si="4"/>
        <v>250000</v>
      </c>
      <c r="O31" s="51">
        <f t="shared" si="5"/>
        <v>220400</v>
      </c>
    </row>
    <row r="32" spans="2:15" ht="29.45" customHeight="1" x14ac:dyDescent="0.45">
      <c r="B32" s="26" t="s">
        <v>37</v>
      </c>
      <c r="C32" s="17" t="s">
        <v>15</v>
      </c>
      <c r="D32" s="8">
        <v>38474</v>
      </c>
      <c r="E32" s="7" t="s">
        <v>57</v>
      </c>
      <c r="F32" s="12">
        <v>700000</v>
      </c>
      <c r="G32" s="13">
        <f t="shared" si="0"/>
        <v>15.66388888888889</v>
      </c>
      <c r="H32" s="9" t="str">
        <f>VLOOKUP(VALUE(MID(E32,4,2)),T_Escuelas[],2,FALSE)</f>
        <v>Matemáticas</v>
      </c>
      <c r="I32" s="9" t="str">
        <f>INDEX(T_Categoría[],MATCH(C32,T_Categoría[Tipo de Categoría],0),3)</f>
        <v>Asociado</v>
      </c>
      <c r="J32" s="11">
        <f t="shared" si="1"/>
        <v>120000</v>
      </c>
      <c r="K32" s="11">
        <f t="shared" si="6"/>
        <v>60000</v>
      </c>
      <c r="L32" s="11">
        <f t="shared" si="2"/>
        <v>400318.75</v>
      </c>
      <c r="M32" s="11">
        <f t="shared" si="3"/>
        <v>170312.5</v>
      </c>
      <c r="N32" s="51">
        <f t="shared" si="4"/>
        <v>250000</v>
      </c>
      <c r="O32" s="51">
        <f t="shared" si="5"/>
        <v>650000</v>
      </c>
    </row>
    <row r="33" spans="2:15" ht="29.45" customHeight="1" x14ac:dyDescent="0.45">
      <c r="B33" s="26" t="s">
        <v>38</v>
      </c>
      <c r="C33" s="7" t="s">
        <v>17</v>
      </c>
      <c r="D33" s="8">
        <v>42224</v>
      </c>
      <c r="E33" s="7" t="s">
        <v>58</v>
      </c>
      <c r="F33" s="12">
        <v>270000</v>
      </c>
      <c r="G33" s="13">
        <f t="shared" si="0"/>
        <v>5.3972222222222221</v>
      </c>
      <c r="H33" s="9" t="str">
        <f>VLOOKUP(VALUE(MID(E33,4,2)),T_Escuelas[],2,FALSE)</f>
        <v>Química</v>
      </c>
      <c r="I33" s="9" t="str">
        <f>INDEX(T_Categoría[],MATCH(C33,T_Categoría[Tipo de Categoría],0),3)</f>
        <v>Ayudante</v>
      </c>
      <c r="J33" s="11">
        <f t="shared" si="1"/>
        <v>320000</v>
      </c>
      <c r="K33" s="11">
        <f t="shared" si="6"/>
        <v>215000</v>
      </c>
      <c r="L33" s="11">
        <f t="shared" si="2"/>
        <v>400318.75</v>
      </c>
      <c r="M33" s="11">
        <f t="shared" si="3"/>
        <v>170312.5</v>
      </c>
      <c r="N33" s="51">
        <f t="shared" si="4"/>
        <v>250000</v>
      </c>
      <c r="O33" s="51">
        <f t="shared" si="5"/>
        <v>323439.58333333331</v>
      </c>
    </row>
    <row r="34" spans="2:15" ht="29.45" customHeight="1" x14ac:dyDescent="0.45">
      <c r="B34" s="26" t="s">
        <v>39</v>
      </c>
      <c r="C34" s="7" t="s">
        <v>17</v>
      </c>
      <c r="D34" s="14">
        <v>41275</v>
      </c>
      <c r="E34" s="7" t="s">
        <v>57</v>
      </c>
      <c r="F34" s="12">
        <v>400000</v>
      </c>
      <c r="G34" s="13">
        <f t="shared" si="0"/>
        <v>8</v>
      </c>
      <c r="H34" s="9" t="str">
        <f>VLOOKUP(VALUE(MID(E34,4,2)),T_Escuelas[],2,FALSE)</f>
        <v>Matemáticas</v>
      </c>
      <c r="I34" s="9" t="str">
        <f>INDEX(T_Categoría[],MATCH(C34,T_Categoría[Tipo de Categoría],0),3)</f>
        <v>Ayudante</v>
      </c>
      <c r="J34" s="11">
        <f t="shared" si="1"/>
        <v>320000</v>
      </c>
      <c r="K34" s="11">
        <f t="shared" si="6"/>
        <v>280000</v>
      </c>
      <c r="L34" s="11">
        <f t="shared" si="2"/>
        <v>91200</v>
      </c>
      <c r="M34" s="11">
        <f t="shared" si="3"/>
        <v>170312.5</v>
      </c>
      <c r="N34" s="51">
        <f t="shared" si="4"/>
        <v>250000</v>
      </c>
      <c r="O34" s="51">
        <f t="shared" si="5"/>
        <v>220400</v>
      </c>
    </row>
    <row r="35" spans="2:15" ht="29.45" customHeight="1" x14ac:dyDescent="0.45">
      <c r="B35" s="26" t="s">
        <v>40</v>
      </c>
      <c r="C35" s="7" t="s">
        <v>15</v>
      </c>
      <c r="D35" s="8">
        <v>39035</v>
      </c>
      <c r="E35" s="7" t="s">
        <v>58</v>
      </c>
      <c r="F35" s="12">
        <v>600000</v>
      </c>
      <c r="G35" s="13">
        <f t="shared" si="0"/>
        <v>14.130555555555556</v>
      </c>
      <c r="H35" s="9" t="str">
        <f>VLOOKUP(VALUE(MID(E35,4,2)),T_Escuelas[],2,FALSE)</f>
        <v>Química</v>
      </c>
      <c r="I35" s="9" t="str">
        <f>INDEX(T_Categoría[],MATCH(C35,T_Categoría[Tipo de Categoría],0),3)</f>
        <v>Asociado</v>
      </c>
      <c r="J35" s="11">
        <f t="shared" si="1"/>
        <v>120000</v>
      </c>
      <c r="K35" s="11">
        <f t="shared" si="6"/>
        <v>60000</v>
      </c>
      <c r="L35" s="11">
        <f t="shared" si="2"/>
        <v>400318.75</v>
      </c>
      <c r="M35" s="11">
        <f t="shared" si="3"/>
        <v>170312.5</v>
      </c>
      <c r="N35" s="51">
        <f t="shared" si="4"/>
        <v>250000</v>
      </c>
      <c r="O35" s="51">
        <f t="shared" si="5"/>
        <v>650000</v>
      </c>
    </row>
    <row r="36" spans="2:15" ht="29.45" customHeight="1" x14ac:dyDescent="0.45">
      <c r="B36" s="26" t="s">
        <v>41</v>
      </c>
      <c r="C36" s="7" t="s">
        <v>16</v>
      </c>
      <c r="D36" s="8">
        <v>39008</v>
      </c>
      <c r="E36" s="7" t="s">
        <v>59</v>
      </c>
      <c r="F36" s="12">
        <v>280000</v>
      </c>
      <c r="G36" s="13">
        <f t="shared" si="0"/>
        <v>14.202777777777778</v>
      </c>
      <c r="H36" s="9" t="str">
        <f>VLOOKUP(VALUE(MID(E36,4,2)),T_Escuelas[],2,FALSE)</f>
        <v>Ing. Comercial</v>
      </c>
      <c r="I36" s="9" t="str">
        <f>INDEX(T_Categoría[],MATCH(C36,T_Categoría[Tipo de Categoría],0),3)</f>
        <v>Auxiliar</v>
      </c>
      <c r="J36" s="11">
        <f t="shared" si="1"/>
        <v>120000</v>
      </c>
      <c r="K36" s="11">
        <f t="shared" si="6"/>
        <v>60000</v>
      </c>
      <c r="L36" s="11">
        <f t="shared" si="2"/>
        <v>400318.75</v>
      </c>
      <c r="M36" s="11">
        <f t="shared" si="3"/>
        <v>170312.5</v>
      </c>
      <c r="N36" s="51">
        <f t="shared" si="4"/>
        <v>250000</v>
      </c>
      <c r="O36" s="51">
        <f t="shared" si="5"/>
        <v>650000</v>
      </c>
    </row>
    <row r="37" spans="2:15" ht="29.45" customHeight="1" x14ac:dyDescent="0.45">
      <c r="B37" s="26" t="s">
        <v>42</v>
      </c>
      <c r="C37" s="7" t="s">
        <v>15</v>
      </c>
      <c r="D37" s="14">
        <v>41508</v>
      </c>
      <c r="E37" s="7" t="s">
        <v>56</v>
      </c>
      <c r="F37" s="12">
        <v>500000</v>
      </c>
      <c r="G37" s="13">
        <f t="shared" si="0"/>
        <v>7.3583333333333334</v>
      </c>
      <c r="H37" s="9" t="str">
        <f>VLOOKUP(VALUE(MID(E37,4,2)),T_Escuelas[],2,FALSE)</f>
        <v>Const. Civil</v>
      </c>
      <c r="I37" s="9" t="str">
        <f>INDEX(T_Categoría[],MATCH(C37,T_Categoría[Tipo de Categoría],0),3)</f>
        <v>Asociado</v>
      </c>
      <c r="J37" s="11">
        <f t="shared" si="1"/>
        <v>320000</v>
      </c>
      <c r="K37" s="11">
        <f t="shared" si="6"/>
        <v>60000</v>
      </c>
      <c r="L37" s="11">
        <f t="shared" si="2"/>
        <v>91200</v>
      </c>
      <c r="M37" s="11">
        <f t="shared" si="3"/>
        <v>60000</v>
      </c>
      <c r="N37" s="51">
        <f t="shared" si="4"/>
        <v>250000</v>
      </c>
      <c r="O37" s="51">
        <f t="shared" si="5"/>
        <v>220400</v>
      </c>
    </row>
    <row r="38" spans="2:15" ht="29.45" customHeight="1" x14ac:dyDescent="0.45">
      <c r="B38" s="26" t="s">
        <v>43</v>
      </c>
      <c r="C38" s="7" t="s">
        <v>17</v>
      </c>
      <c r="D38" s="8">
        <v>42005</v>
      </c>
      <c r="E38" s="7" t="s">
        <v>57</v>
      </c>
      <c r="F38" s="12">
        <v>380000</v>
      </c>
      <c r="G38" s="13">
        <f t="shared" si="0"/>
        <v>6</v>
      </c>
      <c r="H38" s="9" t="str">
        <f>VLOOKUP(VALUE(MID(E38,4,2)),T_Escuelas[],2,FALSE)</f>
        <v>Matemáticas</v>
      </c>
      <c r="I38" s="9" t="str">
        <f>INDEX(T_Categoría[],MATCH(C38,T_Categoría[Tipo de Categoría],0),3)</f>
        <v>Ayudante</v>
      </c>
      <c r="J38" s="11">
        <f t="shared" si="1"/>
        <v>120000</v>
      </c>
      <c r="K38" s="11">
        <f t="shared" si="6"/>
        <v>270000</v>
      </c>
      <c r="L38" s="11">
        <f t="shared" si="2"/>
        <v>400318.75</v>
      </c>
      <c r="M38" s="11">
        <f t="shared" si="3"/>
        <v>170312.5</v>
      </c>
      <c r="N38" s="51">
        <f t="shared" si="4"/>
        <v>250000</v>
      </c>
      <c r="O38" s="51">
        <f t="shared" si="5"/>
        <v>256772.91666666666</v>
      </c>
    </row>
    <row r="39" spans="2:15" ht="40.5" customHeight="1" x14ac:dyDescent="0.2">
      <c r="E39" s="5"/>
    </row>
    <row r="40" spans="2:15" ht="51" customHeight="1" x14ac:dyDescent="0.2">
      <c r="E40" s="3"/>
    </row>
  </sheetData>
  <phoneticPr fontId="5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8:I24"/>
  <sheetViews>
    <sheetView workbookViewId="0">
      <selection activeCell="E22" sqref="E22"/>
    </sheetView>
  </sheetViews>
  <sheetFormatPr defaultColWidth="11.42578125" defaultRowHeight="12.75" x14ac:dyDescent="0.2"/>
  <cols>
    <col min="3" max="3" width="16.42578125" customWidth="1"/>
    <col min="5" max="5" width="37.140625" customWidth="1"/>
    <col min="6" max="6" width="34.28515625" customWidth="1"/>
    <col min="7" max="7" width="35" customWidth="1"/>
    <col min="9" max="9" width="18.42578125" customWidth="1"/>
  </cols>
  <sheetData>
    <row r="8" spans="3:9" x14ac:dyDescent="0.2">
      <c r="E8" s="10"/>
      <c r="F8" s="10"/>
    </row>
    <row r="9" spans="3:9" ht="20.25" x14ac:dyDescent="0.3">
      <c r="C9" s="28" t="s">
        <v>52</v>
      </c>
      <c r="E9" s="10"/>
      <c r="F9" s="10"/>
    </row>
    <row r="11" spans="3:9" ht="20.25" x14ac:dyDescent="0.3">
      <c r="E11" s="40" t="s">
        <v>53</v>
      </c>
      <c r="F11" s="40" t="s">
        <v>35</v>
      </c>
      <c r="G11" s="40" t="s">
        <v>48</v>
      </c>
    </row>
    <row r="12" spans="3:9" ht="26.25" x14ac:dyDescent="0.4">
      <c r="E12" s="31">
        <v>36586</v>
      </c>
      <c r="F12" s="32" t="s">
        <v>15</v>
      </c>
      <c r="G12" s="37" t="s">
        <v>5</v>
      </c>
    </row>
    <row r="13" spans="3:9" ht="26.25" x14ac:dyDescent="0.4">
      <c r="E13" s="33">
        <v>36586</v>
      </c>
      <c r="F13" s="34" t="s">
        <v>16</v>
      </c>
      <c r="G13" s="38" t="s">
        <v>6</v>
      </c>
      <c r="I13" s="29"/>
    </row>
    <row r="14" spans="3:9" ht="26.25" x14ac:dyDescent="0.4">
      <c r="E14" s="35">
        <v>42216</v>
      </c>
      <c r="F14" s="36" t="s">
        <v>17</v>
      </c>
      <c r="G14" s="39" t="s">
        <v>7</v>
      </c>
    </row>
    <row r="17" spans="3:7" x14ac:dyDescent="0.2">
      <c r="E17" s="10"/>
      <c r="F17" s="10"/>
      <c r="G17" s="10"/>
    </row>
    <row r="18" spans="3:7" ht="20.25" x14ac:dyDescent="0.3">
      <c r="C18" s="28" t="s">
        <v>25</v>
      </c>
    </row>
    <row r="19" spans="3:7" ht="20.25" x14ac:dyDescent="0.3">
      <c r="E19" s="43" t="s">
        <v>36</v>
      </c>
      <c r="F19" s="44" t="s">
        <v>21</v>
      </c>
      <c r="G19" s="45" t="s">
        <v>22</v>
      </c>
    </row>
    <row r="20" spans="3:7" ht="26.25" x14ac:dyDescent="0.4">
      <c r="E20" s="41">
        <v>10</v>
      </c>
      <c r="F20" s="30" t="s">
        <v>31</v>
      </c>
      <c r="G20" s="42" t="s">
        <v>18</v>
      </c>
    </row>
    <row r="21" spans="3:7" ht="26.25" x14ac:dyDescent="0.4">
      <c r="E21" s="41">
        <v>20</v>
      </c>
      <c r="F21" s="30" t="s">
        <v>8</v>
      </c>
      <c r="G21" s="42" t="s">
        <v>23</v>
      </c>
    </row>
    <row r="22" spans="3:7" ht="26.25" x14ac:dyDescent="0.4">
      <c r="E22" s="41">
        <v>30</v>
      </c>
      <c r="F22" s="30" t="s">
        <v>30</v>
      </c>
      <c r="G22" s="42" t="s">
        <v>29</v>
      </c>
    </row>
    <row r="23" spans="3:7" ht="26.25" x14ac:dyDescent="0.4">
      <c r="E23" s="46">
        <v>40</v>
      </c>
      <c r="F23" s="47" t="s">
        <v>13</v>
      </c>
      <c r="G23" s="48" t="s">
        <v>24</v>
      </c>
    </row>
    <row r="24" spans="3:7" ht="26.25" x14ac:dyDescent="0.4">
      <c r="E24" s="27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Planilla de Aumentos</vt:lpstr>
      <vt:lpstr>Bases de Datos</vt:lpstr>
      <vt:lpstr>Antigüedad_al_31_12_2020</vt:lpstr>
      <vt:lpstr>Aumento_1</vt:lpstr>
      <vt:lpstr>Aumento_2</vt:lpstr>
      <vt:lpstr>Aumento_3</vt:lpstr>
      <vt:lpstr>Aumento_4</vt:lpstr>
      <vt:lpstr>Aumento_5</vt:lpstr>
      <vt:lpstr>Aumento_6</vt:lpstr>
      <vt:lpstr>Código_Categoria</vt:lpstr>
      <vt:lpstr>Código_Escuela</vt:lpstr>
      <vt:lpstr>Fecha_de_Ingreso</vt:lpstr>
      <vt:lpstr>Nombre_Categoria</vt:lpstr>
      <vt:lpstr>Nombre_Escuela</vt:lpstr>
      <vt:lpstr>Profesores</vt:lpstr>
      <vt:lpstr>Renta_Actual</vt:lpstr>
    </vt:vector>
  </TitlesOfParts>
  <Company>Bachillerato PUC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Matías Duhalde</cp:lastModifiedBy>
  <cp:lastPrinted>2003-09-10T23:42:08Z</cp:lastPrinted>
  <dcterms:created xsi:type="dcterms:W3CDTF">2003-04-16T15:10:07Z</dcterms:created>
  <dcterms:modified xsi:type="dcterms:W3CDTF">2020-04-14T16:00:18Z</dcterms:modified>
</cp:coreProperties>
</file>