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-repo\IIC1062\Clases\Clase_07\"/>
    </mc:Choice>
  </mc:AlternateContent>
  <xr:revisionPtr revIDLastSave="0" documentId="13_ncr:1_{814638E6-C4AD-4ACB-8D42-0AAE005E36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D Donaciones " sheetId="2" r:id="rId1"/>
    <sheet name="BD Funcionarios" sheetId="3" r:id="rId2"/>
  </sheets>
  <definedNames>
    <definedName name="_xlnm._FilterDatabase" localSheetId="0" hidden="1">'BD Donaciones '!$B$18:$P$118</definedName>
    <definedName name="Apellidos___Nombres">'BD Donaciones '!$C$19:$C$118</definedName>
    <definedName name="Carrera_Profesional">'BD Donaciones '!$H$19:$H$118</definedName>
    <definedName name="Donación">'BD Donaciones '!$I$19:$I$118</definedName>
    <definedName name="Edad_Actual">'BD Donaciones '!$F$19:$F$118</definedName>
    <definedName name="Fecha_de_Nacimiento">'BD Donaciones '!$E$19:$E$118</definedName>
    <definedName name="Fecha_Donacion">'BD Donaciones '!$J$19:$J$118</definedName>
    <definedName name="ID_Empleado">'BD Donaciones '!$B$19:$B$118</definedName>
    <definedName name="Pais">'BD Donaciones '!$G$19:$G$118</definedName>
    <definedName name="Premio_1">'BD Donaciones '!$K$19:$K$118</definedName>
    <definedName name="Premio_2">'BD Donaciones '!$L$19:$L$118</definedName>
    <definedName name="Premio_3">'BD Donaciones '!$M$19:$M$118</definedName>
    <definedName name="Premio_4">'BD Donaciones '!$N$19:$N$118</definedName>
    <definedName name="Premio_5">'BD Donaciones '!$O$19:$O$118</definedName>
    <definedName name="Premio_6">'BD Donaciones '!$P$19:$P$118</definedName>
    <definedName name="Sexo">'BD Donaciones '!$D$19:$D$118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2" i="2" l="1"/>
  <c r="P20" i="2"/>
  <c r="P21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9" i="2"/>
  <c r="M20" i="2"/>
  <c r="M21" i="2"/>
  <c r="M22" i="2"/>
  <c r="M35" i="2"/>
  <c r="M36" i="2"/>
  <c r="M37" i="2"/>
  <c r="M38" i="2"/>
  <c r="M39" i="2"/>
  <c r="M40" i="2"/>
  <c r="M41" i="2"/>
  <c r="M42" i="2"/>
  <c r="M43" i="2"/>
  <c r="M44" i="2"/>
  <c r="M45" i="2"/>
  <c r="M46" i="2"/>
  <c r="M69" i="2"/>
  <c r="M70" i="2"/>
  <c r="M71" i="2"/>
  <c r="M72" i="2"/>
  <c r="M85" i="2"/>
  <c r="M86" i="2"/>
  <c r="M87" i="2"/>
  <c r="M88" i="2"/>
  <c r="M89" i="2"/>
  <c r="M90" i="2"/>
  <c r="M91" i="2"/>
  <c r="M92" i="2"/>
  <c r="M93" i="2"/>
  <c r="M94" i="2"/>
  <c r="M95" i="2"/>
  <c r="M96" i="2"/>
  <c r="M19" i="2"/>
  <c r="N47" i="2"/>
  <c r="N48" i="2"/>
  <c r="N50" i="2"/>
  <c r="N51" i="2"/>
  <c r="N52" i="2"/>
  <c r="N53" i="2"/>
  <c r="N54" i="2"/>
  <c r="N55" i="2"/>
  <c r="N56" i="2"/>
  <c r="N57" i="2"/>
  <c r="N58" i="2"/>
  <c r="N97" i="2"/>
  <c r="N98" i="2"/>
  <c r="N100" i="2"/>
  <c r="N101" i="2"/>
  <c r="N102" i="2"/>
  <c r="N103" i="2"/>
  <c r="N104" i="2"/>
  <c r="N105" i="2"/>
  <c r="N106" i="2"/>
  <c r="N107" i="2"/>
  <c r="N108" i="2"/>
  <c r="E10" i="2"/>
  <c r="E8" i="2"/>
  <c r="E6" i="2"/>
  <c r="E4" i="2"/>
  <c r="E2" i="2"/>
  <c r="F20" i="2"/>
  <c r="K20" i="2" s="1"/>
  <c r="F21" i="2"/>
  <c r="K21" i="2" s="1"/>
  <c r="F22" i="2"/>
  <c r="K22" i="2" s="1"/>
  <c r="F23" i="2"/>
  <c r="K23" i="2" s="1"/>
  <c r="F24" i="2"/>
  <c r="K24" i="2" s="1"/>
  <c r="F25" i="2"/>
  <c r="K25" i="2" s="1"/>
  <c r="F26" i="2"/>
  <c r="K26" i="2" s="1"/>
  <c r="F27" i="2"/>
  <c r="K27" i="2" s="1"/>
  <c r="F28" i="2"/>
  <c r="K28" i="2" s="1"/>
  <c r="F29" i="2"/>
  <c r="K29" i="2" s="1"/>
  <c r="F30" i="2"/>
  <c r="K30" i="2" s="1"/>
  <c r="F31" i="2"/>
  <c r="K31" i="2" s="1"/>
  <c r="F32" i="2"/>
  <c r="K32" i="2" s="1"/>
  <c r="F33" i="2"/>
  <c r="K33" i="2" s="1"/>
  <c r="F34" i="2"/>
  <c r="K34" i="2" s="1"/>
  <c r="F35" i="2"/>
  <c r="K35" i="2" s="1"/>
  <c r="F36" i="2"/>
  <c r="K36" i="2" s="1"/>
  <c r="F37" i="2"/>
  <c r="K37" i="2" s="1"/>
  <c r="F38" i="2"/>
  <c r="K38" i="2" s="1"/>
  <c r="F39" i="2"/>
  <c r="K39" i="2" s="1"/>
  <c r="F40" i="2"/>
  <c r="K40" i="2" s="1"/>
  <c r="F41" i="2"/>
  <c r="K41" i="2" s="1"/>
  <c r="F42" i="2"/>
  <c r="K42" i="2" s="1"/>
  <c r="F43" i="2"/>
  <c r="K43" i="2" s="1"/>
  <c r="F44" i="2"/>
  <c r="K44" i="2" s="1"/>
  <c r="F45" i="2"/>
  <c r="K45" i="2" s="1"/>
  <c r="F46" i="2"/>
  <c r="K46" i="2" s="1"/>
  <c r="F47" i="2"/>
  <c r="K47" i="2" s="1"/>
  <c r="F48" i="2"/>
  <c r="K48" i="2" s="1"/>
  <c r="F49" i="2"/>
  <c r="K49" i="2" s="1"/>
  <c r="F50" i="2"/>
  <c r="K50" i="2" s="1"/>
  <c r="F51" i="2"/>
  <c r="K51" i="2" s="1"/>
  <c r="F52" i="2"/>
  <c r="K52" i="2" s="1"/>
  <c r="F53" i="2"/>
  <c r="K53" i="2" s="1"/>
  <c r="F54" i="2"/>
  <c r="K54" i="2" s="1"/>
  <c r="F55" i="2"/>
  <c r="K55" i="2" s="1"/>
  <c r="F56" i="2"/>
  <c r="K56" i="2" s="1"/>
  <c r="F57" i="2"/>
  <c r="K57" i="2" s="1"/>
  <c r="F58" i="2"/>
  <c r="K58" i="2" s="1"/>
  <c r="F59" i="2"/>
  <c r="K59" i="2" s="1"/>
  <c r="F60" i="2"/>
  <c r="K60" i="2" s="1"/>
  <c r="F61" i="2"/>
  <c r="K61" i="2" s="1"/>
  <c r="F62" i="2"/>
  <c r="K62" i="2" s="1"/>
  <c r="F63" i="2"/>
  <c r="K63" i="2" s="1"/>
  <c r="F64" i="2"/>
  <c r="K64" i="2" s="1"/>
  <c r="F65" i="2"/>
  <c r="K65" i="2" s="1"/>
  <c r="F66" i="2"/>
  <c r="K66" i="2" s="1"/>
  <c r="F67" i="2"/>
  <c r="K67" i="2" s="1"/>
  <c r="F68" i="2"/>
  <c r="K68" i="2" s="1"/>
  <c r="F69" i="2"/>
  <c r="K69" i="2" s="1"/>
  <c r="F70" i="2"/>
  <c r="K70" i="2" s="1"/>
  <c r="F71" i="2"/>
  <c r="K71" i="2" s="1"/>
  <c r="F72" i="2"/>
  <c r="K72" i="2" s="1"/>
  <c r="F73" i="2"/>
  <c r="K73" i="2" s="1"/>
  <c r="F74" i="2"/>
  <c r="K74" i="2" s="1"/>
  <c r="F75" i="2"/>
  <c r="K75" i="2" s="1"/>
  <c r="F76" i="2"/>
  <c r="K76" i="2" s="1"/>
  <c r="F77" i="2"/>
  <c r="K77" i="2" s="1"/>
  <c r="F78" i="2"/>
  <c r="K78" i="2" s="1"/>
  <c r="F79" i="2"/>
  <c r="K79" i="2" s="1"/>
  <c r="F80" i="2"/>
  <c r="K80" i="2" s="1"/>
  <c r="F81" i="2"/>
  <c r="K81" i="2" s="1"/>
  <c r="F82" i="2"/>
  <c r="K82" i="2" s="1"/>
  <c r="F83" i="2"/>
  <c r="K83" i="2" s="1"/>
  <c r="F84" i="2"/>
  <c r="K84" i="2" s="1"/>
  <c r="F85" i="2"/>
  <c r="K85" i="2" s="1"/>
  <c r="F86" i="2"/>
  <c r="K86" i="2" s="1"/>
  <c r="F87" i="2"/>
  <c r="K87" i="2" s="1"/>
  <c r="F88" i="2"/>
  <c r="K88" i="2" s="1"/>
  <c r="F89" i="2"/>
  <c r="K89" i="2" s="1"/>
  <c r="F90" i="2"/>
  <c r="K90" i="2" s="1"/>
  <c r="F91" i="2"/>
  <c r="K91" i="2" s="1"/>
  <c r="F92" i="2"/>
  <c r="K92" i="2" s="1"/>
  <c r="F93" i="2"/>
  <c r="K93" i="2" s="1"/>
  <c r="F94" i="2"/>
  <c r="K94" i="2" s="1"/>
  <c r="F95" i="2"/>
  <c r="K95" i="2" s="1"/>
  <c r="F96" i="2"/>
  <c r="K96" i="2" s="1"/>
  <c r="F97" i="2"/>
  <c r="K97" i="2" s="1"/>
  <c r="F98" i="2"/>
  <c r="K98" i="2" s="1"/>
  <c r="F99" i="2"/>
  <c r="K99" i="2" s="1"/>
  <c r="F100" i="2"/>
  <c r="K100" i="2" s="1"/>
  <c r="F101" i="2"/>
  <c r="K101" i="2" s="1"/>
  <c r="F102" i="2"/>
  <c r="K102" i="2" s="1"/>
  <c r="F103" i="2"/>
  <c r="K103" i="2" s="1"/>
  <c r="F104" i="2"/>
  <c r="K104" i="2" s="1"/>
  <c r="F105" i="2"/>
  <c r="K105" i="2" s="1"/>
  <c r="F106" i="2"/>
  <c r="K106" i="2" s="1"/>
  <c r="F107" i="2"/>
  <c r="K107" i="2" s="1"/>
  <c r="F108" i="2"/>
  <c r="K108" i="2" s="1"/>
  <c r="F109" i="2"/>
  <c r="K109" i="2" s="1"/>
  <c r="F110" i="2"/>
  <c r="K110" i="2" s="1"/>
  <c r="F111" i="2"/>
  <c r="K111" i="2" s="1"/>
  <c r="F112" i="2"/>
  <c r="K112" i="2" s="1"/>
  <c r="F113" i="2"/>
  <c r="K113" i="2" s="1"/>
  <c r="F114" i="2"/>
  <c r="K114" i="2" s="1"/>
  <c r="F115" i="2"/>
  <c r="K115" i="2" s="1"/>
  <c r="F116" i="2"/>
  <c r="K116" i="2" s="1"/>
  <c r="F117" i="2"/>
  <c r="K117" i="2" s="1"/>
  <c r="F118" i="2"/>
  <c r="K118" i="2" s="1"/>
  <c r="F19" i="2"/>
  <c r="K19" i="2" s="1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9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L111" i="2" l="1"/>
  <c r="M111" i="2" s="1"/>
  <c r="L99" i="2"/>
  <c r="M99" i="2" s="1"/>
  <c r="O99" i="2" s="1"/>
  <c r="L91" i="2"/>
  <c r="L79" i="2"/>
  <c r="M79" i="2" s="1"/>
  <c r="L71" i="2"/>
  <c r="L59" i="2"/>
  <c r="M59" i="2" s="1"/>
  <c r="L47" i="2"/>
  <c r="M47" i="2" s="1"/>
  <c r="L35" i="2"/>
  <c r="L31" i="2"/>
  <c r="M31" i="2" s="1"/>
  <c r="L118" i="2"/>
  <c r="M118" i="2" s="1"/>
  <c r="O118" i="2" s="1"/>
  <c r="L114" i="2"/>
  <c r="M114" i="2" s="1"/>
  <c r="L110" i="2"/>
  <c r="M110" i="2" s="1"/>
  <c r="L106" i="2"/>
  <c r="M106" i="2" s="1"/>
  <c r="L102" i="2"/>
  <c r="M102" i="2" s="1"/>
  <c r="L98" i="2"/>
  <c r="M98" i="2" s="1"/>
  <c r="L94" i="2"/>
  <c r="L90" i="2"/>
  <c r="L86" i="2"/>
  <c r="L82" i="2"/>
  <c r="M82" i="2" s="1"/>
  <c r="L78" i="2"/>
  <c r="M78" i="2" s="1"/>
  <c r="L74" i="2"/>
  <c r="M74" i="2" s="1"/>
  <c r="L70" i="2"/>
  <c r="L66" i="2"/>
  <c r="M66" i="2" s="1"/>
  <c r="O66" i="2" s="1"/>
  <c r="L62" i="2"/>
  <c r="M62" i="2" s="1"/>
  <c r="L58" i="2"/>
  <c r="M58" i="2" s="1"/>
  <c r="L54" i="2"/>
  <c r="M54" i="2" s="1"/>
  <c r="L50" i="2"/>
  <c r="M50" i="2" s="1"/>
  <c r="L46" i="2"/>
  <c r="L42" i="2"/>
  <c r="L38" i="2"/>
  <c r="L34" i="2"/>
  <c r="M34" i="2" s="1"/>
  <c r="L30" i="2"/>
  <c r="M30" i="2" s="1"/>
  <c r="L26" i="2"/>
  <c r="M26" i="2" s="1"/>
  <c r="L22" i="2"/>
  <c r="L103" i="2"/>
  <c r="M103" i="2" s="1"/>
  <c r="L87" i="2"/>
  <c r="L75" i="2"/>
  <c r="M75" i="2" s="1"/>
  <c r="L63" i="2"/>
  <c r="M63" i="2" s="1"/>
  <c r="L51" i="2"/>
  <c r="M51" i="2" s="1"/>
  <c r="L39" i="2"/>
  <c r="L23" i="2"/>
  <c r="M23" i="2" s="1"/>
  <c r="L117" i="2"/>
  <c r="M117" i="2" s="1"/>
  <c r="O117" i="2" s="1"/>
  <c r="L113" i="2"/>
  <c r="M113" i="2" s="1"/>
  <c r="L109" i="2"/>
  <c r="M109" i="2" s="1"/>
  <c r="L105" i="2"/>
  <c r="M105" i="2" s="1"/>
  <c r="L101" i="2"/>
  <c r="M101" i="2" s="1"/>
  <c r="L97" i="2"/>
  <c r="M97" i="2" s="1"/>
  <c r="L93" i="2"/>
  <c r="L89" i="2"/>
  <c r="L85" i="2"/>
  <c r="L81" i="2"/>
  <c r="M81" i="2" s="1"/>
  <c r="L77" i="2"/>
  <c r="M77" i="2" s="1"/>
  <c r="L73" i="2"/>
  <c r="M73" i="2" s="1"/>
  <c r="L69" i="2"/>
  <c r="L65" i="2"/>
  <c r="M65" i="2" s="1"/>
  <c r="L61" i="2"/>
  <c r="M61" i="2" s="1"/>
  <c r="L57" i="2"/>
  <c r="M57" i="2" s="1"/>
  <c r="L53" i="2"/>
  <c r="M53" i="2" s="1"/>
  <c r="L49" i="2"/>
  <c r="M49" i="2" s="1"/>
  <c r="O49" i="2" s="1"/>
  <c r="L45" i="2"/>
  <c r="L41" i="2"/>
  <c r="L37" i="2"/>
  <c r="L33" i="2"/>
  <c r="M33" i="2" s="1"/>
  <c r="L29" i="2"/>
  <c r="M29" i="2" s="1"/>
  <c r="L25" i="2"/>
  <c r="M25" i="2" s="1"/>
  <c r="L21" i="2"/>
  <c r="L115" i="2"/>
  <c r="M115" i="2" s="1"/>
  <c r="L107" i="2"/>
  <c r="M107" i="2" s="1"/>
  <c r="L95" i="2"/>
  <c r="L83" i="2"/>
  <c r="M83" i="2" s="1"/>
  <c r="L67" i="2"/>
  <c r="M67" i="2" s="1"/>
  <c r="O67" i="2" s="1"/>
  <c r="L55" i="2"/>
  <c r="M55" i="2" s="1"/>
  <c r="L43" i="2"/>
  <c r="L27" i="2"/>
  <c r="M27" i="2" s="1"/>
  <c r="L116" i="2"/>
  <c r="M116" i="2" s="1"/>
  <c r="O116" i="2" s="1"/>
  <c r="L112" i="2"/>
  <c r="M112" i="2" s="1"/>
  <c r="L108" i="2"/>
  <c r="M108" i="2" s="1"/>
  <c r="L104" i="2"/>
  <c r="M104" i="2" s="1"/>
  <c r="L100" i="2"/>
  <c r="M100" i="2" s="1"/>
  <c r="L96" i="2"/>
  <c r="L92" i="2"/>
  <c r="L88" i="2"/>
  <c r="L84" i="2"/>
  <c r="M84" i="2" s="1"/>
  <c r="L80" i="2"/>
  <c r="M80" i="2" s="1"/>
  <c r="L76" i="2"/>
  <c r="M76" i="2" s="1"/>
  <c r="L72" i="2"/>
  <c r="L68" i="2"/>
  <c r="M68" i="2" s="1"/>
  <c r="O68" i="2" s="1"/>
  <c r="L64" i="2"/>
  <c r="M64" i="2" s="1"/>
  <c r="L60" i="2"/>
  <c r="M60" i="2" s="1"/>
  <c r="L56" i="2"/>
  <c r="M56" i="2" s="1"/>
  <c r="L52" i="2"/>
  <c r="M52" i="2" s="1"/>
  <c r="L48" i="2"/>
  <c r="M48" i="2" s="1"/>
  <c r="L44" i="2"/>
  <c r="L40" i="2"/>
  <c r="L36" i="2"/>
  <c r="L32" i="2"/>
  <c r="M32" i="2" s="1"/>
  <c r="L28" i="2"/>
  <c r="M28" i="2" s="1"/>
  <c r="L24" i="2"/>
  <c r="M24" i="2" s="1"/>
  <c r="L20" i="2"/>
  <c r="L19" i="2"/>
  <c r="N32" i="2" l="1"/>
  <c r="N80" i="2"/>
  <c r="N61" i="2"/>
  <c r="N109" i="2"/>
  <c r="N30" i="2"/>
  <c r="N78" i="2"/>
  <c r="N79" i="2"/>
  <c r="N36" i="2"/>
  <c r="N68" i="2"/>
  <c r="N116" i="2"/>
  <c r="N67" i="2"/>
  <c r="N115" i="2"/>
  <c r="N33" i="2"/>
  <c r="N49" i="2"/>
  <c r="N65" i="2"/>
  <c r="N81" i="2"/>
  <c r="N113" i="2"/>
  <c r="N34" i="2"/>
  <c r="N66" i="2"/>
  <c r="N82" i="2"/>
  <c r="N114" i="2"/>
  <c r="N91" i="2"/>
  <c r="N96" i="2"/>
  <c r="N112" i="2"/>
  <c r="N29" i="2"/>
  <c r="N93" i="2"/>
  <c r="N39" i="2"/>
  <c r="N46" i="2"/>
  <c r="N94" i="2"/>
  <c r="N110" i="2"/>
  <c r="N20" i="2"/>
  <c r="N40" i="2"/>
  <c r="N72" i="2"/>
  <c r="N88" i="2"/>
  <c r="N27" i="2"/>
  <c r="N83" i="2"/>
  <c r="N21" i="2"/>
  <c r="N37" i="2"/>
  <c r="N69" i="2"/>
  <c r="N85" i="2"/>
  <c r="N117" i="2"/>
  <c r="N63" i="2"/>
  <c r="N22" i="2"/>
  <c r="N38" i="2"/>
  <c r="N70" i="2"/>
  <c r="N86" i="2"/>
  <c r="N118" i="2"/>
  <c r="N59" i="2"/>
  <c r="N99" i="2"/>
  <c r="N64" i="2"/>
  <c r="N45" i="2"/>
  <c r="N77" i="2"/>
  <c r="N87" i="2"/>
  <c r="N62" i="2"/>
  <c r="N35" i="2"/>
  <c r="N84" i="2"/>
  <c r="N24" i="2"/>
  <c r="N28" i="2"/>
  <c r="N44" i="2"/>
  <c r="N60" i="2"/>
  <c r="N76" i="2"/>
  <c r="N92" i="2"/>
  <c r="N43" i="2"/>
  <c r="N95" i="2"/>
  <c r="N25" i="2"/>
  <c r="N41" i="2"/>
  <c r="N73" i="2"/>
  <c r="N89" i="2"/>
  <c r="N23" i="2"/>
  <c r="N75" i="2"/>
  <c r="N26" i="2"/>
  <c r="N42" i="2"/>
  <c r="N74" i="2"/>
  <c r="N90" i="2"/>
  <c r="N31" i="2"/>
  <c r="N71" i="2"/>
  <c r="N111" i="2"/>
  <c r="N19" i="2"/>
</calcChain>
</file>

<file path=xl/sharedStrings.xml><?xml version="1.0" encoding="utf-8"?>
<sst xmlns="http://schemas.openxmlformats.org/spreadsheetml/2006/main" count="414" uniqueCount="231">
  <si>
    <t>Pais</t>
  </si>
  <si>
    <t>Carrera Profesional</t>
  </si>
  <si>
    <t>Ecuador</t>
  </si>
  <si>
    <t>Arquitectura</t>
  </si>
  <si>
    <t>Ingeniería Civil</t>
  </si>
  <si>
    <t>Colombia</t>
  </si>
  <si>
    <t>México</t>
  </si>
  <si>
    <t>Chile</t>
  </si>
  <si>
    <t xml:space="preserve">Donación </t>
  </si>
  <si>
    <t>Sexo</t>
  </si>
  <si>
    <t>Fecha Donacion</t>
  </si>
  <si>
    <t>Allende García Cristian</t>
  </si>
  <si>
    <t>Anich Hazbún Javier Andrés</t>
  </si>
  <si>
    <t>Apt Iberkleid Alex</t>
  </si>
  <si>
    <t>Arrau Garcés Gonzalo José</t>
  </si>
  <si>
    <t>Astorga Escudero Matias Andres</t>
  </si>
  <si>
    <t>Balmaceda Costa Gaspar</t>
  </si>
  <si>
    <t>Beyer Correa María De Los Angeles</t>
  </si>
  <si>
    <t>Calderón Johnson Agustín Ignacio</t>
  </si>
  <si>
    <t>Campodonico Rios Pedro</t>
  </si>
  <si>
    <t>Chacón Clericus Gonzalo Sebastián</t>
  </si>
  <si>
    <t>Domeyko Andre Juan</t>
  </si>
  <si>
    <t>Edwards Campo Leon Jose</t>
  </si>
  <si>
    <t>Ferrada Zañartu Rafael José</t>
  </si>
  <si>
    <t>Foxley Bolocco Agustin</t>
  </si>
  <si>
    <t>Giangrandi Moreno Renata</t>
  </si>
  <si>
    <t>Godor Jouannet Laszlo Sebastián</t>
  </si>
  <si>
    <t>Gonzalez Campos Javiera Elizabeth</t>
  </si>
  <si>
    <t>Jiménez Chadwick Samuel León</t>
  </si>
  <si>
    <t>Lagos Hevia Maria Jose</t>
  </si>
  <si>
    <t>Menchaca Taboada Beatriz Andrea</t>
  </si>
  <si>
    <t>Moenne-Loccoz Moenne-Loccoz Alberto Andres</t>
  </si>
  <si>
    <t>Mondaca Fuentes Tomas Ignacio</t>
  </si>
  <si>
    <t>Montes Moore Martín</t>
  </si>
  <si>
    <t>Moraga Reyes Efrain Ricardo</t>
  </si>
  <si>
    <t>Morales Contreras Rómulo Hernán</t>
  </si>
  <si>
    <t>Navia Rafide Simón Felipe</t>
  </si>
  <si>
    <t>Núñez Zapata Diego Ignacio</t>
  </si>
  <si>
    <t>Olea Rivera María Paz</t>
  </si>
  <si>
    <t>Ossa Magaña Francisca</t>
  </si>
  <si>
    <t>Osses Fernandez Leon</t>
  </si>
  <si>
    <t>Ovalle Salinas José Ignacio</t>
  </si>
  <si>
    <t>Palacios Coddou Francisca Margarita</t>
  </si>
  <si>
    <t>Peñaloza Diaz Camila Antonia</t>
  </si>
  <si>
    <t>Pérez Fuentes Catalina Isidora</t>
  </si>
  <si>
    <t>Rodriguez Arnolds Nicolas</t>
  </si>
  <si>
    <t>Sepulveda Villanueva Jose Jonathan</t>
  </si>
  <si>
    <t>Subiabre Von Johnn-Marteville Vicente Alberto</t>
  </si>
  <si>
    <t>Tobar Briceño Adolfo Andres</t>
  </si>
  <si>
    <t>Trebilcock Lagos Pedro Pablo Álvaro</t>
  </si>
  <si>
    <t>Valdes Vial Alfredo Jose</t>
  </si>
  <si>
    <t>Valdés Carmona Carlos Alfonso</t>
  </si>
  <si>
    <t>Apellidos / Nombres</t>
  </si>
  <si>
    <t>Moran Zapata Lily</t>
  </si>
  <si>
    <t>Richy Rey Claudio</t>
  </si>
  <si>
    <t>Ramirez Juan</t>
  </si>
  <si>
    <t>Piñera Lagos Juan</t>
  </si>
  <si>
    <t>Duran Velarde Pamela</t>
  </si>
  <si>
    <t>Cifuentes Juan</t>
  </si>
  <si>
    <t>Ingeniería Comercial</t>
  </si>
  <si>
    <t>Construcción Civil</t>
  </si>
  <si>
    <t>Fecha de Nacimiento</t>
  </si>
  <si>
    <t xml:space="preserve">Iñíguez Pinto María </t>
  </si>
  <si>
    <t>De-Solminihac Boizard Javiera Ignacia</t>
  </si>
  <si>
    <t>Codigo Empleado</t>
  </si>
  <si>
    <t>Premio 1</t>
  </si>
  <si>
    <t>Premio 2</t>
  </si>
  <si>
    <t>Premio 3</t>
  </si>
  <si>
    <t>Premio 4</t>
  </si>
  <si>
    <t>Premio 5</t>
  </si>
  <si>
    <t>Premio 6</t>
  </si>
  <si>
    <t>Promedio General de Donaciones De Ingeniería</t>
  </si>
  <si>
    <t>ID Empleado</t>
  </si>
  <si>
    <t>China</t>
  </si>
  <si>
    <t>Promedio general de Donaciones de Mexico</t>
  </si>
  <si>
    <t>Promedio General de Donaciones Chile entre 2012 y 2014</t>
  </si>
  <si>
    <t>Acuña Farías Javiera Ignacia</t>
  </si>
  <si>
    <t>Avetikian Raimann Nicolás Alejandro</t>
  </si>
  <si>
    <t>Billikopf Mujica Samuel</t>
  </si>
  <si>
    <t>Bruce Azcorbebeitia Vanessa Andrea</t>
  </si>
  <si>
    <t>Cambiaso Fischer Bernardita</t>
  </si>
  <si>
    <t>Campino Ferrada María Francisca</t>
  </si>
  <si>
    <t>Campos Silva Benjamín Andrés</t>
  </si>
  <si>
    <t>Carstens Núñez Christian Thomas</t>
  </si>
  <si>
    <t>Dosal Gómez Florencia</t>
  </si>
  <si>
    <t>Echeverría Orellana María Isabel</t>
  </si>
  <si>
    <t>Espildora Vial Jose Agustin</t>
  </si>
  <si>
    <t>Feres Aguado Raimundo</t>
  </si>
  <si>
    <t>Gómez Medel Diego Bastián</t>
  </si>
  <si>
    <t>Gonzalez Carrasco Ariel Andres</t>
  </si>
  <si>
    <t>Guerra Rosso Aracelli Giannina</t>
  </si>
  <si>
    <t>Guzmán Peña Carolina Sofía</t>
  </si>
  <si>
    <t>Guzmán Santis José Ignacio</t>
  </si>
  <si>
    <t>Hernández Vera Claudio Andrés</t>
  </si>
  <si>
    <t>Illanes Carabajal Catalina Andrea</t>
  </si>
  <si>
    <t>Iñiguez Greene Pedro Felipe</t>
  </si>
  <si>
    <t>Jara Ríos Valentina Antonieta</t>
  </si>
  <si>
    <t>Labarca Pinto Simón Alejandro</t>
  </si>
  <si>
    <t>Leiva Saavedra Ariel Mauricio</t>
  </si>
  <si>
    <t>Licci Benavente Claudio Andrés</t>
  </si>
  <si>
    <t>López Pinochet Antonia Sofía</t>
  </si>
  <si>
    <t>Mir Bezanilla Juan Fernando</t>
  </si>
  <si>
    <t>Molina Olivier Benjamín Aldo</t>
  </si>
  <si>
    <t>Munita Rozas Vicente</t>
  </si>
  <si>
    <t>Muñoz Sepulveda Carolina Andrea</t>
  </si>
  <si>
    <t>Ojeda Rougier Diego Alejandro</t>
  </si>
  <si>
    <t>Ortega Morales Carolina Pía</t>
  </si>
  <si>
    <t>Oyanadel Pastén Ignacia Mariela Paz</t>
  </si>
  <si>
    <t>Painemil Herrera Millaray Angelica</t>
  </si>
  <si>
    <t>Pareja Salazar Claudia Belen Ignacia Fra</t>
  </si>
  <si>
    <t>Pinto Godoy Sebastián Eduardo</t>
  </si>
  <si>
    <t>Ramirez Romero Rodrigo Javier</t>
  </si>
  <si>
    <t>Rivera Vidal Benjamín Ismael</t>
  </si>
  <si>
    <t>Rojas Ureta Carlos Sebastian</t>
  </si>
  <si>
    <t>Schilling Moller Irina</t>
  </si>
  <si>
    <t>Sierpe Silva Carolina Andrea</t>
  </si>
  <si>
    <t>Timmermann Fabres Jeanne</t>
  </si>
  <si>
    <t>Tobar Fuentes Kevin Jordi</t>
  </si>
  <si>
    <t>Urrutia Valdes Daniela Andrea</t>
  </si>
  <si>
    <t>Varas Moreno Ricardo Maximiliano</t>
  </si>
  <si>
    <t>Yáñez Atria María Antonia</t>
  </si>
  <si>
    <t>Yunge Figueroa Andrés Gabriel</t>
  </si>
  <si>
    <t>Allende Felipe Mario</t>
  </si>
  <si>
    <t>Anich Hazbún Juan</t>
  </si>
  <si>
    <t xml:space="preserve">Cifuentes Juan Francisco </t>
  </si>
  <si>
    <t>Suarez Karen Valery</t>
  </si>
  <si>
    <t>Mexico</t>
  </si>
  <si>
    <t>Apellidos  Nombres</t>
  </si>
  <si>
    <t>Edad Actual</t>
  </si>
  <si>
    <t>Promedio General de Donaciones de de Construcción Civil</t>
  </si>
  <si>
    <t>Promedio de Donaciones de Ecuador</t>
  </si>
  <si>
    <t>ID 1001</t>
  </si>
  <si>
    <t>ID 1002</t>
  </si>
  <si>
    <t>ID 1003</t>
  </si>
  <si>
    <t>ID 1004</t>
  </si>
  <si>
    <t>ID 1005</t>
  </si>
  <si>
    <t>ID 1006</t>
  </si>
  <si>
    <t>ID 1007</t>
  </si>
  <si>
    <t>ID 1008</t>
  </si>
  <si>
    <t>ID 1009</t>
  </si>
  <si>
    <t>ID 1010</t>
  </si>
  <si>
    <t>ID 1011</t>
  </si>
  <si>
    <t>ID 1012</t>
  </si>
  <si>
    <t>ID 1013</t>
  </si>
  <si>
    <t>ID 1014</t>
  </si>
  <si>
    <t>ID 1015</t>
  </si>
  <si>
    <t>ID 1016</t>
  </si>
  <si>
    <t>ID 1017</t>
  </si>
  <si>
    <t>ID 1018</t>
  </si>
  <si>
    <t>ID 1019</t>
  </si>
  <si>
    <t>ID 1020</t>
  </si>
  <si>
    <t>ID 1021</t>
  </si>
  <si>
    <t>ID 1022</t>
  </si>
  <si>
    <t>ID 1023</t>
  </si>
  <si>
    <t>ID 1024</t>
  </si>
  <si>
    <t>ID 1025</t>
  </si>
  <si>
    <t>ID 1026</t>
  </si>
  <si>
    <t>ID 1027</t>
  </si>
  <si>
    <t>ID 1028</t>
  </si>
  <si>
    <t>ID 1029</t>
  </si>
  <si>
    <t>ID 1030</t>
  </si>
  <si>
    <t>ID 1031</t>
  </si>
  <si>
    <t>ID 1032</t>
  </si>
  <si>
    <t>ID 1033</t>
  </si>
  <si>
    <t>ID 1034</t>
  </si>
  <si>
    <t>ID 1035</t>
  </si>
  <si>
    <t>ID 1036</t>
  </si>
  <si>
    <t>ID 1037</t>
  </si>
  <si>
    <t>ID 1038</t>
  </si>
  <si>
    <t>ID 1039</t>
  </si>
  <si>
    <t>ID 1040</t>
  </si>
  <si>
    <t>ID 1041</t>
  </si>
  <si>
    <t>ID 1042</t>
  </si>
  <si>
    <t>ID 1043</t>
  </si>
  <si>
    <t>ID 1044</t>
  </si>
  <si>
    <t>ID 1045</t>
  </si>
  <si>
    <t>ID 1046</t>
  </si>
  <si>
    <t>ID 1047</t>
  </si>
  <si>
    <t>ID 1048</t>
  </si>
  <si>
    <t>ID 1049</t>
  </si>
  <si>
    <t>ID 1050</t>
  </si>
  <si>
    <t>ID 1051</t>
  </si>
  <si>
    <t>ID 1052</t>
  </si>
  <si>
    <t>ID 1053</t>
  </si>
  <si>
    <t>ID 1054</t>
  </si>
  <si>
    <t>ID 1055</t>
  </si>
  <si>
    <t>ID 1056</t>
  </si>
  <si>
    <t>ID 1057</t>
  </si>
  <si>
    <t>ID 1058</t>
  </si>
  <si>
    <t>ID 1059</t>
  </si>
  <si>
    <t>ID 1060</t>
  </si>
  <si>
    <t>ID 1061</t>
  </si>
  <si>
    <t>ID 1062</t>
  </si>
  <si>
    <t>ID 1063</t>
  </si>
  <si>
    <t>ID 1064</t>
  </si>
  <si>
    <t>ID 1065</t>
  </si>
  <si>
    <t>ID 1066</t>
  </si>
  <si>
    <t>ID 1067</t>
  </si>
  <si>
    <t>ID 1068</t>
  </si>
  <si>
    <t>ID 1069</t>
  </si>
  <si>
    <t>ID 1070</t>
  </si>
  <si>
    <t>ID 1071</t>
  </si>
  <si>
    <t>ID 1072</t>
  </si>
  <si>
    <t>ID 1073</t>
  </si>
  <si>
    <t>ID 1074</t>
  </si>
  <si>
    <t>ID 1075</t>
  </si>
  <si>
    <t>ID 1076</t>
  </si>
  <si>
    <t>ID 1077</t>
  </si>
  <si>
    <t>ID 1078</t>
  </si>
  <si>
    <t>ID 1079</t>
  </si>
  <si>
    <t>ID 1080</t>
  </si>
  <si>
    <t>ID 1081</t>
  </si>
  <si>
    <t>ID 1082</t>
  </si>
  <si>
    <t>ID 1083</t>
  </si>
  <si>
    <t>ID 1084</t>
  </si>
  <si>
    <t>ID 1085</t>
  </si>
  <si>
    <t>ID 1086</t>
  </si>
  <si>
    <t>ID 1087</t>
  </si>
  <si>
    <t>ID 1088</t>
  </si>
  <si>
    <t>ID 1089</t>
  </si>
  <si>
    <t>ID 1090</t>
  </si>
  <si>
    <t>ID 1091</t>
  </si>
  <si>
    <t>ID 1092</t>
  </si>
  <si>
    <t>ID 1093</t>
  </si>
  <si>
    <t>ID 1094</t>
  </si>
  <si>
    <t>ID 1095</t>
  </si>
  <si>
    <t>ID 1096</t>
  </si>
  <si>
    <t>ID 1097</t>
  </si>
  <si>
    <t>ID 1098</t>
  </si>
  <si>
    <t>ID 1099</t>
  </si>
  <si>
    <t>ID 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</si>
</sst>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S/.&quot;\ * #,##0.00_);_(&quot;S/.&quot;\ * \(#,##0.00\);_(&quot;S/.&quot;\ * &quot;-&quot;??_);_(@_)"/>
    <numFmt numFmtId="165" formatCode="_([$€-2]* #,##0.00_);_([$€-2]* \(#,##0.00\);_([$€-2]* &quot;-&quot;??_)"/>
    <numFmt numFmtId="166" formatCode="&quot;US $&quot;\ #,##0"/>
  </numFmts>
  <fonts count="11" x14ac:knownFonts="1">
    <font>
      <sz val="10"/>
      <name val="Arial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b/>
      <sz val="16"/>
      <name val="Arial"/>
      <family val="2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0" fontId="3" fillId="0" borderId="0" xfId="0" applyFont="1" applyAlignment="1">
      <alignment horizontal="center"/>
    </xf>
    <xf numFmtId="0" fontId="2" fillId="4" borderId="2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vertical="top" wrapText="1"/>
    </xf>
    <xf numFmtId="166" fontId="2" fillId="4" borderId="2" xfId="1" applyNumberFormat="1" applyFont="1" applyFill="1" applyBorder="1" applyAlignment="1">
      <alignment vertical="top" wrapText="1"/>
    </xf>
    <xf numFmtId="14" fontId="2" fillId="4" borderId="4" xfId="0" applyNumberFormat="1" applyFont="1" applyFill="1" applyBorder="1" applyAlignment="1">
      <alignment vertical="top" wrapText="1"/>
    </xf>
    <xf numFmtId="1" fontId="2" fillId="4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14" fontId="2" fillId="2" borderId="5" xfId="0" applyNumberFormat="1" applyFont="1" applyFill="1" applyBorder="1" applyAlignment="1">
      <alignment horizontal="center" vertical="top" wrapText="1"/>
    </xf>
    <xf numFmtId="14" fontId="2" fillId="2" borderId="7" xfId="0" applyNumberFormat="1" applyFont="1" applyFill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2" fillId="7" borderId="2" xfId="0" applyFont="1" applyFill="1" applyBorder="1" applyAlignment="1">
      <alignment horizontal="center" vertical="top" wrapText="1"/>
    </xf>
    <xf numFmtId="0" fontId="2" fillId="7" borderId="8" xfId="0" applyFont="1" applyFill="1" applyBorder="1" applyAlignment="1">
      <alignment vertical="top" wrapText="1"/>
    </xf>
    <xf numFmtId="14" fontId="2" fillId="2" borderId="6" xfId="0" applyNumberFormat="1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vertical="top" wrapText="1"/>
    </xf>
    <xf numFmtId="0" fontId="2" fillId="7" borderId="9" xfId="0" applyFont="1" applyFill="1" applyBorder="1" applyAlignment="1">
      <alignment vertical="top" wrapText="1"/>
    </xf>
    <xf numFmtId="0" fontId="4" fillId="2" borderId="9" xfId="0" applyFont="1" applyFill="1" applyBorder="1"/>
    <xf numFmtId="0" fontId="4" fillId="7" borderId="9" xfId="0" applyFont="1" applyFill="1" applyBorder="1"/>
    <xf numFmtId="0" fontId="2" fillId="7" borderId="3" xfId="0" applyFont="1" applyFill="1" applyBorder="1" applyAlignment="1">
      <alignment horizontal="center" vertical="top" wrapText="1"/>
    </xf>
    <xf numFmtId="0" fontId="4" fillId="2" borderId="2" xfId="0" applyFont="1" applyFill="1" applyBorder="1"/>
    <xf numFmtId="0" fontId="4" fillId="7" borderId="2" xfId="0" applyFont="1" applyFill="1" applyBorder="1"/>
    <xf numFmtId="0" fontId="2" fillId="7" borderId="2" xfId="0" applyFont="1" applyFill="1" applyBorder="1" applyAlignment="1">
      <alignment vertical="top" wrapText="1"/>
    </xf>
    <xf numFmtId="0" fontId="4" fillId="7" borderId="3" xfId="0" applyFont="1" applyFill="1" applyBorder="1"/>
    <xf numFmtId="0" fontId="4" fillId="4" borderId="10" xfId="0" applyFont="1" applyFill="1" applyBorder="1"/>
    <xf numFmtId="0" fontId="4" fillId="7" borderId="10" xfId="0" applyFont="1" applyFill="1" applyBorder="1"/>
    <xf numFmtId="0" fontId="6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top" wrapText="1"/>
    </xf>
    <xf numFmtId="166" fontId="9" fillId="2" borderId="1" xfId="1" applyNumberFormat="1" applyFont="1" applyFill="1" applyBorder="1" applyAlignment="1">
      <alignment vertical="top" wrapText="1"/>
    </xf>
    <xf numFmtId="14" fontId="9" fillId="2" borderId="1" xfId="0" applyNumberFormat="1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 wrapText="1"/>
    </xf>
    <xf numFmtId="166" fontId="9" fillId="4" borderId="1" xfId="1" applyNumberFormat="1" applyFont="1" applyFill="1" applyBorder="1" applyAlignment="1">
      <alignment vertical="top" wrapText="1"/>
    </xf>
    <xf numFmtId="14" fontId="9" fillId="4" borderId="1" xfId="0" applyNumberFormat="1" applyFont="1" applyFill="1" applyBorder="1" applyAlignment="1">
      <alignment vertical="top" wrapText="1"/>
    </xf>
    <xf numFmtId="0" fontId="10" fillId="5" borderId="1" xfId="0" applyFont="1" applyFill="1" applyBorder="1"/>
    <xf numFmtId="0" fontId="10" fillId="0" borderId="0" xfId="0" applyFont="1"/>
    <xf numFmtId="0" fontId="6" fillId="0" borderId="0" xfId="0" applyFont="1" applyAlignment="1">
      <alignment horizontal="center"/>
    </xf>
    <xf numFmtId="0" fontId="2" fillId="7" borderId="11" xfId="0" applyFont="1" applyFill="1" applyBorder="1" applyAlignment="1">
      <alignment horizontal="center" vertical="top" wrapText="1"/>
    </xf>
    <xf numFmtId="0" fontId="2" fillId="4" borderId="11" xfId="0" applyFont="1" applyFill="1" applyBorder="1" applyAlignment="1">
      <alignment horizontal="center" vertical="top" wrapText="1"/>
    </xf>
    <xf numFmtId="0" fontId="2" fillId="4" borderId="12" xfId="0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top" wrapText="1"/>
    </xf>
  </cellXfs>
  <cellStyles count="3">
    <cellStyle name="Currency" xfId="1" builtinId="4"/>
    <cellStyle name="Euro" xfId="2" xr:uid="{00000000-0005-0000-0000-000000000000}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m/d/yyyy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2</xdr:row>
      <xdr:rowOff>209551</xdr:rowOff>
    </xdr:from>
    <xdr:to>
      <xdr:col>7</xdr:col>
      <xdr:colOff>514350</xdr:colOff>
      <xdr:row>11</xdr:row>
      <xdr:rowOff>9526</xdr:rowOff>
    </xdr:to>
    <xdr:sp macro="" textlink="">
      <xdr:nvSpPr>
        <xdr:cNvPr id="2" name="Flecha izquierd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001000" y="600076"/>
          <a:ext cx="2305050" cy="1790700"/>
        </a:xfrm>
        <a:prstGeom prst="lef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CL" sz="3200" b="1"/>
            <a:t>FIJAR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885825</xdr:colOff>
      <xdr:row>9</xdr:row>
      <xdr:rowOff>171450</xdr:rowOff>
    </xdr:from>
    <xdr:to>
      <xdr:col>10</xdr:col>
      <xdr:colOff>676275</xdr:colOff>
      <xdr:row>19</xdr:row>
      <xdr:rowOff>66675</xdr:rowOff>
    </xdr:to>
    <xdr:sp macro="" textlink="">
      <xdr:nvSpPr>
        <xdr:cNvPr id="3" name="Flecha izquierda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9629775" y="1762125"/>
          <a:ext cx="2247900" cy="1800225"/>
        </a:xfrm>
        <a:prstGeom prst="lef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CL" sz="2400" b="1"/>
            <a:t>Definr Tabla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50D132-4619-4C18-A909-BBD6202C8E98}" name="T_Funcionarios" displayName="T_Funcionarios" ref="D9:G109" totalsRowShown="0" headerRowDxfId="0" tableBorderDxfId="4">
  <autoFilter ref="D9:G109" xr:uid="{02F473BD-9148-45C7-B927-9F7FBAFF418A}"/>
  <tableColumns count="4">
    <tableColumn id="1" xr3:uid="{9CD1E380-9114-48C8-A88F-A6090C16530C}" name="Codigo Empleado" dataDxfId="3"/>
    <tableColumn id="2" xr3:uid="{9C74904E-4EA2-493A-9918-63AAA4A2ECE0}" name="Apellidos  Nombres"/>
    <tableColumn id="3" xr3:uid="{62B3D315-B562-4867-9074-DB814E92F537}" name="Sexo" dataDxfId="2"/>
    <tableColumn id="4" xr3:uid="{33650148-C779-4DB3-B3B3-BDE38A0A0233}" name="Fecha de Nacimiento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78"/>
  <sheetViews>
    <sheetView tabSelected="1" topLeftCell="A92" workbookViewId="0">
      <selection activeCell="P105" sqref="P105"/>
    </sheetView>
  </sheetViews>
  <sheetFormatPr defaultColWidth="11.42578125" defaultRowHeight="12.75" x14ac:dyDescent="0.2"/>
  <cols>
    <col min="1" max="1" width="5.7109375" customWidth="1"/>
    <col min="2" max="2" width="18.7109375" customWidth="1"/>
    <col min="3" max="3" width="31.42578125" customWidth="1"/>
    <col min="4" max="6" width="17.140625" customWidth="1"/>
    <col min="7" max="7" width="15.7109375" customWidth="1"/>
    <col min="8" max="8" width="16" customWidth="1"/>
    <col min="9" max="9" width="13.42578125" customWidth="1"/>
    <col min="10" max="10" width="14.140625" customWidth="1"/>
    <col min="11" max="11" width="13.7109375" customWidth="1"/>
    <col min="12" max="12" width="12.28515625" customWidth="1"/>
    <col min="13" max="13" width="17" customWidth="1"/>
    <col min="14" max="14" width="15.5703125" customWidth="1"/>
    <col min="15" max="15" width="14.5703125" customWidth="1"/>
    <col min="16" max="16" width="17.7109375" customWidth="1"/>
  </cols>
  <sheetData>
    <row r="2" spans="2:6" ht="18" x14ac:dyDescent="0.25">
      <c r="B2" s="39" t="s">
        <v>74</v>
      </c>
      <c r="C2" s="39"/>
      <c r="D2" s="39"/>
      <c r="E2" s="37">
        <f>AVERAGEIFS(Donación,Pais,"M?xico")</f>
        <v>122.5</v>
      </c>
      <c r="F2" s="27"/>
    </row>
    <row r="3" spans="2:6" ht="18" x14ac:dyDescent="0.25">
      <c r="E3" s="38"/>
    </row>
    <row r="4" spans="2:6" ht="18" x14ac:dyDescent="0.25">
      <c r="B4" s="39" t="s">
        <v>71</v>
      </c>
      <c r="C4" s="39"/>
      <c r="D4" s="39"/>
      <c r="E4" s="37">
        <f>AVERAGEIFS(Donación,Carrera_Profesional,"Ingeniería*")</f>
        <v>124.44</v>
      </c>
      <c r="F4" s="27"/>
    </row>
    <row r="5" spans="2:6" ht="18" x14ac:dyDescent="0.25">
      <c r="E5" s="38"/>
    </row>
    <row r="6" spans="2:6" ht="18" x14ac:dyDescent="0.25">
      <c r="B6" s="39" t="s">
        <v>75</v>
      </c>
      <c r="C6" s="39"/>
      <c r="D6" s="39"/>
      <c r="E6" s="37">
        <f>AVERAGEIFS(Donación,Pais,"Chile",Fecha_Donacion,"&gt;12/31/2011",Fecha_Donacion,"&lt;1/1/2015")</f>
        <v>119</v>
      </c>
      <c r="F6" s="27"/>
    </row>
    <row r="7" spans="2:6" ht="18" x14ac:dyDescent="0.25">
      <c r="E7" s="38"/>
    </row>
    <row r="8" spans="2:6" ht="18" x14ac:dyDescent="0.25">
      <c r="B8" s="39" t="s">
        <v>129</v>
      </c>
      <c r="C8" s="39"/>
      <c r="D8" s="39"/>
      <c r="E8" s="37">
        <f>AVERAGEIFS(Donación,Carrera_Profesional,"Construcción Civil")</f>
        <v>153.375</v>
      </c>
      <c r="F8" s="27"/>
    </row>
    <row r="9" spans="2:6" ht="18" x14ac:dyDescent="0.25">
      <c r="E9" s="38"/>
    </row>
    <row r="10" spans="2:6" ht="18" x14ac:dyDescent="0.25">
      <c r="B10" s="39" t="s">
        <v>130</v>
      </c>
      <c r="C10" s="39"/>
      <c r="D10" s="39"/>
      <c r="E10" s="37">
        <f>AVERAGEIFS(Donación,Pais,"Ecuador")</f>
        <v>119.25</v>
      </c>
      <c r="F10" s="27"/>
    </row>
    <row r="12" spans="2:6" ht="18" x14ac:dyDescent="0.25">
      <c r="B12" s="39"/>
      <c r="C12" s="39"/>
      <c r="D12" s="39"/>
      <c r="E12" s="37"/>
    </row>
    <row r="13" spans="2:6" ht="15.6" customHeight="1" x14ac:dyDescent="0.2">
      <c r="C13" s="12"/>
      <c r="D13" s="12"/>
      <c r="E13" s="12"/>
      <c r="F13" s="12"/>
    </row>
    <row r="14" spans="2:6" ht="18" x14ac:dyDescent="0.25">
      <c r="B14" s="39"/>
      <c r="C14" s="39"/>
      <c r="D14" s="39"/>
      <c r="E14" s="37"/>
    </row>
    <row r="18" spans="2:16" ht="37.5" customHeight="1" x14ac:dyDescent="0.2">
      <c r="B18" s="28" t="s">
        <v>72</v>
      </c>
      <c r="C18" s="29" t="s">
        <v>52</v>
      </c>
      <c r="D18" s="29" t="s">
        <v>9</v>
      </c>
      <c r="E18" s="29" t="s">
        <v>61</v>
      </c>
      <c r="F18" s="29" t="s">
        <v>128</v>
      </c>
      <c r="G18" s="29" t="s">
        <v>0</v>
      </c>
      <c r="H18" s="29" t="s">
        <v>1</v>
      </c>
      <c r="I18" s="29" t="s">
        <v>8</v>
      </c>
      <c r="J18" s="29" t="s">
        <v>10</v>
      </c>
      <c r="K18" s="29" t="s">
        <v>65</v>
      </c>
      <c r="L18" s="29" t="s">
        <v>66</v>
      </c>
      <c r="M18" s="29" t="s">
        <v>67</v>
      </c>
      <c r="N18" s="29" t="s">
        <v>68</v>
      </c>
      <c r="O18" s="29" t="s">
        <v>69</v>
      </c>
      <c r="P18" s="29" t="s">
        <v>70</v>
      </c>
    </row>
    <row r="19" spans="2:16" ht="24.95" customHeight="1" x14ac:dyDescent="0.2">
      <c r="B19" s="30" t="s">
        <v>131</v>
      </c>
      <c r="C19" s="30" t="str">
        <f>INDEX(T_Funcionarios[],MATCH(_xlfn.NUMBERVALUE(RIGHT($B19,4)),T_Funcionarios[Codigo Empleado],0),MATCH("Apellidos  Nombres",T_Funcionarios[#Headers],0))</f>
        <v>Cifuentes Juan</v>
      </c>
      <c r="D19" s="30">
        <f>INDEX(T_Funcionarios[],MATCH(_xlfn.NUMBERVALUE(RIGHT($B19,4)),T_Funcionarios[Codigo Empleado],0),MATCH("Sexo",T_Funcionarios[#Headers],0))</f>
        <v>1</v>
      </c>
      <c r="E19" s="46">
        <f>INDEX(T_Funcionarios[],MATCH(_xlfn.NUMBERVALUE(RIGHT($B19,4)),T_Funcionarios[Codigo Empleado],0),MATCH("Fecha de Nacimiento",T_Funcionarios[#Headers],0))</f>
        <v>35827</v>
      </c>
      <c r="F19" s="30">
        <f ca="1">YEARFRAC(E19,TODAY())</f>
        <v>22.202777777777779</v>
      </c>
      <c r="G19" s="31" t="s">
        <v>7</v>
      </c>
      <c r="H19" s="31" t="s">
        <v>59</v>
      </c>
      <c r="I19" s="32">
        <v>101</v>
      </c>
      <c r="J19" s="33">
        <v>40513</v>
      </c>
      <c r="K19" s="30">
        <f ca="1">IF($F19&gt;21.25,$I19*0.05,$E$2*0.12)</f>
        <v>5.0500000000000007</v>
      </c>
      <c r="L19" s="30">
        <f ca="1">IF($F19&gt;20.75,$I19*0.15,$E$4*0.05)</f>
        <v>15.149999999999999</v>
      </c>
      <c r="M19" s="30">
        <f>IF(YEAR($J19)&lt;2013,$E$6*0.1,AVERAGE($K19:$L19))</f>
        <v>11.9</v>
      </c>
      <c r="N19" s="30">
        <f ca="1">IF(YEAR($J19)=2013,$E$8*0.05,$L19*0.15)</f>
        <v>2.2724999999999995</v>
      </c>
      <c r="O19" s="30">
        <f>IF(YEAR($J19)&gt;2015,MAX($K19,$M19)*0.2,$E$10*0.1)</f>
        <v>11.925000000000001</v>
      </c>
      <c r="P19" s="30">
        <f>IF(YEAR($J19)&gt;2014,70000,AVERAGEIFS(Donación,Sexo,1)*0.085)</f>
        <v>12.700079365079365</v>
      </c>
    </row>
    <row r="20" spans="2:16" ht="24.95" customHeight="1" x14ac:dyDescent="0.2">
      <c r="B20" s="30" t="s">
        <v>132</v>
      </c>
      <c r="C20" s="30" t="str">
        <f>INDEX(T_Funcionarios[],MATCH(_xlfn.NUMBERVALUE(RIGHT($B20,4)),T_Funcionarios[Codigo Empleado],0),MATCH("Apellidos  Nombres",T_Funcionarios[#Headers],0))</f>
        <v>Duran Velarde Pamela</v>
      </c>
      <c r="D20" s="30">
        <f>INDEX(T_Funcionarios[],MATCH(_xlfn.NUMBERVALUE(RIGHT($B20,4)),T_Funcionarios[Codigo Empleado],0),MATCH("Sexo",T_Funcionarios[#Headers],0))</f>
        <v>2</v>
      </c>
      <c r="E20" s="46">
        <f>INDEX(T_Funcionarios[],MATCH(_xlfn.NUMBERVALUE(RIGHT($B20,4)),T_Funcionarios[Codigo Empleado],0),MATCH("Fecha de Nacimiento",T_Funcionarios[#Headers],0))</f>
        <v>35796</v>
      </c>
      <c r="F20" s="30">
        <f t="shared" ref="F20:F83" ca="1" si="0">YEARFRAC(E20,TODAY())</f>
        <v>22.286111111111111</v>
      </c>
      <c r="G20" s="34" t="s">
        <v>2</v>
      </c>
      <c r="H20" s="34" t="s">
        <v>60</v>
      </c>
      <c r="I20" s="35">
        <v>105</v>
      </c>
      <c r="J20" s="36">
        <v>40513</v>
      </c>
      <c r="K20" s="30">
        <f t="shared" ref="K20:K83" ca="1" si="1">IF($F20&gt;21.25,$I20*0.05,$E$2*0.12)</f>
        <v>5.25</v>
      </c>
      <c r="L20" s="30">
        <f t="shared" ref="L20:L83" ca="1" si="2">IF($F20&gt;20.75,$I20*0.15,$E$4*0.05)</f>
        <v>15.75</v>
      </c>
      <c r="M20" s="30">
        <f t="shared" ref="M20:M83" si="3">IF(YEAR($J20)&lt;2013,$E$6*0.1,AVERAGE($K20:$L20))</f>
        <v>11.9</v>
      </c>
      <c r="N20" s="30">
        <f t="shared" ref="N20:N83" ca="1" si="4">IF(YEAR($J20)=2013,$E$8*0.05,$L20*0.15)</f>
        <v>2.3624999999999998</v>
      </c>
      <c r="O20" s="30">
        <f t="shared" ref="O20:O83" si="5">IF(YEAR($J20)&gt;2015,MAX($K20,$M20)*0.2,$E$10*0.1)</f>
        <v>11.925000000000001</v>
      </c>
      <c r="P20" s="30">
        <f>IF(YEAR($J20)&gt;2014,70000,AVERAGEIFS(Donación,Sexo,1)*0.085)</f>
        <v>12.700079365079365</v>
      </c>
    </row>
    <row r="21" spans="2:16" ht="24.95" customHeight="1" x14ac:dyDescent="0.2">
      <c r="B21" s="30" t="s">
        <v>133</v>
      </c>
      <c r="C21" s="30" t="str">
        <f>INDEX(T_Funcionarios[],MATCH(_xlfn.NUMBERVALUE(RIGHT($B21,4)),T_Funcionarios[Codigo Empleado],0),MATCH("Apellidos  Nombres",T_Funcionarios[#Headers],0))</f>
        <v>Piñera Lagos Juan</v>
      </c>
      <c r="D21" s="30">
        <f>INDEX(T_Funcionarios[],MATCH(_xlfn.NUMBERVALUE(RIGHT($B21,4)),T_Funcionarios[Codigo Empleado],0),MATCH("Sexo",T_Funcionarios[#Headers],0))</f>
        <v>1</v>
      </c>
      <c r="E21" s="46">
        <f>INDEX(T_Funcionarios[],MATCH(_xlfn.NUMBERVALUE(RIGHT($B21,4)),T_Funcionarios[Codigo Empleado],0),MATCH("Fecha de Nacimiento",T_Funcionarios[#Headers],0))</f>
        <v>35765</v>
      </c>
      <c r="F21" s="30">
        <f t="shared" ca="1" si="0"/>
        <v>22.369444444444444</v>
      </c>
      <c r="G21" s="31" t="s">
        <v>7</v>
      </c>
      <c r="H21" s="31" t="s">
        <v>3</v>
      </c>
      <c r="I21" s="32">
        <v>139</v>
      </c>
      <c r="J21" s="33">
        <v>40513</v>
      </c>
      <c r="K21" s="30">
        <f t="shared" ca="1" si="1"/>
        <v>6.95</v>
      </c>
      <c r="L21" s="30">
        <f t="shared" ca="1" si="2"/>
        <v>20.849999999999998</v>
      </c>
      <c r="M21" s="30">
        <f t="shared" si="3"/>
        <v>11.9</v>
      </c>
      <c r="N21" s="30">
        <f t="shared" ca="1" si="4"/>
        <v>3.1274999999999995</v>
      </c>
      <c r="O21" s="30">
        <f t="shared" si="5"/>
        <v>11.925000000000001</v>
      </c>
      <c r="P21" s="30">
        <f>IF(YEAR($J21)&gt;2014,70000,AVERAGEIFS(Donación,Sexo,1)*0.085)</f>
        <v>12.700079365079365</v>
      </c>
    </row>
    <row r="22" spans="2:16" ht="24.95" customHeight="1" x14ac:dyDescent="0.2">
      <c r="B22" s="30" t="s">
        <v>134</v>
      </c>
      <c r="C22" s="30" t="str">
        <f>INDEX(T_Funcionarios[],MATCH(_xlfn.NUMBERVALUE(RIGHT($B22,4)),T_Funcionarios[Codigo Empleado],0),MATCH("Apellidos  Nombres",T_Funcionarios[#Headers],0))</f>
        <v>Ramirez Juan</v>
      </c>
      <c r="D22" s="30">
        <f>INDEX(T_Funcionarios[],MATCH(_xlfn.NUMBERVALUE(RIGHT($B22,4)),T_Funcionarios[Codigo Empleado],0),MATCH("Sexo",T_Funcionarios[#Headers],0))</f>
        <v>1</v>
      </c>
      <c r="E22" s="46">
        <f>INDEX(T_Funcionarios[],MATCH(_xlfn.NUMBERVALUE(RIGHT($B22,4)),T_Funcionarios[Codigo Empleado],0),MATCH("Fecha de Nacimiento",T_Funcionarios[#Headers],0))</f>
        <v>35735</v>
      </c>
      <c r="F22" s="30">
        <f t="shared" ca="1" si="0"/>
        <v>22.452777777777779</v>
      </c>
      <c r="G22" s="34" t="s">
        <v>7</v>
      </c>
      <c r="H22" s="34" t="s">
        <v>4</v>
      </c>
      <c r="I22" s="35">
        <v>90</v>
      </c>
      <c r="J22" s="36">
        <v>40513</v>
      </c>
      <c r="K22" s="30">
        <f t="shared" ca="1" si="1"/>
        <v>4.5</v>
      </c>
      <c r="L22" s="30">
        <f t="shared" ca="1" si="2"/>
        <v>13.5</v>
      </c>
      <c r="M22" s="30">
        <f t="shared" si="3"/>
        <v>11.9</v>
      </c>
      <c r="N22" s="30">
        <f t="shared" ca="1" si="4"/>
        <v>2.0249999999999999</v>
      </c>
      <c r="O22" s="30">
        <f t="shared" si="5"/>
        <v>11.925000000000001</v>
      </c>
      <c r="P22" s="30">
        <f>IF(YEAR($J22)&gt;2014,70000,AVERAGEIFS(Donación,Sexo,1)*0.085)</f>
        <v>12.700079365079365</v>
      </c>
    </row>
    <row r="23" spans="2:16" ht="24.95" customHeight="1" x14ac:dyDescent="0.2">
      <c r="B23" s="30" t="s">
        <v>135</v>
      </c>
      <c r="C23" s="30" t="str">
        <f>INDEX(T_Funcionarios[],MATCH(_xlfn.NUMBERVALUE(RIGHT($B23,4)),T_Funcionarios[Codigo Empleado],0),MATCH("Apellidos  Nombres",T_Funcionarios[#Headers],0))</f>
        <v>Richy Rey Claudio</v>
      </c>
      <c r="D23" s="30">
        <f>INDEX(T_Funcionarios[],MATCH(_xlfn.NUMBERVALUE(RIGHT($B23,4)),T_Funcionarios[Codigo Empleado],0),MATCH("Sexo",T_Funcionarios[#Headers],0))</f>
        <v>1</v>
      </c>
      <c r="E23" s="46">
        <f>INDEX(T_Funcionarios[],MATCH(_xlfn.NUMBERVALUE(RIGHT($B23,4)),T_Funcionarios[Codigo Empleado],0),MATCH("Fecha de Nacimiento",T_Funcionarios[#Headers],0))</f>
        <v>35704</v>
      </c>
      <c r="F23" s="30">
        <f t="shared" ca="1" si="0"/>
        <v>22.536111111111111</v>
      </c>
      <c r="G23" s="31" t="s">
        <v>2</v>
      </c>
      <c r="H23" s="31" t="s">
        <v>59</v>
      </c>
      <c r="I23" s="32">
        <v>91</v>
      </c>
      <c r="J23" s="33">
        <v>42005</v>
      </c>
      <c r="K23" s="30">
        <f t="shared" ca="1" si="1"/>
        <v>4.55</v>
      </c>
      <c r="L23" s="30">
        <f t="shared" ca="1" si="2"/>
        <v>13.65</v>
      </c>
      <c r="M23" s="30">
        <f t="shared" ca="1" si="3"/>
        <v>9.1</v>
      </c>
      <c r="N23" s="30">
        <f t="shared" ca="1" si="4"/>
        <v>2.0474999999999999</v>
      </c>
      <c r="O23" s="30">
        <f t="shared" si="5"/>
        <v>11.925000000000001</v>
      </c>
      <c r="P23" s="30">
        <f>IF(YEAR($J23)&gt;2014,70000,AVERAGEIFS(Donación,Sexo,1)*0.085)</f>
        <v>70000</v>
      </c>
    </row>
    <row r="24" spans="2:16" ht="24.95" customHeight="1" x14ac:dyDescent="0.2">
      <c r="B24" s="30" t="s">
        <v>136</v>
      </c>
      <c r="C24" s="30" t="str">
        <f>INDEX(T_Funcionarios[],MATCH(_xlfn.NUMBERVALUE(RIGHT($B24,4)),T_Funcionarios[Codigo Empleado],0),MATCH("Apellidos  Nombres",T_Funcionarios[#Headers],0))</f>
        <v>Suarez Karen Valery</v>
      </c>
      <c r="D24" s="30">
        <f>INDEX(T_Funcionarios[],MATCH(_xlfn.NUMBERVALUE(RIGHT($B24,4)),T_Funcionarios[Codigo Empleado],0),MATCH("Sexo",T_Funcionarios[#Headers],0))</f>
        <v>5</v>
      </c>
      <c r="E24" s="46">
        <f>INDEX(T_Funcionarios[],MATCH(_xlfn.NUMBERVALUE(RIGHT($B24,4)),T_Funcionarios[Codigo Empleado],0),MATCH("Fecha de Nacimiento",T_Funcionarios[#Headers],0))</f>
        <v>35674</v>
      </c>
      <c r="F24" s="30">
        <f t="shared" ca="1" si="0"/>
        <v>22.619444444444444</v>
      </c>
      <c r="G24" s="34" t="s">
        <v>73</v>
      </c>
      <c r="H24" s="34" t="s">
        <v>3</v>
      </c>
      <c r="I24" s="35">
        <v>122</v>
      </c>
      <c r="J24" s="36">
        <v>42036</v>
      </c>
      <c r="K24" s="30">
        <f t="shared" ca="1" si="1"/>
        <v>6.1000000000000005</v>
      </c>
      <c r="L24" s="30">
        <f t="shared" ca="1" si="2"/>
        <v>18.3</v>
      </c>
      <c r="M24" s="30">
        <f t="shared" ca="1" si="3"/>
        <v>12.200000000000001</v>
      </c>
      <c r="N24" s="30">
        <f t="shared" ca="1" si="4"/>
        <v>2.7450000000000001</v>
      </c>
      <c r="O24" s="30">
        <f t="shared" si="5"/>
        <v>11.925000000000001</v>
      </c>
      <c r="P24" s="30">
        <f>IF(YEAR($J24)&gt;2014,70000,AVERAGEIFS(Donación,Sexo,1)*0.085)</f>
        <v>70000</v>
      </c>
    </row>
    <row r="25" spans="2:16" ht="24.95" customHeight="1" x14ac:dyDescent="0.2">
      <c r="B25" s="30" t="s">
        <v>137</v>
      </c>
      <c r="C25" s="30" t="str">
        <f>INDEX(T_Funcionarios[],MATCH(_xlfn.NUMBERVALUE(RIGHT($B25,4)),T_Funcionarios[Codigo Empleado],0),MATCH("Apellidos  Nombres",T_Funcionarios[#Headers],0))</f>
        <v>Moran Zapata Lily</v>
      </c>
      <c r="D25" s="30">
        <f>INDEX(T_Funcionarios[],MATCH(_xlfn.NUMBERVALUE(RIGHT($B25,4)),T_Funcionarios[Codigo Empleado],0),MATCH("Sexo",T_Funcionarios[#Headers],0))</f>
        <v>5</v>
      </c>
      <c r="E25" s="46">
        <f>INDEX(T_Funcionarios[],MATCH(_xlfn.NUMBERVALUE(RIGHT($B25,4)),T_Funcionarios[Codigo Empleado],0),MATCH("Fecha de Nacimiento",T_Funcionarios[#Headers],0))</f>
        <v>35643</v>
      </c>
      <c r="F25" s="30">
        <f t="shared" ca="1" si="0"/>
        <v>22.702777777777779</v>
      </c>
      <c r="G25" s="31" t="s">
        <v>6</v>
      </c>
      <c r="H25" s="31" t="s">
        <v>60</v>
      </c>
      <c r="I25" s="32">
        <v>146</v>
      </c>
      <c r="J25" s="33">
        <v>42064</v>
      </c>
      <c r="K25" s="30">
        <f t="shared" ca="1" si="1"/>
        <v>7.3000000000000007</v>
      </c>
      <c r="L25" s="30">
        <f t="shared" ca="1" si="2"/>
        <v>21.9</v>
      </c>
      <c r="M25" s="30">
        <f t="shared" ca="1" si="3"/>
        <v>14.6</v>
      </c>
      <c r="N25" s="30">
        <f t="shared" ca="1" si="4"/>
        <v>3.2849999999999997</v>
      </c>
      <c r="O25" s="30">
        <f t="shared" si="5"/>
        <v>11.925000000000001</v>
      </c>
      <c r="P25" s="30">
        <f>IF(YEAR($J25)&gt;2014,70000,AVERAGEIFS(Donación,Sexo,1)*0.085)</f>
        <v>70000</v>
      </c>
    </row>
    <row r="26" spans="2:16" ht="24.95" customHeight="1" x14ac:dyDescent="0.2">
      <c r="B26" s="30" t="s">
        <v>138</v>
      </c>
      <c r="C26" s="30" t="str">
        <f>INDEX(T_Funcionarios[],MATCH(_xlfn.NUMBERVALUE(RIGHT($B26,4)),T_Funcionarios[Codigo Empleado],0),MATCH("Apellidos  Nombres",T_Funcionarios[#Headers],0))</f>
        <v>Valdés Carmona Carlos Alfonso</v>
      </c>
      <c r="D26" s="30">
        <f>INDEX(T_Funcionarios[],MATCH(_xlfn.NUMBERVALUE(RIGHT($B26,4)),T_Funcionarios[Codigo Empleado],0),MATCH("Sexo",T_Funcionarios[#Headers],0))</f>
        <v>6</v>
      </c>
      <c r="E26" s="46">
        <f>INDEX(T_Funcionarios[],MATCH(_xlfn.NUMBERVALUE(RIGHT($B26,4)),T_Funcionarios[Codigo Empleado],0),MATCH("Fecha de Nacimiento",T_Funcionarios[#Headers],0))</f>
        <v>35612</v>
      </c>
      <c r="F26" s="30">
        <f t="shared" ca="1" si="0"/>
        <v>22.786111111111111</v>
      </c>
      <c r="G26" s="34"/>
      <c r="H26" s="34" t="s">
        <v>60</v>
      </c>
      <c r="I26" s="35">
        <v>110</v>
      </c>
      <c r="J26" s="36">
        <v>42095</v>
      </c>
      <c r="K26" s="30">
        <f t="shared" ca="1" si="1"/>
        <v>5.5</v>
      </c>
      <c r="L26" s="30">
        <f t="shared" ca="1" si="2"/>
        <v>16.5</v>
      </c>
      <c r="M26" s="30">
        <f t="shared" ca="1" si="3"/>
        <v>11</v>
      </c>
      <c r="N26" s="30">
        <f t="shared" ca="1" si="4"/>
        <v>2.4750000000000001</v>
      </c>
      <c r="O26" s="30">
        <f t="shared" si="5"/>
        <v>11.925000000000001</v>
      </c>
      <c r="P26" s="30">
        <f>IF(YEAR($J26)&gt;2014,70000,AVERAGEIFS(Donación,Sexo,1)*0.085)</f>
        <v>70000</v>
      </c>
    </row>
    <row r="27" spans="2:16" ht="24.95" customHeight="1" x14ac:dyDescent="0.2">
      <c r="B27" s="30" t="s">
        <v>139</v>
      </c>
      <c r="C27" s="30" t="str">
        <f>INDEX(T_Funcionarios[],MATCH(_xlfn.NUMBERVALUE(RIGHT($B27,4)),T_Funcionarios[Codigo Empleado],0),MATCH("Apellidos  Nombres",T_Funcionarios[#Headers],0))</f>
        <v>Valdes Vial Alfredo Jose</v>
      </c>
      <c r="D27" s="30">
        <f>INDEX(T_Funcionarios[],MATCH(_xlfn.NUMBERVALUE(RIGHT($B27,4)),T_Funcionarios[Codigo Empleado],0),MATCH("Sexo",T_Funcionarios[#Headers],0))</f>
        <v>6</v>
      </c>
      <c r="E27" s="46">
        <f>INDEX(T_Funcionarios[],MATCH(_xlfn.NUMBERVALUE(RIGHT($B27,4)),T_Funcionarios[Codigo Empleado],0),MATCH("Fecha de Nacimiento",T_Funcionarios[#Headers],0))</f>
        <v>35582</v>
      </c>
      <c r="F27" s="30">
        <f t="shared" ca="1" si="0"/>
        <v>22.869444444444444</v>
      </c>
      <c r="G27" s="31" t="s">
        <v>2</v>
      </c>
      <c r="H27" s="31" t="s">
        <v>4</v>
      </c>
      <c r="I27" s="32">
        <v>142</v>
      </c>
      <c r="J27" s="33">
        <v>42125</v>
      </c>
      <c r="K27" s="30">
        <f t="shared" ca="1" si="1"/>
        <v>7.1000000000000005</v>
      </c>
      <c r="L27" s="30">
        <f t="shared" ca="1" si="2"/>
        <v>21.3</v>
      </c>
      <c r="M27" s="30">
        <f t="shared" ca="1" si="3"/>
        <v>14.200000000000001</v>
      </c>
      <c r="N27" s="30">
        <f t="shared" ca="1" si="4"/>
        <v>3.1949999999999998</v>
      </c>
      <c r="O27" s="30">
        <f t="shared" si="5"/>
        <v>11.925000000000001</v>
      </c>
      <c r="P27" s="30">
        <f>IF(YEAR($J27)&gt;2014,70000,AVERAGEIFS(Donación,Sexo,1)*0.085)</f>
        <v>70000</v>
      </c>
    </row>
    <row r="28" spans="2:16" ht="24.95" customHeight="1" x14ac:dyDescent="0.2">
      <c r="B28" s="30" t="s">
        <v>140</v>
      </c>
      <c r="C28" s="30" t="str">
        <f>INDEX(T_Funcionarios[],MATCH(_xlfn.NUMBERVALUE(RIGHT($B28,4)),T_Funcionarios[Codigo Empleado],0),MATCH("Apellidos  Nombres",T_Funcionarios[#Headers],0))</f>
        <v>Trebilcock Lagos Pedro Pablo Álvaro</v>
      </c>
      <c r="D28" s="30">
        <f>INDEX(T_Funcionarios[],MATCH(_xlfn.NUMBERVALUE(RIGHT($B28,4)),T_Funcionarios[Codigo Empleado],0),MATCH("Sexo",T_Funcionarios[#Headers],0))</f>
        <v>1</v>
      </c>
      <c r="E28" s="46">
        <f>INDEX(T_Funcionarios[],MATCH(_xlfn.NUMBERVALUE(RIGHT($B28,4)),T_Funcionarios[Codigo Empleado],0),MATCH("Fecha de Nacimiento",T_Funcionarios[#Headers],0))</f>
        <v>35551</v>
      </c>
      <c r="F28" s="30">
        <f t="shared" ca="1" si="0"/>
        <v>22.952777777777779</v>
      </c>
      <c r="G28" s="34" t="s">
        <v>7</v>
      </c>
      <c r="H28" s="34" t="s">
        <v>4</v>
      </c>
      <c r="I28" s="35">
        <v>200</v>
      </c>
      <c r="J28" s="36">
        <v>42156</v>
      </c>
      <c r="K28" s="30">
        <f t="shared" ca="1" si="1"/>
        <v>10</v>
      </c>
      <c r="L28" s="30">
        <f t="shared" ca="1" si="2"/>
        <v>30</v>
      </c>
      <c r="M28" s="30">
        <f t="shared" ca="1" si="3"/>
        <v>20</v>
      </c>
      <c r="N28" s="30">
        <f t="shared" ca="1" si="4"/>
        <v>4.5</v>
      </c>
      <c r="O28" s="30">
        <f t="shared" si="5"/>
        <v>11.925000000000001</v>
      </c>
      <c r="P28" s="30">
        <f>IF(YEAR($J28)&gt;2014,70000,AVERAGEIFS(Donación,Sexo,1)*0.085)</f>
        <v>70000</v>
      </c>
    </row>
    <row r="29" spans="2:16" ht="24.95" customHeight="1" x14ac:dyDescent="0.2">
      <c r="B29" s="30" t="s">
        <v>141</v>
      </c>
      <c r="C29" s="30" t="str">
        <f>INDEX(T_Funcionarios[],MATCH(_xlfn.NUMBERVALUE(RIGHT($B29,4)),T_Funcionarios[Codigo Empleado],0),MATCH("Apellidos  Nombres",T_Funcionarios[#Headers],0))</f>
        <v>Tobar Briceño Adolfo Andres</v>
      </c>
      <c r="D29" s="30">
        <f>INDEX(T_Funcionarios[],MATCH(_xlfn.NUMBERVALUE(RIGHT($B29,4)),T_Funcionarios[Codigo Empleado],0),MATCH("Sexo",T_Funcionarios[#Headers],0))</f>
        <v>-1</v>
      </c>
      <c r="E29" s="46">
        <f>INDEX(T_Funcionarios[],MATCH(_xlfn.NUMBERVALUE(RIGHT($B29,4)),T_Funcionarios[Codigo Empleado],0),MATCH("Fecha de Nacimiento",T_Funcionarios[#Headers],0))</f>
        <v>35521</v>
      </c>
      <c r="F29" s="30">
        <f t="shared" ca="1" si="0"/>
        <v>23.036111111111111</v>
      </c>
      <c r="G29" s="31" t="s">
        <v>7</v>
      </c>
      <c r="H29" s="31" t="s">
        <v>3</v>
      </c>
      <c r="I29" s="32">
        <v>94</v>
      </c>
      <c r="J29" s="33">
        <v>42186</v>
      </c>
      <c r="K29" s="30">
        <f t="shared" ca="1" si="1"/>
        <v>4.7</v>
      </c>
      <c r="L29" s="30">
        <f t="shared" ca="1" si="2"/>
        <v>14.1</v>
      </c>
      <c r="M29" s="30">
        <f t="shared" ca="1" si="3"/>
        <v>9.4</v>
      </c>
      <c r="N29" s="30">
        <f t="shared" ca="1" si="4"/>
        <v>2.1149999999999998</v>
      </c>
      <c r="O29" s="30">
        <f t="shared" si="5"/>
        <v>11.925000000000001</v>
      </c>
      <c r="P29" s="30">
        <f>IF(YEAR($J29)&gt;2014,70000,AVERAGEIFS(Donación,Sexo,1)*0.085)</f>
        <v>70000</v>
      </c>
    </row>
    <row r="30" spans="2:16" ht="24.95" customHeight="1" x14ac:dyDescent="0.2">
      <c r="B30" s="30" t="s">
        <v>142</v>
      </c>
      <c r="C30" s="30" t="str">
        <f>INDEX(T_Funcionarios[],MATCH(_xlfn.NUMBERVALUE(RIGHT($B30,4)),T_Funcionarios[Codigo Empleado],0),MATCH("Apellidos  Nombres",T_Funcionarios[#Headers],0))</f>
        <v>Subiabre Von Johnn-Marteville Vicente Alberto</v>
      </c>
      <c r="D30" s="30">
        <f>INDEX(T_Funcionarios[],MATCH(_xlfn.NUMBERVALUE(RIGHT($B30,4)),T_Funcionarios[Codigo Empleado],0),MATCH("Sexo",T_Funcionarios[#Headers],0))</f>
        <v>1</v>
      </c>
      <c r="E30" s="46">
        <f>INDEX(T_Funcionarios[],MATCH(_xlfn.NUMBERVALUE(RIGHT($B30,4)),T_Funcionarios[Codigo Empleado],0),MATCH("Fecha de Nacimiento",T_Funcionarios[#Headers],0))</f>
        <v>35490</v>
      </c>
      <c r="F30" s="30">
        <f t="shared" ca="1" si="0"/>
        <v>23.119444444444444</v>
      </c>
      <c r="G30" s="34" t="s">
        <v>2</v>
      </c>
      <c r="H30" s="34" t="s">
        <v>60</v>
      </c>
      <c r="I30" s="35">
        <v>148</v>
      </c>
      <c r="J30" s="36">
        <v>42217</v>
      </c>
      <c r="K30" s="30">
        <f t="shared" ca="1" si="1"/>
        <v>7.4</v>
      </c>
      <c r="L30" s="30">
        <f t="shared" ca="1" si="2"/>
        <v>22.2</v>
      </c>
      <c r="M30" s="30">
        <f t="shared" ca="1" si="3"/>
        <v>14.8</v>
      </c>
      <c r="N30" s="30">
        <f t="shared" ca="1" si="4"/>
        <v>3.3299999999999996</v>
      </c>
      <c r="O30" s="30">
        <f t="shared" si="5"/>
        <v>11.925000000000001</v>
      </c>
      <c r="P30" s="30">
        <f>IF(YEAR($J30)&gt;2014,70000,AVERAGEIFS(Donación,Sexo,1)*0.085)</f>
        <v>70000</v>
      </c>
    </row>
    <row r="31" spans="2:16" ht="24.95" customHeight="1" x14ac:dyDescent="0.2">
      <c r="B31" s="30" t="s">
        <v>143</v>
      </c>
      <c r="C31" s="30" t="str">
        <f>INDEX(T_Funcionarios[],MATCH(_xlfn.NUMBERVALUE(RIGHT($B31,4)),T_Funcionarios[Codigo Empleado],0),MATCH("Apellidos  Nombres",T_Funcionarios[#Headers],0))</f>
        <v>Sepulveda Villanueva Jose Jonathan</v>
      </c>
      <c r="D31" s="30">
        <f>INDEX(T_Funcionarios[],MATCH(_xlfn.NUMBERVALUE(RIGHT($B31,4)),T_Funcionarios[Codigo Empleado],0),MATCH("Sexo",T_Funcionarios[#Headers],0))</f>
        <v>1</v>
      </c>
      <c r="E31" s="46">
        <f>INDEX(T_Funcionarios[],MATCH(_xlfn.NUMBERVALUE(RIGHT($B31,4)),T_Funcionarios[Codigo Empleado],0),MATCH("Fecha de Nacimiento",T_Funcionarios[#Headers],0))</f>
        <v>35462</v>
      </c>
      <c r="F31" s="30">
        <f t="shared" ca="1" si="0"/>
        <v>23.202777777777779</v>
      </c>
      <c r="G31" s="31" t="s">
        <v>7</v>
      </c>
      <c r="H31" s="31" t="s">
        <v>59</v>
      </c>
      <c r="I31" s="32">
        <v>250</v>
      </c>
      <c r="J31" s="33">
        <v>42248</v>
      </c>
      <c r="K31" s="30">
        <f t="shared" ca="1" si="1"/>
        <v>12.5</v>
      </c>
      <c r="L31" s="30">
        <f t="shared" ca="1" si="2"/>
        <v>37.5</v>
      </c>
      <c r="M31" s="30">
        <f t="shared" ca="1" si="3"/>
        <v>25</v>
      </c>
      <c r="N31" s="30">
        <f t="shared" ca="1" si="4"/>
        <v>5.625</v>
      </c>
      <c r="O31" s="30">
        <f t="shared" si="5"/>
        <v>11.925000000000001</v>
      </c>
      <c r="P31" s="30">
        <f>IF(YEAR($J31)&gt;2014,70000,AVERAGEIFS(Donación,Sexo,1)*0.085)</f>
        <v>70000</v>
      </c>
    </row>
    <row r="32" spans="2:16" ht="24.95" customHeight="1" x14ac:dyDescent="0.2">
      <c r="B32" s="30" t="s">
        <v>144</v>
      </c>
      <c r="C32" s="30" t="str">
        <f>INDEX(T_Funcionarios[],MATCH(_xlfn.NUMBERVALUE(RIGHT($B32,4)),T_Funcionarios[Codigo Empleado],0),MATCH("Apellidos  Nombres",T_Funcionarios[#Headers],0))</f>
        <v>Rodriguez Arnolds Nicolas</v>
      </c>
      <c r="D32" s="30">
        <f>INDEX(T_Funcionarios[],MATCH(_xlfn.NUMBERVALUE(RIGHT($B32,4)),T_Funcionarios[Codigo Empleado],0),MATCH("Sexo",T_Funcionarios[#Headers],0))</f>
        <v>1</v>
      </c>
      <c r="E32" s="46">
        <f>INDEX(T_Funcionarios[],MATCH(_xlfn.NUMBERVALUE(RIGHT($B32,4)),T_Funcionarios[Codigo Empleado],0),MATCH("Fecha de Nacimiento",T_Funcionarios[#Headers],0))</f>
        <v>35431</v>
      </c>
      <c r="F32" s="30">
        <f t="shared" ca="1" si="0"/>
        <v>23.286111111111111</v>
      </c>
      <c r="G32" s="34" t="s">
        <v>5</v>
      </c>
      <c r="H32" s="34" t="s">
        <v>60</v>
      </c>
      <c r="I32" s="35">
        <v>106</v>
      </c>
      <c r="J32" s="36">
        <v>42278</v>
      </c>
      <c r="K32" s="30">
        <f t="shared" ca="1" si="1"/>
        <v>5.3000000000000007</v>
      </c>
      <c r="L32" s="30">
        <f t="shared" ca="1" si="2"/>
        <v>15.899999999999999</v>
      </c>
      <c r="M32" s="30">
        <f t="shared" ca="1" si="3"/>
        <v>10.6</v>
      </c>
      <c r="N32" s="30">
        <f t="shared" ca="1" si="4"/>
        <v>2.3849999999999998</v>
      </c>
      <c r="O32" s="30">
        <f t="shared" si="5"/>
        <v>11.925000000000001</v>
      </c>
      <c r="P32" s="30">
        <f>IF(YEAR($J32)&gt;2014,70000,AVERAGEIFS(Donación,Sexo,1)*0.085)</f>
        <v>70000</v>
      </c>
    </row>
    <row r="33" spans="2:16" ht="24.95" customHeight="1" x14ac:dyDescent="0.2">
      <c r="B33" s="30" t="s">
        <v>145</v>
      </c>
      <c r="C33" s="30" t="str">
        <f>INDEX(T_Funcionarios[],MATCH(_xlfn.NUMBERVALUE(RIGHT($B33,4)),T_Funcionarios[Codigo Empleado],0),MATCH("Apellidos  Nombres",T_Funcionarios[#Headers],0))</f>
        <v>Pérez Fuentes Catalina Isidora</v>
      </c>
      <c r="D33" s="30">
        <f>INDEX(T_Funcionarios[],MATCH(_xlfn.NUMBERVALUE(RIGHT($B33,4)),T_Funcionarios[Codigo Empleado],0),MATCH("Sexo",T_Funcionarios[#Headers],0))</f>
        <v>2</v>
      </c>
      <c r="E33" s="46">
        <f>INDEX(T_Funcionarios[],MATCH(_xlfn.NUMBERVALUE(RIGHT($B33,4)),T_Funcionarios[Codigo Empleado],0),MATCH("Fecha de Nacimiento",T_Funcionarios[#Headers],0))</f>
        <v>35400</v>
      </c>
      <c r="F33" s="30">
        <f t="shared" ca="1" si="0"/>
        <v>23.369444444444444</v>
      </c>
      <c r="G33" s="31" t="s">
        <v>2</v>
      </c>
      <c r="H33" s="31" t="s">
        <v>3</v>
      </c>
      <c r="I33" s="32">
        <v>90</v>
      </c>
      <c r="J33" s="33">
        <v>42309</v>
      </c>
      <c r="K33" s="30">
        <f t="shared" ca="1" si="1"/>
        <v>4.5</v>
      </c>
      <c r="L33" s="30">
        <f t="shared" ca="1" si="2"/>
        <v>13.5</v>
      </c>
      <c r="M33" s="30">
        <f t="shared" ca="1" si="3"/>
        <v>9</v>
      </c>
      <c r="N33" s="30">
        <f t="shared" ca="1" si="4"/>
        <v>2.0249999999999999</v>
      </c>
      <c r="O33" s="30">
        <f t="shared" si="5"/>
        <v>11.925000000000001</v>
      </c>
      <c r="P33" s="30">
        <f>IF(YEAR($J33)&gt;2014,70000,AVERAGEIFS(Donación,Sexo,1)*0.085)</f>
        <v>70000</v>
      </c>
    </row>
    <row r="34" spans="2:16" ht="24.95" customHeight="1" x14ac:dyDescent="0.2">
      <c r="B34" s="30" t="s">
        <v>146</v>
      </c>
      <c r="C34" s="30" t="str">
        <f>INDEX(T_Funcionarios[],MATCH(_xlfn.NUMBERVALUE(RIGHT($B34,4)),T_Funcionarios[Codigo Empleado],0),MATCH("Apellidos  Nombres",T_Funcionarios[#Headers],0))</f>
        <v>Peñaloza Diaz Camila Antonia</v>
      </c>
      <c r="D34" s="30">
        <f>INDEX(T_Funcionarios[],MATCH(_xlfn.NUMBERVALUE(RIGHT($B34,4)),T_Funcionarios[Codigo Empleado],0),MATCH("Sexo",T_Funcionarios[#Headers],0))</f>
        <v>2</v>
      </c>
      <c r="E34" s="46">
        <f>INDEX(T_Funcionarios[],MATCH(_xlfn.NUMBERVALUE(RIGHT($B34,4)),T_Funcionarios[Codigo Empleado],0),MATCH("Fecha de Nacimiento",T_Funcionarios[#Headers],0))</f>
        <v>35370</v>
      </c>
      <c r="F34" s="30">
        <f t="shared" ca="1" si="0"/>
        <v>23.452777777777779</v>
      </c>
      <c r="G34" s="34" t="s">
        <v>126</v>
      </c>
      <c r="H34" s="34" t="s">
        <v>4</v>
      </c>
      <c r="I34" s="35">
        <v>133</v>
      </c>
      <c r="J34" s="36">
        <v>42339</v>
      </c>
      <c r="K34" s="30">
        <f t="shared" ca="1" si="1"/>
        <v>6.65</v>
      </c>
      <c r="L34" s="30">
        <f t="shared" ca="1" si="2"/>
        <v>19.95</v>
      </c>
      <c r="M34" s="30">
        <f t="shared" ca="1" si="3"/>
        <v>13.3</v>
      </c>
      <c r="N34" s="30">
        <f t="shared" ca="1" si="4"/>
        <v>2.9924999999999997</v>
      </c>
      <c r="O34" s="30">
        <f t="shared" si="5"/>
        <v>11.925000000000001</v>
      </c>
      <c r="P34" s="30">
        <f>IF(YEAR($J34)&gt;2014,70000,AVERAGEIFS(Donación,Sexo,1)*0.085)</f>
        <v>70000</v>
      </c>
    </row>
    <row r="35" spans="2:16" ht="24.95" customHeight="1" x14ac:dyDescent="0.2">
      <c r="B35" s="30" t="s">
        <v>147</v>
      </c>
      <c r="C35" s="30" t="str">
        <f>INDEX(T_Funcionarios[],MATCH(_xlfn.NUMBERVALUE(RIGHT($B35,4)),T_Funcionarios[Codigo Empleado],0),MATCH("Apellidos  Nombres",T_Funcionarios[#Headers],0))</f>
        <v>Palacios Coddou Francisca Margarita</v>
      </c>
      <c r="D35" s="30">
        <f>INDEX(T_Funcionarios[],MATCH(_xlfn.NUMBERVALUE(RIGHT($B35,4)),T_Funcionarios[Codigo Empleado],0),MATCH("Sexo",T_Funcionarios[#Headers],0))</f>
        <v>-2</v>
      </c>
      <c r="E35" s="46">
        <f>INDEX(T_Funcionarios[],MATCH(_xlfn.NUMBERVALUE(RIGHT($B35,4)),T_Funcionarios[Codigo Empleado],0),MATCH("Fecha de Nacimiento",T_Funcionarios[#Headers],0))</f>
        <v>35339</v>
      </c>
      <c r="F35" s="30">
        <f t="shared" ca="1" si="0"/>
        <v>23.536111111111111</v>
      </c>
      <c r="G35" s="31" t="s">
        <v>7</v>
      </c>
      <c r="H35" s="31" t="s">
        <v>4</v>
      </c>
      <c r="I35" s="32">
        <v>96</v>
      </c>
      <c r="J35" s="33">
        <v>40909</v>
      </c>
      <c r="K35" s="30">
        <f t="shared" ca="1" si="1"/>
        <v>4.8000000000000007</v>
      </c>
      <c r="L35" s="30">
        <f t="shared" ca="1" si="2"/>
        <v>14.399999999999999</v>
      </c>
      <c r="M35" s="30">
        <f t="shared" si="3"/>
        <v>11.9</v>
      </c>
      <c r="N35" s="30">
        <f t="shared" ca="1" si="4"/>
        <v>2.1599999999999997</v>
      </c>
      <c r="O35" s="30">
        <f t="shared" si="5"/>
        <v>11.925000000000001</v>
      </c>
      <c r="P35" s="30">
        <f>IF(YEAR($J35)&gt;2014,70000,AVERAGEIFS(Donación,Sexo,1)*0.085)</f>
        <v>12.700079365079365</v>
      </c>
    </row>
    <row r="36" spans="2:16" ht="24.95" customHeight="1" x14ac:dyDescent="0.2">
      <c r="B36" s="30" t="s">
        <v>148</v>
      </c>
      <c r="C36" s="30" t="str">
        <f>INDEX(T_Funcionarios[],MATCH(_xlfn.NUMBERVALUE(RIGHT($B36,4)),T_Funcionarios[Codigo Empleado],0),MATCH("Apellidos  Nombres",T_Funcionarios[#Headers],0))</f>
        <v>Ovalle Salinas José Ignacio</v>
      </c>
      <c r="D36" s="30">
        <f>INDEX(T_Funcionarios[],MATCH(_xlfn.NUMBERVALUE(RIGHT($B36,4)),T_Funcionarios[Codigo Empleado],0),MATCH("Sexo",T_Funcionarios[#Headers],0))</f>
        <v>1</v>
      </c>
      <c r="E36" s="46">
        <f>INDEX(T_Funcionarios[],MATCH(_xlfn.NUMBERVALUE(RIGHT($B36,4)),T_Funcionarios[Codigo Empleado],0),MATCH("Fecha de Nacimiento",T_Funcionarios[#Headers],0))</f>
        <v>35309</v>
      </c>
      <c r="F36" s="30">
        <f t="shared" ca="1" si="0"/>
        <v>23.619444444444444</v>
      </c>
      <c r="G36" s="31" t="s">
        <v>2</v>
      </c>
      <c r="H36" s="34" t="s">
        <v>59</v>
      </c>
      <c r="I36" s="35">
        <v>127</v>
      </c>
      <c r="J36" s="36">
        <v>40940</v>
      </c>
      <c r="K36" s="30">
        <f t="shared" ca="1" si="1"/>
        <v>6.3500000000000005</v>
      </c>
      <c r="L36" s="30">
        <f t="shared" ca="1" si="2"/>
        <v>19.05</v>
      </c>
      <c r="M36" s="30">
        <f t="shared" si="3"/>
        <v>11.9</v>
      </c>
      <c r="N36" s="30">
        <f t="shared" ca="1" si="4"/>
        <v>2.8574999999999999</v>
      </c>
      <c r="O36" s="30">
        <f t="shared" si="5"/>
        <v>11.925000000000001</v>
      </c>
      <c r="P36" s="30">
        <f>IF(YEAR($J36)&gt;2014,70000,AVERAGEIFS(Donación,Sexo,1)*0.085)</f>
        <v>12.700079365079365</v>
      </c>
    </row>
    <row r="37" spans="2:16" ht="24.95" customHeight="1" x14ac:dyDescent="0.2">
      <c r="B37" s="30" t="s">
        <v>149</v>
      </c>
      <c r="C37" s="30" t="str">
        <f>INDEX(T_Funcionarios[],MATCH(_xlfn.NUMBERVALUE(RIGHT($B37,4)),T_Funcionarios[Codigo Empleado],0),MATCH("Apellidos  Nombres",T_Funcionarios[#Headers],0))</f>
        <v>Osses Fernandez Leon</v>
      </c>
      <c r="D37" s="30">
        <f>INDEX(T_Funcionarios[],MATCH(_xlfn.NUMBERVALUE(RIGHT($B37,4)),T_Funcionarios[Codigo Empleado],0),MATCH("Sexo",T_Funcionarios[#Headers],0))</f>
        <v>1</v>
      </c>
      <c r="E37" s="46">
        <f>INDEX(T_Funcionarios[],MATCH(_xlfn.NUMBERVALUE(RIGHT($B37,4)),T_Funcionarios[Codigo Empleado],0),MATCH("Fecha de Nacimiento",T_Funcionarios[#Headers],0))</f>
        <v>35278</v>
      </c>
      <c r="F37" s="30">
        <f t="shared" ca="1" si="0"/>
        <v>23.702777777777779</v>
      </c>
      <c r="G37" s="31" t="s">
        <v>5</v>
      </c>
      <c r="H37" s="31" t="s">
        <v>60</v>
      </c>
      <c r="I37" s="32">
        <v>200</v>
      </c>
      <c r="J37" s="33">
        <v>40969</v>
      </c>
      <c r="K37" s="30">
        <f t="shared" ca="1" si="1"/>
        <v>10</v>
      </c>
      <c r="L37" s="30">
        <f t="shared" ca="1" si="2"/>
        <v>30</v>
      </c>
      <c r="M37" s="30">
        <f t="shared" si="3"/>
        <v>11.9</v>
      </c>
      <c r="N37" s="30">
        <f t="shared" ca="1" si="4"/>
        <v>4.5</v>
      </c>
      <c r="O37" s="30">
        <f t="shared" si="5"/>
        <v>11.925000000000001</v>
      </c>
      <c r="P37" s="30">
        <f>IF(YEAR($J37)&gt;2014,70000,AVERAGEIFS(Donación,Sexo,1)*0.085)</f>
        <v>12.700079365079365</v>
      </c>
    </row>
    <row r="38" spans="2:16" ht="24.95" customHeight="1" x14ac:dyDescent="0.2">
      <c r="B38" s="30" t="s">
        <v>150</v>
      </c>
      <c r="C38" s="30" t="str">
        <f>INDEX(T_Funcionarios[],MATCH(_xlfn.NUMBERVALUE(RIGHT($B38,4)),T_Funcionarios[Codigo Empleado],0),MATCH("Apellidos  Nombres",T_Funcionarios[#Headers],0))</f>
        <v>Ossa Magaña Francisca</v>
      </c>
      <c r="D38" s="30">
        <f>INDEX(T_Funcionarios[],MATCH(_xlfn.NUMBERVALUE(RIGHT($B38,4)),T_Funcionarios[Codigo Empleado],0),MATCH("Sexo",T_Funcionarios[#Headers],0))</f>
        <v>2</v>
      </c>
      <c r="E38" s="46">
        <f>INDEX(T_Funcionarios[],MATCH(_xlfn.NUMBERVALUE(RIGHT($B38,4)),T_Funcionarios[Codigo Empleado],0),MATCH("Fecha de Nacimiento",T_Funcionarios[#Headers],0))</f>
        <v>35247</v>
      </c>
      <c r="F38" s="30">
        <f t="shared" ca="1" si="0"/>
        <v>23.786111111111111</v>
      </c>
      <c r="G38" s="31" t="s">
        <v>5</v>
      </c>
      <c r="H38" s="34" t="s">
        <v>4</v>
      </c>
      <c r="I38" s="35">
        <v>97</v>
      </c>
      <c r="J38" s="36">
        <v>41000</v>
      </c>
      <c r="K38" s="30">
        <f t="shared" ca="1" si="1"/>
        <v>4.8500000000000005</v>
      </c>
      <c r="L38" s="30">
        <f t="shared" ca="1" si="2"/>
        <v>14.549999999999999</v>
      </c>
      <c r="M38" s="30">
        <f t="shared" si="3"/>
        <v>11.9</v>
      </c>
      <c r="N38" s="30">
        <f t="shared" ca="1" si="4"/>
        <v>2.1824999999999997</v>
      </c>
      <c r="O38" s="30">
        <f t="shared" si="5"/>
        <v>11.925000000000001</v>
      </c>
      <c r="P38" s="30">
        <f>IF(YEAR($J38)&gt;2014,70000,AVERAGEIFS(Donación,Sexo,1)*0.085)</f>
        <v>12.700079365079365</v>
      </c>
    </row>
    <row r="39" spans="2:16" ht="24.95" customHeight="1" x14ac:dyDescent="0.2">
      <c r="B39" s="30" t="s">
        <v>151</v>
      </c>
      <c r="C39" s="30" t="str">
        <f>INDEX(T_Funcionarios[],MATCH(_xlfn.NUMBERVALUE(RIGHT($B39,4)),T_Funcionarios[Codigo Empleado],0),MATCH("Apellidos  Nombres",T_Funcionarios[#Headers],0))</f>
        <v>Olea Rivera María Paz</v>
      </c>
      <c r="D39" s="30">
        <f>INDEX(T_Funcionarios[],MATCH(_xlfn.NUMBERVALUE(RIGHT($B39,4)),T_Funcionarios[Codigo Empleado],0),MATCH("Sexo",T_Funcionarios[#Headers],0))</f>
        <v>1</v>
      </c>
      <c r="E39" s="46">
        <f>INDEX(T_Funcionarios[],MATCH(_xlfn.NUMBERVALUE(RIGHT($B39,4)),T_Funcionarios[Codigo Empleado],0),MATCH("Fecha de Nacimiento",T_Funcionarios[#Headers],0))</f>
        <v>35217</v>
      </c>
      <c r="F39" s="30">
        <f t="shared" ca="1" si="0"/>
        <v>23.869444444444444</v>
      </c>
      <c r="G39" s="31"/>
      <c r="H39" s="31" t="s">
        <v>3</v>
      </c>
      <c r="I39" s="32">
        <v>150</v>
      </c>
      <c r="J39" s="33">
        <v>41030</v>
      </c>
      <c r="K39" s="30">
        <f t="shared" ca="1" si="1"/>
        <v>7.5</v>
      </c>
      <c r="L39" s="30">
        <f t="shared" ca="1" si="2"/>
        <v>22.5</v>
      </c>
      <c r="M39" s="30">
        <f t="shared" si="3"/>
        <v>11.9</v>
      </c>
      <c r="N39" s="30">
        <f t="shared" ca="1" si="4"/>
        <v>3.375</v>
      </c>
      <c r="O39" s="30">
        <f t="shared" si="5"/>
        <v>11.925000000000001</v>
      </c>
      <c r="P39" s="30">
        <f>IF(YEAR($J39)&gt;2014,70000,AVERAGEIFS(Donación,Sexo,1)*0.085)</f>
        <v>12.700079365079365</v>
      </c>
    </row>
    <row r="40" spans="2:16" ht="24.95" customHeight="1" x14ac:dyDescent="0.2">
      <c r="B40" s="30" t="s">
        <v>152</v>
      </c>
      <c r="C40" s="30" t="str">
        <f>INDEX(T_Funcionarios[],MATCH(_xlfn.NUMBERVALUE(RIGHT($B40,4)),T_Funcionarios[Codigo Empleado],0),MATCH("Apellidos  Nombres",T_Funcionarios[#Headers],0))</f>
        <v>Núñez Zapata Diego Ignacio</v>
      </c>
      <c r="D40" s="30">
        <f>INDEX(T_Funcionarios[],MATCH(_xlfn.NUMBERVALUE(RIGHT($B40,4)),T_Funcionarios[Codigo Empleado],0),MATCH("Sexo",T_Funcionarios[#Headers],0))</f>
        <v>1</v>
      </c>
      <c r="E40" s="46">
        <f>INDEX(T_Funcionarios[],MATCH(_xlfn.NUMBERVALUE(RIGHT($B40,4)),T_Funcionarios[Codigo Empleado],0),MATCH("Fecha de Nacimiento",T_Funcionarios[#Headers],0))</f>
        <v>35186</v>
      </c>
      <c r="F40" s="30">
        <f t="shared" ca="1" si="0"/>
        <v>23.952777777777779</v>
      </c>
      <c r="G40" s="31" t="s">
        <v>6</v>
      </c>
      <c r="H40" s="34" t="s">
        <v>59</v>
      </c>
      <c r="I40" s="35">
        <v>90</v>
      </c>
      <c r="J40" s="36">
        <v>41061</v>
      </c>
      <c r="K40" s="30">
        <f t="shared" ca="1" si="1"/>
        <v>4.5</v>
      </c>
      <c r="L40" s="30">
        <f t="shared" ca="1" si="2"/>
        <v>13.5</v>
      </c>
      <c r="M40" s="30">
        <f t="shared" si="3"/>
        <v>11.9</v>
      </c>
      <c r="N40" s="30">
        <f t="shared" ca="1" si="4"/>
        <v>2.0249999999999999</v>
      </c>
      <c r="O40" s="30">
        <f t="shared" si="5"/>
        <v>11.925000000000001</v>
      </c>
      <c r="P40" s="30">
        <f>IF(YEAR($J40)&gt;2014,70000,AVERAGEIFS(Donación,Sexo,1)*0.085)</f>
        <v>12.700079365079365</v>
      </c>
    </row>
    <row r="41" spans="2:16" ht="24.95" customHeight="1" x14ac:dyDescent="0.2">
      <c r="B41" s="30" t="s">
        <v>153</v>
      </c>
      <c r="C41" s="30" t="str">
        <f>INDEX(T_Funcionarios[],MATCH(_xlfn.NUMBERVALUE(RIGHT($B41,4)),T_Funcionarios[Codigo Empleado],0),MATCH("Apellidos  Nombres",T_Funcionarios[#Headers],0))</f>
        <v>Navia Rafide Simón Felipe</v>
      </c>
      <c r="D41" s="30">
        <f>INDEX(T_Funcionarios[],MATCH(_xlfn.NUMBERVALUE(RIGHT($B41,4)),T_Funcionarios[Codigo Empleado],0),MATCH("Sexo",T_Funcionarios[#Headers],0))</f>
        <v>1</v>
      </c>
      <c r="E41" s="46">
        <f>INDEX(T_Funcionarios[],MATCH(_xlfn.NUMBERVALUE(RIGHT($B41,4)),T_Funcionarios[Codigo Empleado],0),MATCH("Fecha de Nacimiento",T_Funcionarios[#Headers],0))</f>
        <v>35156</v>
      </c>
      <c r="F41" s="30">
        <f t="shared" ca="1" si="0"/>
        <v>24.036111111111111</v>
      </c>
      <c r="G41" s="31" t="s">
        <v>2</v>
      </c>
      <c r="H41" s="31" t="s">
        <v>60</v>
      </c>
      <c r="I41" s="32">
        <v>125</v>
      </c>
      <c r="J41" s="33">
        <v>41091</v>
      </c>
      <c r="K41" s="30">
        <f t="shared" ca="1" si="1"/>
        <v>6.25</v>
      </c>
      <c r="L41" s="30">
        <f t="shared" ca="1" si="2"/>
        <v>18.75</v>
      </c>
      <c r="M41" s="30">
        <f t="shared" si="3"/>
        <v>11.9</v>
      </c>
      <c r="N41" s="30">
        <f t="shared" ca="1" si="4"/>
        <v>2.8125</v>
      </c>
      <c r="O41" s="30">
        <f t="shared" si="5"/>
        <v>11.925000000000001</v>
      </c>
      <c r="P41" s="30">
        <f>IF(YEAR($J41)&gt;2014,70000,AVERAGEIFS(Donación,Sexo,1)*0.085)</f>
        <v>12.700079365079365</v>
      </c>
    </row>
    <row r="42" spans="2:16" ht="24.95" customHeight="1" x14ac:dyDescent="0.2">
      <c r="B42" s="30" t="s">
        <v>154</v>
      </c>
      <c r="C42" s="30" t="str">
        <f>INDEX(T_Funcionarios[],MATCH(_xlfn.NUMBERVALUE(RIGHT($B42,4)),T_Funcionarios[Codigo Empleado],0),MATCH("Apellidos  Nombres",T_Funcionarios[#Headers],0))</f>
        <v>Morales Contreras Rómulo Hernán</v>
      </c>
      <c r="D42" s="30">
        <f>INDEX(T_Funcionarios[],MATCH(_xlfn.NUMBERVALUE(RIGHT($B42,4)),T_Funcionarios[Codigo Empleado],0),MATCH("Sexo",T_Funcionarios[#Headers],0))</f>
        <v>1</v>
      </c>
      <c r="E42" s="46">
        <f>INDEX(T_Funcionarios[],MATCH(_xlfn.NUMBERVALUE(RIGHT($B42,4)),T_Funcionarios[Codigo Empleado],0),MATCH("Fecha de Nacimiento",T_Funcionarios[#Headers],0))</f>
        <v>35125</v>
      </c>
      <c r="F42" s="30">
        <f t="shared" ca="1" si="0"/>
        <v>24.119444444444444</v>
      </c>
      <c r="G42" s="31" t="s">
        <v>5</v>
      </c>
      <c r="H42" s="34" t="s">
        <v>60</v>
      </c>
      <c r="I42" s="35">
        <v>118</v>
      </c>
      <c r="J42" s="36">
        <v>41122</v>
      </c>
      <c r="K42" s="30">
        <f t="shared" ca="1" si="1"/>
        <v>5.9</v>
      </c>
      <c r="L42" s="30">
        <f t="shared" ca="1" si="2"/>
        <v>17.7</v>
      </c>
      <c r="M42" s="30">
        <f t="shared" si="3"/>
        <v>11.9</v>
      </c>
      <c r="N42" s="30">
        <f t="shared" ca="1" si="4"/>
        <v>2.6549999999999998</v>
      </c>
      <c r="O42" s="30">
        <f t="shared" si="5"/>
        <v>11.925000000000001</v>
      </c>
      <c r="P42" s="30">
        <f>IF(YEAR($J42)&gt;2014,70000,AVERAGEIFS(Donación,Sexo,1)*0.085)</f>
        <v>12.700079365079365</v>
      </c>
    </row>
    <row r="43" spans="2:16" ht="24.95" customHeight="1" x14ac:dyDescent="0.2">
      <c r="B43" s="30" t="s">
        <v>155</v>
      </c>
      <c r="C43" s="30" t="str">
        <f>INDEX(T_Funcionarios[],MATCH(_xlfn.NUMBERVALUE(RIGHT($B43,4)),T_Funcionarios[Codigo Empleado],0),MATCH("Apellidos  Nombres",T_Funcionarios[#Headers],0))</f>
        <v>Moraga Reyes Efrain Ricardo</v>
      </c>
      <c r="D43" s="30">
        <f>INDEX(T_Funcionarios[],MATCH(_xlfn.NUMBERVALUE(RIGHT($B43,4)),T_Funcionarios[Codigo Empleado],0),MATCH("Sexo",T_Funcionarios[#Headers],0))</f>
        <v>1</v>
      </c>
      <c r="E43" s="46">
        <f>INDEX(T_Funcionarios[],MATCH(_xlfn.NUMBERVALUE(RIGHT($B43,4)),T_Funcionarios[Codigo Empleado],0),MATCH("Fecha de Nacimiento",T_Funcionarios[#Headers],0))</f>
        <v>35096</v>
      </c>
      <c r="F43" s="30">
        <f t="shared" ca="1" si="0"/>
        <v>24.202777777777779</v>
      </c>
      <c r="G43" s="31" t="s">
        <v>7</v>
      </c>
      <c r="H43" s="31" t="s">
        <v>4</v>
      </c>
      <c r="I43" s="32">
        <v>102</v>
      </c>
      <c r="J43" s="33">
        <v>41153</v>
      </c>
      <c r="K43" s="30">
        <f t="shared" ca="1" si="1"/>
        <v>5.1000000000000005</v>
      </c>
      <c r="L43" s="30">
        <f t="shared" ca="1" si="2"/>
        <v>15.299999999999999</v>
      </c>
      <c r="M43" s="30">
        <f t="shared" si="3"/>
        <v>11.9</v>
      </c>
      <c r="N43" s="30">
        <f t="shared" ca="1" si="4"/>
        <v>2.2949999999999999</v>
      </c>
      <c r="O43" s="30">
        <f t="shared" si="5"/>
        <v>11.925000000000001</v>
      </c>
      <c r="P43" s="30">
        <f>IF(YEAR($J43)&gt;2014,70000,AVERAGEIFS(Donación,Sexo,1)*0.085)</f>
        <v>12.700079365079365</v>
      </c>
    </row>
    <row r="44" spans="2:16" ht="24.95" customHeight="1" x14ac:dyDescent="0.2">
      <c r="B44" s="30" t="s">
        <v>156</v>
      </c>
      <c r="C44" s="30" t="str">
        <f>INDEX(T_Funcionarios[],MATCH(_xlfn.NUMBERVALUE(RIGHT($B44,4)),T_Funcionarios[Codigo Empleado],0),MATCH("Apellidos  Nombres",T_Funcionarios[#Headers],0))</f>
        <v>Montes Moore Martín</v>
      </c>
      <c r="D44" s="30">
        <f>INDEX(T_Funcionarios[],MATCH(_xlfn.NUMBERVALUE(RIGHT($B44,4)),T_Funcionarios[Codigo Empleado],0),MATCH("Sexo",T_Funcionarios[#Headers],0))</f>
        <v>1</v>
      </c>
      <c r="E44" s="46">
        <f>INDEX(T_Funcionarios[],MATCH(_xlfn.NUMBERVALUE(RIGHT($B44,4)),T_Funcionarios[Codigo Empleado],0),MATCH("Fecha de Nacimiento",T_Funcionarios[#Headers],0))</f>
        <v>35065</v>
      </c>
      <c r="F44" s="30">
        <f t="shared" ca="1" si="0"/>
        <v>24.286111111111111</v>
      </c>
      <c r="G44" s="31" t="s">
        <v>6</v>
      </c>
      <c r="H44" s="34" t="s">
        <v>4</v>
      </c>
      <c r="I44" s="35">
        <v>110</v>
      </c>
      <c r="J44" s="36">
        <v>41183</v>
      </c>
      <c r="K44" s="30">
        <f t="shared" ca="1" si="1"/>
        <v>5.5</v>
      </c>
      <c r="L44" s="30">
        <f t="shared" ca="1" si="2"/>
        <v>16.5</v>
      </c>
      <c r="M44" s="30">
        <f t="shared" si="3"/>
        <v>11.9</v>
      </c>
      <c r="N44" s="30">
        <f t="shared" ca="1" si="4"/>
        <v>2.4750000000000001</v>
      </c>
      <c r="O44" s="30">
        <f t="shared" si="5"/>
        <v>11.925000000000001</v>
      </c>
      <c r="P44" s="30">
        <f>IF(YEAR($J44)&gt;2014,70000,AVERAGEIFS(Donación,Sexo,1)*0.085)</f>
        <v>12.700079365079365</v>
      </c>
    </row>
    <row r="45" spans="2:16" ht="24.95" customHeight="1" x14ac:dyDescent="0.2">
      <c r="B45" s="30" t="s">
        <v>157</v>
      </c>
      <c r="C45" s="30" t="str">
        <f>INDEX(T_Funcionarios[],MATCH(_xlfn.NUMBERVALUE(RIGHT($B45,4)),T_Funcionarios[Codigo Empleado],0),MATCH("Apellidos  Nombres",T_Funcionarios[#Headers],0))</f>
        <v>Mondaca Fuentes Tomas Ignacio</v>
      </c>
      <c r="D45" s="30">
        <f>INDEX(T_Funcionarios[],MATCH(_xlfn.NUMBERVALUE(RIGHT($B45,4)),T_Funcionarios[Codigo Empleado],0),MATCH("Sexo",T_Funcionarios[#Headers],0))</f>
        <v>1</v>
      </c>
      <c r="E45" s="46">
        <f>INDEX(T_Funcionarios[],MATCH(_xlfn.NUMBERVALUE(RIGHT($B45,4)),T_Funcionarios[Codigo Empleado],0),MATCH("Fecha de Nacimiento",T_Funcionarios[#Headers],0))</f>
        <v>35034</v>
      </c>
      <c r="F45" s="30">
        <f t="shared" ca="1" si="0"/>
        <v>24.369444444444444</v>
      </c>
      <c r="G45" s="31" t="s">
        <v>5</v>
      </c>
      <c r="H45" s="31" t="s">
        <v>60</v>
      </c>
      <c r="I45" s="32">
        <v>144</v>
      </c>
      <c r="J45" s="33">
        <v>41214</v>
      </c>
      <c r="K45" s="30">
        <f t="shared" ca="1" si="1"/>
        <v>7.2</v>
      </c>
      <c r="L45" s="30">
        <f t="shared" ca="1" si="2"/>
        <v>21.599999999999998</v>
      </c>
      <c r="M45" s="30">
        <f t="shared" si="3"/>
        <v>11.9</v>
      </c>
      <c r="N45" s="30">
        <f t="shared" ca="1" si="4"/>
        <v>3.2399999999999998</v>
      </c>
      <c r="O45" s="30">
        <f t="shared" si="5"/>
        <v>11.925000000000001</v>
      </c>
      <c r="P45" s="30">
        <f>IF(YEAR($J45)&gt;2014,70000,AVERAGEIFS(Donación,Sexo,1)*0.085)</f>
        <v>12.700079365079365</v>
      </c>
    </row>
    <row r="46" spans="2:16" ht="24.95" customHeight="1" x14ac:dyDescent="0.2">
      <c r="B46" s="30" t="s">
        <v>158</v>
      </c>
      <c r="C46" s="30" t="str">
        <f>INDEX(T_Funcionarios[],MATCH(_xlfn.NUMBERVALUE(RIGHT($B46,4)),T_Funcionarios[Codigo Empleado],0),MATCH("Apellidos  Nombres",T_Funcionarios[#Headers],0))</f>
        <v>Moenne-Loccoz Moenne-Loccoz Alberto Andres</v>
      </c>
      <c r="D46" s="30">
        <f>INDEX(T_Funcionarios[],MATCH(_xlfn.NUMBERVALUE(RIGHT($B46,4)),T_Funcionarios[Codigo Empleado],0),MATCH("Sexo",T_Funcionarios[#Headers],0))</f>
        <v>1</v>
      </c>
      <c r="E46" s="46">
        <f>INDEX(T_Funcionarios[],MATCH(_xlfn.NUMBERVALUE(RIGHT($B46,4)),T_Funcionarios[Codigo Empleado],0),MATCH("Fecha de Nacimiento",T_Funcionarios[#Headers],0))</f>
        <v>35004</v>
      </c>
      <c r="F46" s="30">
        <f t="shared" ca="1" si="0"/>
        <v>24.452777777777779</v>
      </c>
      <c r="G46" s="31" t="s">
        <v>7</v>
      </c>
      <c r="H46" s="34" t="s">
        <v>59</v>
      </c>
      <c r="I46" s="35">
        <v>132</v>
      </c>
      <c r="J46" s="36">
        <v>41244</v>
      </c>
      <c r="K46" s="30">
        <f t="shared" ca="1" si="1"/>
        <v>6.6000000000000005</v>
      </c>
      <c r="L46" s="30">
        <f t="shared" ca="1" si="2"/>
        <v>19.8</v>
      </c>
      <c r="M46" s="30">
        <f t="shared" si="3"/>
        <v>11.9</v>
      </c>
      <c r="N46" s="30">
        <f t="shared" ca="1" si="4"/>
        <v>2.97</v>
      </c>
      <c r="O46" s="30">
        <f t="shared" si="5"/>
        <v>11.925000000000001</v>
      </c>
      <c r="P46" s="30">
        <f>IF(YEAR($J46)&gt;2014,70000,AVERAGEIFS(Donación,Sexo,1)*0.085)</f>
        <v>12.700079365079365</v>
      </c>
    </row>
    <row r="47" spans="2:16" ht="24.95" customHeight="1" x14ac:dyDescent="0.2">
      <c r="B47" s="30" t="s">
        <v>159</v>
      </c>
      <c r="C47" s="30" t="str">
        <f>INDEX(T_Funcionarios[],MATCH(_xlfn.NUMBERVALUE(RIGHT($B47,4)),T_Funcionarios[Codigo Empleado],0),MATCH("Apellidos  Nombres",T_Funcionarios[#Headers],0))</f>
        <v>Menchaca Taboada Beatriz Andrea</v>
      </c>
      <c r="D47" s="30">
        <f>INDEX(T_Funcionarios[],MATCH(_xlfn.NUMBERVALUE(RIGHT($B47,4)),T_Funcionarios[Codigo Empleado],0),MATCH("Sexo",T_Funcionarios[#Headers],0))</f>
        <v>2</v>
      </c>
      <c r="E47" s="46">
        <f>INDEX(T_Funcionarios[],MATCH(_xlfn.NUMBERVALUE(RIGHT($B47,4)),T_Funcionarios[Codigo Empleado],0),MATCH("Fecha de Nacimiento",T_Funcionarios[#Headers],0))</f>
        <v>34973</v>
      </c>
      <c r="F47" s="30">
        <f t="shared" ca="1" si="0"/>
        <v>24.536111111111111</v>
      </c>
      <c r="G47" s="31" t="s">
        <v>5</v>
      </c>
      <c r="H47" s="31" t="s">
        <v>4</v>
      </c>
      <c r="I47" s="32">
        <v>142</v>
      </c>
      <c r="J47" s="33">
        <v>41275</v>
      </c>
      <c r="K47" s="30">
        <f t="shared" ca="1" si="1"/>
        <v>7.1000000000000005</v>
      </c>
      <c r="L47" s="30">
        <f t="shared" ca="1" si="2"/>
        <v>21.3</v>
      </c>
      <c r="M47" s="30">
        <f t="shared" ca="1" si="3"/>
        <v>14.200000000000001</v>
      </c>
      <c r="N47" s="30">
        <f t="shared" si="4"/>
        <v>7.6687500000000002</v>
      </c>
      <c r="O47" s="30">
        <f t="shared" si="5"/>
        <v>11.925000000000001</v>
      </c>
      <c r="P47" s="30">
        <f>IF(YEAR($J47)&gt;2014,70000,AVERAGEIFS(Donación,Sexo,1)*0.085)</f>
        <v>12.700079365079365</v>
      </c>
    </row>
    <row r="48" spans="2:16" ht="24.95" customHeight="1" x14ac:dyDescent="0.2">
      <c r="B48" s="30" t="s">
        <v>160</v>
      </c>
      <c r="C48" s="30" t="str">
        <f>INDEX(T_Funcionarios[],MATCH(_xlfn.NUMBERVALUE(RIGHT($B48,4)),T_Funcionarios[Codigo Empleado],0),MATCH("Apellidos  Nombres",T_Funcionarios[#Headers],0))</f>
        <v>Lagos Hevia Maria Jose</v>
      </c>
      <c r="D48" s="30">
        <f>INDEX(T_Funcionarios[],MATCH(_xlfn.NUMBERVALUE(RIGHT($B48,4)),T_Funcionarios[Codigo Empleado],0),MATCH("Sexo",T_Funcionarios[#Headers],0))</f>
        <v>2</v>
      </c>
      <c r="E48" s="46">
        <f>INDEX(T_Funcionarios[],MATCH(_xlfn.NUMBERVALUE(RIGHT($B48,4)),T_Funcionarios[Codigo Empleado],0),MATCH("Fecha de Nacimiento",T_Funcionarios[#Headers],0))</f>
        <v>34943</v>
      </c>
      <c r="F48" s="30">
        <f t="shared" ca="1" si="0"/>
        <v>24.619444444444444</v>
      </c>
      <c r="G48" s="31" t="s">
        <v>2</v>
      </c>
      <c r="H48" s="34" t="s">
        <v>60</v>
      </c>
      <c r="I48" s="35">
        <v>139</v>
      </c>
      <c r="J48" s="36">
        <v>41306</v>
      </c>
      <c r="K48" s="30">
        <f t="shared" ca="1" si="1"/>
        <v>6.95</v>
      </c>
      <c r="L48" s="30">
        <f t="shared" ca="1" si="2"/>
        <v>20.849999999999998</v>
      </c>
      <c r="M48" s="30">
        <f t="shared" ca="1" si="3"/>
        <v>13.899999999999999</v>
      </c>
      <c r="N48" s="30">
        <f t="shared" si="4"/>
        <v>7.6687500000000002</v>
      </c>
      <c r="O48" s="30">
        <f t="shared" si="5"/>
        <v>11.925000000000001</v>
      </c>
      <c r="P48" s="30">
        <f>IF(YEAR($J48)&gt;2014,70000,AVERAGEIFS(Donación,Sexo,1)*0.085)</f>
        <v>12.700079365079365</v>
      </c>
    </row>
    <row r="49" spans="2:16" ht="24.95" customHeight="1" x14ac:dyDescent="0.2">
      <c r="B49" s="30" t="s">
        <v>161</v>
      </c>
      <c r="C49" s="30" t="str">
        <f>INDEX(T_Funcionarios[],MATCH(_xlfn.NUMBERVALUE(RIGHT($B49,4)),T_Funcionarios[Codigo Empleado],0),MATCH("Apellidos  Nombres",T_Funcionarios[#Headers],0))</f>
        <v>Jiménez Chadwick Samuel León</v>
      </c>
      <c r="D49" s="30">
        <f>INDEX(T_Funcionarios[],MATCH(_xlfn.NUMBERVALUE(RIGHT($B49,4)),T_Funcionarios[Codigo Empleado],0),MATCH("Sexo",T_Funcionarios[#Headers],0))</f>
        <v>1</v>
      </c>
      <c r="E49" s="46">
        <f>INDEX(T_Funcionarios[],MATCH(_xlfn.NUMBERVALUE(RIGHT($B49,4)),T_Funcionarios[Codigo Empleado],0),MATCH("Fecha de Nacimiento",T_Funcionarios[#Headers],0))</f>
        <v>34912</v>
      </c>
      <c r="F49" s="30">
        <f t="shared" ca="1" si="0"/>
        <v>24.702777777777779</v>
      </c>
      <c r="G49" s="31" t="s">
        <v>7</v>
      </c>
      <c r="H49" s="31" t="s">
        <v>59</v>
      </c>
      <c r="I49" s="32">
        <v>129</v>
      </c>
      <c r="J49" s="33">
        <v>42795</v>
      </c>
      <c r="K49" s="30">
        <f t="shared" ca="1" si="1"/>
        <v>6.45</v>
      </c>
      <c r="L49" s="30">
        <f t="shared" ca="1" si="2"/>
        <v>19.349999999999998</v>
      </c>
      <c r="M49" s="30">
        <f t="shared" ca="1" si="3"/>
        <v>12.899999999999999</v>
      </c>
      <c r="N49" s="30">
        <f t="shared" ca="1" si="4"/>
        <v>2.9024999999999994</v>
      </c>
      <c r="O49" s="30">
        <f t="shared" ca="1" si="5"/>
        <v>2.58</v>
      </c>
      <c r="P49" s="30">
        <f>IF(YEAR($J49)&gt;2014,70000,AVERAGEIFS(Donación,Sexo,1)*0.085)</f>
        <v>70000</v>
      </c>
    </row>
    <row r="50" spans="2:16" ht="24.95" customHeight="1" x14ac:dyDescent="0.2">
      <c r="B50" s="30" t="s">
        <v>162</v>
      </c>
      <c r="C50" s="30" t="str">
        <f>INDEX(T_Funcionarios[],MATCH(_xlfn.NUMBERVALUE(RIGHT($B50,4)),T_Funcionarios[Codigo Empleado],0),MATCH("Apellidos  Nombres",T_Funcionarios[#Headers],0))</f>
        <v xml:space="preserve">Iñíguez Pinto María </v>
      </c>
      <c r="D50" s="30">
        <f>INDEX(T_Funcionarios[],MATCH(_xlfn.NUMBERVALUE(RIGHT($B50,4)),T_Funcionarios[Codigo Empleado],0),MATCH("Sexo",T_Funcionarios[#Headers],0))</f>
        <v>2</v>
      </c>
      <c r="E50" s="46">
        <f>INDEX(T_Funcionarios[],MATCH(_xlfn.NUMBERVALUE(RIGHT($B50,4)),T_Funcionarios[Codigo Empleado],0),MATCH("Fecha de Nacimiento",T_Funcionarios[#Headers],0))</f>
        <v>34881</v>
      </c>
      <c r="F50" s="30">
        <f t="shared" ca="1" si="0"/>
        <v>24.786111111111111</v>
      </c>
      <c r="G50" s="31" t="s">
        <v>2</v>
      </c>
      <c r="H50" s="34" t="s">
        <v>60</v>
      </c>
      <c r="I50" s="35">
        <v>114</v>
      </c>
      <c r="J50" s="36">
        <v>41365</v>
      </c>
      <c r="K50" s="30">
        <f t="shared" ca="1" si="1"/>
        <v>5.7</v>
      </c>
      <c r="L50" s="30">
        <f t="shared" ca="1" si="2"/>
        <v>17.099999999999998</v>
      </c>
      <c r="M50" s="30">
        <f t="shared" ca="1" si="3"/>
        <v>11.399999999999999</v>
      </c>
      <c r="N50" s="30">
        <f t="shared" si="4"/>
        <v>7.6687500000000002</v>
      </c>
      <c r="O50" s="30">
        <f t="shared" si="5"/>
        <v>11.925000000000001</v>
      </c>
      <c r="P50" s="30">
        <f>IF(YEAR($J50)&gt;2014,70000,AVERAGEIFS(Donación,Sexo,1)*0.085)</f>
        <v>12.700079365079365</v>
      </c>
    </row>
    <row r="51" spans="2:16" ht="24.95" customHeight="1" x14ac:dyDescent="0.2">
      <c r="B51" s="30" t="s">
        <v>163</v>
      </c>
      <c r="C51" s="30" t="str">
        <f>INDEX(T_Funcionarios[],MATCH(_xlfn.NUMBERVALUE(RIGHT($B51,4)),T_Funcionarios[Codigo Empleado],0),MATCH("Apellidos  Nombres",T_Funcionarios[#Headers],0))</f>
        <v>Gonzalez Campos Javiera Elizabeth</v>
      </c>
      <c r="D51" s="30">
        <f>INDEX(T_Funcionarios[],MATCH(_xlfn.NUMBERVALUE(RIGHT($B51,4)),T_Funcionarios[Codigo Empleado],0),MATCH("Sexo",T_Funcionarios[#Headers],0))</f>
        <v>2</v>
      </c>
      <c r="E51" s="46">
        <f>INDEX(T_Funcionarios[],MATCH(_xlfn.NUMBERVALUE(RIGHT($B51,4)),T_Funcionarios[Codigo Empleado],0),MATCH("Fecha de Nacimiento",T_Funcionarios[#Headers],0))</f>
        <v>34851</v>
      </c>
      <c r="F51" s="30">
        <f t="shared" ca="1" si="0"/>
        <v>24.869444444444444</v>
      </c>
      <c r="G51" s="31" t="s">
        <v>126</v>
      </c>
      <c r="H51" s="31" t="s">
        <v>3</v>
      </c>
      <c r="I51" s="32">
        <v>124</v>
      </c>
      <c r="J51" s="33">
        <v>41395</v>
      </c>
      <c r="K51" s="30">
        <f t="shared" ca="1" si="1"/>
        <v>6.2</v>
      </c>
      <c r="L51" s="30">
        <f t="shared" ca="1" si="2"/>
        <v>18.599999999999998</v>
      </c>
      <c r="M51" s="30">
        <f t="shared" ca="1" si="3"/>
        <v>12.399999999999999</v>
      </c>
      <c r="N51" s="30">
        <f t="shared" si="4"/>
        <v>7.6687500000000002</v>
      </c>
      <c r="O51" s="30">
        <f t="shared" si="5"/>
        <v>11.925000000000001</v>
      </c>
      <c r="P51" s="30">
        <f>IF(YEAR($J51)&gt;2014,70000,AVERAGEIFS(Donación,Sexo,1)*0.085)</f>
        <v>12.700079365079365</v>
      </c>
    </row>
    <row r="52" spans="2:16" ht="24.95" customHeight="1" x14ac:dyDescent="0.2">
      <c r="B52" s="30" t="s">
        <v>164</v>
      </c>
      <c r="C52" s="30" t="str">
        <f>INDEX(T_Funcionarios[],MATCH(_xlfn.NUMBERVALUE(RIGHT($B52,4)),T_Funcionarios[Codigo Empleado],0),MATCH("Apellidos  Nombres",T_Funcionarios[#Headers],0))</f>
        <v>Godor Jouannet Laszlo Sebastián</v>
      </c>
      <c r="D52" s="30">
        <f>INDEX(T_Funcionarios[],MATCH(_xlfn.NUMBERVALUE(RIGHT($B52,4)),T_Funcionarios[Codigo Empleado],0),MATCH("Sexo",T_Funcionarios[#Headers],0))</f>
        <v>2</v>
      </c>
      <c r="E52" s="46">
        <f>INDEX(T_Funcionarios[],MATCH(_xlfn.NUMBERVALUE(RIGHT($B52,4)),T_Funcionarios[Codigo Empleado],0),MATCH("Fecha de Nacimiento",T_Funcionarios[#Headers],0))</f>
        <v>34820</v>
      </c>
      <c r="F52" s="30">
        <f t="shared" ca="1" si="0"/>
        <v>24.952777777777779</v>
      </c>
      <c r="G52" s="31" t="s">
        <v>7</v>
      </c>
      <c r="H52" s="34" t="s">
        <v>4</v>
      </c>
      <c r="I52" s="35">
        <v>147</v>
      </c>
      <c r="J52" s="36">
        <v>41426</v>
      </c>
      <c r="K52" s="30">
        <f t="shared" ca="1" si="1"/>
        <v>7.3500000000000005</v>
      </c>
      <c r="L52" s="30">
        <f t="shared" ca="1" si="2"/>
        <v>22.05</v>
      </c>
      <c r="M52" s="30">
        <f t="shared" ca="1" si="3"/>
        <v>14.700000000000001</v>
      </c>
      <c r="N52" s="30">
        <f t="shared" si="4"/>
        <v>7.6687500000000002</v>
      </c>
      <c r="O52" s="30">
        <f t="shared" si="5"/>
        <v>11.925000000000001</v>
      </c>
      <c r="P52" s="30">
        <f>IF(YEAR($J52)&gt;2014,70000,AVERAGEIFS(Donación,Sexo,1)*0.085)</f>
        <v>12.700079365079365</v>
      </c>
    </row>
    <row r="53" spans="2:16" ht="24.95" customHeight="1" x14ac:dyDescent="0.2">
      <c r="B53" s="30" t="s">
        <v>165</v>
      </c>
      <c r="C53" s="30" t="str">
        <f>INDEX(T_Funcionarios[],MATCH(_xlfn.NUMBERVALUE(RIGHT($B53,4)),T_Funcionarios[Codigo Empleado],0),MATCH("Apellidos  Nombres",T_Funcionarios[#Headers],0))</f>
        <v>Giangrandi Moreno Renata</v>
      </c>
      <c r="D53" s="30">
        <f>INDEX(T_Funcionarios[],MATCH(_xlfn.NUMBERVALUE(RIGHT($B53,4)),T_Funcionarios[Codigo Empleado],0),MATCH("Sexo",T_Funcionarios[#Headers],0))</f>
        <v>2</v>
      </c>
      <c r="E53" s="46">
        <f>INDEX(T_Funcionarios[],MATCH(_xlfn.NUMBERVALUE(RIGHT($B53,4)),T_Funcionarios[Codigo Empleado],0),MATCH("Fecha de Nacimiento",T_Funcionarios[#Headers],0))</f>
        <v>34790</v>
      </c>
      <c r="F53" s="30">
        <f t="shared" ca="1" si="0"/>
        <v>25.036111111111111</v>
      </c>
      <c r="G53" s="31" t="s">
        <v>2</v>
      </c>
      <c r="H53" s="31" t="s">
        <v>59</v>
      </c>
      <c r="I53" s="32">
        <v>145</v>
      </c>
      <c r="J53" s="33">
        <v>41456</v>
      </c>
      <c r="K53" s="30">
        <f t="shared" ca="1" si="1"/>
        <v>7.25</v>
      </c>
      <c r="L53" s="30">
        <f t="shared" ca="1" si="2"/>
        <v>21.75</v>
      </c>
      <c r="M53" s="30">
        <f t="shared" ca="1" si="3"/>
        <v>14.5</v>
      </c>
      <c r="N53" s="30">
        <f t="shared" si="4"/>
        <v>7.6687500000000002</v>
      </c>
      <c r="O53" s="30">
        <f t="shared" si="5"/>
        <v>11.925000000000001</v>
      </c>
      <c r="P53" s="30">
        <f>IF(YEAR($J53)&gt;2014,70000,AVERAGEIFS(Donación,Sexo,1)*0.085)</f>
        <v>12.700079365079365</v>
      </c>
    </row>
    <row r="54" spans="2:16" ht="24.95" customHeight="1" x14ac:dyDescent="0.2">
      <c r="B54" s="30" t="s">
        <v>166</v>
      </c>
      <c r="C54" s="30" t="str">
        <f>INDEX(T_Funcionarios[],MATCH(_xlfn.NUMBERVALUE(RIGHT($B54,4)),T_Funcionarios[Codigo Empleado],0),MATCH("Apellidos  Nombres",T_Funcionarios[#Headers],0))</f>
        <v>Foxley Bolocco Agustin</v>
      </c>
      <c r="D54" s="30">
        <f>INDEX(T_Funcionarios[],MATCH(_xlfn.NUMBERVALUE(RIGHT($B54,4)),T_Funcionarios[Codigo Empleado],0),MATCH("Sexo",T_Funcionarios[#Headers],0))</f>
        <v>1</v>
      </c>
      <c r="E54" s="46">
        <f>INDEX(T_Funcionarios[],MATCH(_xlfn.NUMBERVALUE(RIGHT($B54,4)),T_Funcionarios[Codigo Empleado],0),MATCH("Fecha de Nacimiento",T_Funcionarios[#Headers],0))</f>
        <v>34759</v>
      </c>
      <c r="F54" s="30">
        <f t="shared" ca="1" si="0"/>
        <v>25.119444444444444</v>
      </c>
      <c r="G54" s="31" t="s">
        <v>5</v>
      </c>
      <c r="H54" s="34" t="s">
        <v>3</v>
      </c>
      <c r="I54" s="35">
        <v>450</v>
      </c>
      <c r="J54" s="36">
        <v>41487</v>
      </c>
      <c r="K54" s="30">
        <f t="shared" ca="1" si="1"/>
        <v>22.5</v>
      </c>
      <c r="L54" s="30">
        <f t="shared" ca="1" si="2"/>
        <v>67.5</v>
      </c>
      <c r="M54" s="30">
        <f t="shared" ca="1" si="3"/>
        <v>45</v>
      </c>
      <c r="N54" s="30">
        <f t="shared" si="4"/>
        <v>7.6687500000000002</v>
      </c>
      <c r="O54" s="30">
        <f t="shared" si="5"/>
        <v>11.925000000000001</v>
      </c>
      <c r="P54" s="30">
        <f>IF(YEAR($J54)&gt;2014,70000,AVERAGEIFS(Donación,Sexo,1)*0.085)</f>
        <v>12.700079365079365</v>
      </c>
    </row>
    <row r="55" spans="2:16" ht="24.95" customHeight="1" x14ac:dyDescent="0.2">
      <c r="B55" s="30" t="s">
        <v>167</v>
      </c>
      <c r="C55" s="30" t="str">
        <f>INDEX(T_Funcionarios[],MATCH(_xlfn.NUMBERVALUE(RIGHT($B55,4)),T_Funcionarios[Codigo Empleado],0),MATCH("Apellidos  Nombres",T_Funcionarios[#Headers],0))</f>
        <v>Ferrada Zañartu Rafael José</v>
      </c>
      <c r="D55" s="30">
        <f>INDEX(T_Funcionarios[],MATCH(_xlfn.NUMBERVALUE(RIGHT($B55,4)),T_Funcionarios[Codigo Empleado],0),MATCH("Sexo",T_Funcionarios[#Headers],0))</f>
        <v>1</v>
      </c>
      <c r="E55" s="46">
        <f>INDEX(T_Funcionarios[],MATCH(_xlfn.NUMBERVALUE(RIGHT($B55,4)),T_Funcionarios[Codigo Empleado],0),MATCH("Fecha de Nacimiento",T_Funcionarios[#Headers],0))</f>
        <v>34731</v>
      </c>
      <c r="F55" s="30">
        <f t="shared" ca="1" si="0"/>
        <v>25.202777777777779</v>
      </c>
      <c r="G55" s="31"/>
      <c r="H55" s="31" t="s">
        <v>60</v>
      </c>
      <c r="I55" s="32">
        <v>99</v>
      </c>
      <c r="J55" s="33">
        <v>41518</v>
      </c>
      <c r="K55" s="30">
        <f t="shared" ca="1" si="1"/>
        <v>4.95</v>
      </c>
      <c r="L55" s="30">
        <f t="shared" ca="1" si="2"/>
        <v>14.85</v>
      </c>
      <c r="M55" s="30">
        <f t="shared" ca="1" si="3"/>
        <v>9.9</v>
      </c>
      <c r="N55" s="30">
        <f t="shared" si="4"/>
        <v>7.6687500000000002</v>
      </c>
      <c r="O55" s="30">
        <f t="shared" si="5"/>
        <v>11.925000000000001</v>
      </c>
      <c r="P55" s="30">
        <f>IF(YEAR($J55)&gt;2014,70000,AVERAGEIFS(Donación,Sexo,1)*0.085)</f>
        <v>12.700079365079365</v>
      </c>
    </row>
    <row r="56" spans="2:16" ht="24.95" customHeight="1" x14ac:dyDescent="0.2">
      <c r="B56" s="30" t="s">
        <v>168</v>
      </c>
      <c r="C56" s="30" t="str">
        <f>INDEX(T_Funcionarios[],MATCH(_xlfn.NUMBERVALUE(RIGHT($B56,4)),T_Funcionarios[Codigo Empleado],0),MATCH("Apellidos  Nombres",T_Funcionarios[#Headers],0))</f>
        <v>Edwards Campo Leon Jose</v>
      </c>
      <c r="D56" s="30">
        <f>INDEX(T_Funcionarios[],MATCH(_xlfn.NUMBERVALUE(RIGHT($B56,4)),T_Funcionarios[Codigo Empleado],0),MATCH("Sexo",T_Funcionarios[#Headers],0))</f>
        <v>1</v>
      </c>
      <c r="E56" s="46">
        <f>INDEX(T_Funcionarios[],MATCH(_xlfn.NUMBERVALUE(RIGHT($B56,4)),T_Funcionarios[Codigo Empleado],0),MATCH("Fecha de Nacimiento",T_Funcionarios[#Headers],0))</f>
        <v>34700</v>
      </c>
      <c r="F56" s="30">
        <f t="shared" ca="1" si="0"/>
        <v>25.286111111111111</v>
      </c>
      <c r="G56" s="31" t="s">
        <v>5</v>
      </c>
      <c r="H56" s="34" t="s">
        <v>60</v>
      </c>
      <c r="I56" s="35">
        <v>126</v>
      </c>
      <c r="J56" s="36">
        <v>41548</v>
      </c>
      <c r="K56" s="30">
        <f t="shared" ca="1" si="1"/>
        <v>6.3000000000000007</v>
      </c>
      <c r="L56" s="30">
        <f t="shared" ca="1" si="2"/>
        <v>18.899999999999999</v>
      </c>
      <c r="M56" s="30">
        <f t="shared" ca="1" si="3"/>
        <v>12.6</v>
      </c>
      <c r="N56" s="30">
        <f t="shared" si="4"/>
        <v>7.6687500000000002</v>
      </c>
      <c r="O56" s="30">
        <f t="shared" si="5"/>
        <v>11.925000000000001</v>
      </c>
      <c r="P56" s="30">
        <f>IF(YEAR($J56)&gt;2014,70000,AVERAGEIFS(Donación,Sexo,1)*0.085)</f>
        <v>12.700079365079365</v>
      </c>
    </row>
    <row r="57" spans="2:16" ht="24.95" customHeight="1" x14ac:dyDescent="0.2">
      <c r="B57" s="30" t="s">
        <v>169</v>
      </c>
      <c r="C57" s="30" t="str">
        <f>INDEX(T_Funcionarios[],MATCH(_xlfn.NUMBERVALUE(RIGHT($B57,4)),T_Funcionarios[Codigo Empleado],0),MATCH("Apellidos  Nombres",T_Funcionarios[#Headers],0))</f>
        <v>Domeyko Andre Juan</v>
      </c>
      <c r="D57" s="30">
        <f>INDEX(T_Funcionarios[],MATCH(_xlfn.NUMBERVALUE(RIGHT($B57,4)),T_Funcionarios[Codigo Empleado],0),MATCH("Sexo",T_Funcionarios[#Headers],0))</f>
        <v>1</v>
      </c>
      <c r="E57" s="46">
        <f>INDEX(T_Funcionarios[],MATCH(_xlfn.NUMBERVALUE(RIGHT($B57,4)),T_Funcionarios[Codigo Empleado],0),MATCH("Fecha de Nacimiento",T_Funcionarios[#Headers],0))</f>
        <v>34669</v>
      </c>
      <c r="F57" s="30">
        <f t="shared" ca="1" si="0"/>
        <v>25.369444444444444</v>
      </c>
      <c r="G57" s="31" t="s">
        <v>2</v>
      </c>
      <c r="H57" s="31" t="s">
        <v>4</v>
      </c>
      <c r="I57" s="32">
        <v>90</v>
      </c>
      <c r="J57" s="33">
        <v>41579</v>
      </c>
      <c r="K57" s="30">
        <f t="shared" ca="1" si="1"/>
        <v>4.5</v>
      </c>
      <c r="L57" s="30">
        <f t="shared" ca="1" si="2"/>
        <v>13.5</v>
      </c>
      <c r="M57" s="30">
        <f t="shared" ca="1" si="3"/>
        <v>9</v>
      </c>
      <c r="N57" s="30">
        <f t="shared" si="4"/>
        <v>7.6687500000000002</v>
      </c>
      <c r="O57" s="30">
        <f t="shared" si="5"/>
        <v>11.925000000000001</v>
      </c>
      <c r="P57" s="30">
        <f>IF(YEAR($J57)&gt;2014,70000,AVERAGEIFS(Donación,Sexo,1)*0.085)</f>
        <v>12.700079365079365</v>
      </c>
    </row>
    <row r="58" spans="2:16" ht="24.95" customHeight="1" x14ac:dyDescent="0.2">
      <c r="B58" s="30" t="s">
        <v>170</v>
      </c>
      <c r="C58" s="30" t="str">
        <f>INDEX(T_Funcionarios[],MATCH(_xlfn.NUMBERVALUE(RIGHT($B58,4)),T_Funcionarios[Codigo Empleado],0),MATCH("Apellidos  Nombres",T_Funcionarios[#Headers],0))</f>
        <v>De-Solminihac Boizard Javiera Ignacia</v>
      </c>
      <c r="D58" s="30">
        <f>INDEX(T_Funcionarios[],MATCH(_xlfn.NUMBERVALUE(RIGHT($B58,4)),T_Funcionarios[Codigo Empleado],0),MATCH("Sexo",T_Funcionarios[#Headers],0))</f>
        <v>1</v>
      </c>
      <c r="E58" s="46">
        <f>INDEX(T_Funcionarios[],MATCH(_xlfn.NUMBERVALUE(RIGHT($B58,4)),T_Funcionarios[Codigo Empleado],0),MATCH("Fecha de Nacimiento",T_Funcionarios[#Headers],0))</f>
        <v>34639</v>
      </c>
      <c r="F58" s="30">
        <f t="shared" ca="1" si="0"/>
        <v>25.452777777777779</v>
      </c>
      <c r="G58" s="31" t="s">
        <v>7</v>
      </c>
      <c r="H58" s="34" t="s">
        <v>4</v>
      </c>
      <c r="I58" s="35">
        <v>108</v>
      </c>
      <c r="J58" s="36">
        <v>41609</v>
      </c>
      <c r="K58" s="30">
        <f t="shared" ca="1" si="1"/>
        <v>5.4</v>
      </c>
      <c r="L58" s="30">
        <f t="shared" ca="1" si="2"/>
        <v>16.2</v>
      </c>
      <c r="M58" s="30">
        <f t="shared" ca="1" si="3"/>
        <v>10.8</v>
      </c>
      <c r="N58" s="30">
        <f t="shared" si="4"/>
        <v>7.6687500000000002</v>
      </c>
      <c r="O58" s="30">
        <f t="shared" si="5"/>
        <v>11.925000000000001</v>
      </c>
      <c r="P58" s="30">
        <f>IF(YEAR($J58)&gt;2014,70000,AVERAGEIFS(Donación,Sexo,1)*0.085)</f>
        <v>12.700079365079365</v>
      </c>
    </row>
    <row r="59" spans="2:16" ht="24.95" customHeight="1" x14ac:dyDescent="0.2">
      <c r="B59" s="30" t="s">
        <v>171</v>
      </c>
      <c r="C59" s="30" t="str">
        <f>INDEX(T_Funcionarios[],MATCH(_xlfn.NUMBERVALUE(RIGHT($B59,4)),T_Funcionarios[Codigo Empleado],0),MATCH("Apellidos  Nombres",T_Funcionarios[#Headers],0))</f>
        <v>Chacón Clericus Gonzalo Sebastián</v>
      </c>
      <c r="D59" s="30">
        <f>INDEX(T_Funcionarios[],MATCH(_xlfn.NUMBERVALUE(RIGHT($B59,4)),T_Funcionarios[Codigo Empleado],0),MATCH("Sexo",T_Funcionarios[#Headers],0))</f>
        <v>1</v>
      </c>
      <c r="E59" s="46">
        <f>INDEX(T_Funcionarios[],MATCH(_xlfn.NUMBERVALUE(RIGHT($B59,4)),T_Funcionarios[Codigo Empleado],0),MATCH("Fecha de Nacimiento",T_Funcionarios[#Headers],0))</f>
        <v>34608</v>
      </c>
      <c r="F59" s="30">
        <f t="shared" ca="1" si="0"/>
        <v>25.536111111111111</v>
      </c>
      <c r="G59" s="31" t="s">
        <v>7</v>
      </c>
      <c r="H59" s="31" t="s">
        <v>3</v>
      </c>
      <c r="I59" s="32">
        <v>140</v>
      </c>
      <c r="J59" s="33">
        <v>41640</v>
      </c>
      <c r="K59" s="30">
        <f t="shared" ca="1" si="1"/>
        <v>7</v>
      </c>
      <c r="L59" s="30">
        <f t="shared" ca="1" si="2"/>
        <v>21</v>
      </c>
      <c r="M59" s="30">
        <f t="shared" ca="1" si="3"/>
        <v>14</v>
      </c>
      <c r="N59" s="30">
        <f t="shared" ca="1" si="4"/>
        <v>3.15</v>
      </c>
      <c r="O59" s="30">
        <f t="shared" si="5"/>
        <v>11.925000000000001</v>
      </c>
      <c r="P59" s="30">
        <f>IF(YEAR($J59)&gt;2014,70000,AVERAGEIFS(Donación,Sexo,1)*0.085)</f>
        <v>12.700079365079365</v>
      </c>
    </row>
    <row r="60" spans="2:16" ht="24.95" customHeight="1" x14ac:dyDescent="0.2">
      <c r="B60" s="30" t="s">
        <v>172</v>
      </c>
      <c r="C60" s="30" t="str">
        <f>INDEX(T_Funcionarios[],MATCH(_xlfn.NUMBERVALUE(RIGHT($B60,4)),T_Funcionarios[Codigo Empleado],0),MATCH("Apellidos  Nombres",T_Funcionarios[#Headers],0))</f>
        <v>Campodonico Rios Pedro</v>
      </c>
      <c r="D60" s="30">
        <f>INDEX(T_Funcionarios[],MATCH(_xlfn.NUMBERVALUE(RIGHT($B60,4)),T_Funcionarios[Codigo Empleado],0),MATCH("Sexo",T_Funcionarios[#Headers],0))</f>
        <v>1</v>
      </c>
      <c r="E60" s="46">
        <f>INDEX(T_Funcionarios[],MATCH(_xlfn.NUMBERVALUE(RIGHT($B60,4)),T_Funcionarios[Codigo Empleado],0),MATCH("Fecha de Nacimiento",T_Funcionarios[#Headers],0))</f>
        <v>34578</v>
      </c>
      <c r="F60" s="30">
        <f t="shared" ca="1" si="0"/>
        <v>25.619444444444444</v>
      </c>
      <c r="G60" s="31" t="s">
        <v>73</v>
      </c>
      <c r="H60" s="34" t="s">
        <v>60</v>
      </c>
      <c r="I60" s="35">
        <v>145</v>
      </c>
      <c r="J60" s="36">
        <v>41671</v>
      </c>
      <c r="K60" s="30">
        <f t="shared" ca="1" si="1"/>
        <v>7.25</v>
      </c>
      <c r="L60" s="30">
        <f t="shared" ca="1" si="2"/>
        <v>21.75</v>
      </c>
      <c r="M60" s="30">
        <f t="shared" ca="1" si="3"/>
        <v>14.5</v>
      </c>
      <c r="N60" s="30">
        <f t="shared" ca="1" si="4"/>
        <v>3.2624999999999997</v>
      </c>
      <c r="O60" s="30">
        <f t="shared" si="5"/>
        <v>11.925000000000001</v>
      </c>
      <c r="P60" s="30">
        <f>IF(YEAR($J60)&gt;2014,70000,AVERAGEIFS(Donación,Sexo,1)*0.085)</f>
        <v>12.700079365079365</v>
      </c>
    </row>
    <row r="61" spans="2:16" ht="24.95" customHeight="1" x14ac:dyDescent="0.2">
      <c r="B61" s="30" t="s">
        <v>173</v>
      </c>
      <c r="C61" s="30" t="str">
        <f>INDEX(T_Funcionarios[],MATCH(_xlfn.NUMBERVALUE(RIGHT($B61,4)),T_Funcionarios[Codigo Empleado],0),MATCH("Apellidos  Nombres",T_Funcionarios[#Headers],0))</f>
        <v>Calderón Johnson Agustín Ignacio</v>
      </c>
      <c r="D61" s="30">
        <f>INDEX(T_Funcionarios[],MATCH(_xlfn.NUMBERVALUE(RIGHT($B61,4)),T_Funcionarios[Codigo Empleado],0),MATCH("Sexo",T_Funcionarios[#Headers],0))</f>
        <v>1</v>
      </c>
      <c r="E61" s="46">
        <f>INDEX(T_Funcionarios[],MATCH(_xlfn.NUMBERVALUE(RIGHT($B61,4)),T_Funcionarios[Codigo Empleado],0),MATCH("Fecha de Nacimiento",T_Funcionarios[#Headers],0))</f>
        <v>34547</v>
      </c>
      <c r="F61" s="30">
        <f t="shared" ca="1" si="0"/>
        <v>25.702777777777779</v>
      </c>
      <c r="G61" s="31" t="s">
        <v>7</v>
      </c>
      <c r="H61" s="31" t="s">
        <v>59</v>
      </c>
      <c r="I61" s="32">
        <v>118</v>
      </c>
      <c r="J61" s="33">
        <v>41699</v>
      </c>
      <c r="K61" s="30">
        <f t="shared" ca="1" si="1"/>
        <v>5.9</v>
      </c>
      <c r="L61" s="30">
        <f t="shared" ca="1" si="2"/>
        <v>17.7</v>
      </c>
      <c r="M61" s="30">
        <f t="shared" ca="1" si="3"/>
        <v>11.8</v>
      </c>
      <c r="N61" s="30">
        <f t="shared" ca="1" si="4"/>
        <v>2.6549999999999998</v>
      </c>
      <c r="O61" s="30">
        <f t="shared" si="5"/>
        <v>11.925000000000001</v>
      </c>
      <c r="P61" s="30">
        <f>IF(YEAR($J61)&gt;2014,70000,AVERAGEIFS(Donación,Sexo,1)*0.085)</f>
        <v>12.700079365079365</v>
      </c>
    </row>
    <row r="62" spans="2:16" ht="24.95" customHeight="1" x14ac:dyDescent="0.2">
      <c r="B62" s="30" t="s">
        <v>174</v>
      </c>
      <c r="C62" s="30" t="str">
        <f>INDEX(T_Funcionarios[],MATCH(_xlfn.NUMBERVALUE(RIGHT($B62,4)),T_Funcionarios[Codigo Empleado],0),MATCH("Apellidos  Nombres",T_Funcionarios[#Headers],0))</f>
        <v>Beyer Correa María De Los Angeles</v>
      </c>
      <c r="D62" s="30">
        <f>INDEX(T_Funcionarios[],MATCH(_xlfn.NUMBERVALUE(RIGHT($B62,4)),T_Funcionarios[Codigo Empleado],0),MATCH("Sexo",T_Funcionarios[#Headers],0))</f>
        <v>2</v>
      </c>
      <c r="E62" s="46">
        <f>INDEX(T_Funcionarios[],MATCH(_xlfn.NUMBERVALUE(RIGHT($B62,4)),T_Funcionarios[Codigo Empleado],0),MATCH("Fecha de Nacimiento",T_Funcionarios[#Headers],0))</f>
        <v>34516</v>
      </c>
      <c r="F62" s="30">
        <f t="shared" ca="1" si="0"/>
        <v>25.786111111111111</v>
      </c>
      <c r="G62" s="31"/>
      <c r="H62" s="34" t="s">
        <v>60</v>
      </c>
      <c r="I62" s="35">
        <v>129</v>
      </c>
      <c r="J62" s="36">
        <v>41730</v>
      </c>
      <c r="K62" s="30">
        <f t="shared" ca="1" si="1"/>
        <v>6.45</v>
      </c>
      <c r="L62" s="30">
        <f t="shared" ca="1" si="2"/>
        <v>19.349999999999998</v>
      </c>
      <c r="M62" s="30">
        <f t="shared" ca="1" si="3"/>
        <v>12.899999999999999</v>
      </c>
      <c r="N62" s="30">
        <f t="shared" ca="1" si="4"/>
        <v>2.9024999999999994</v>
      </c>
      <c r="O62" s="30">
        <f t="shared" si="5"/>
        <v>11.925000000000001</v>
      </c>
      <c r="P62" s="30">
        <f>IF(YEAR($J62)&gt;2014,70000,AVERAGEIFS(Donación,Sexo,1)*0.085)</f>
        <v>12.700079365079365</v>
      </c>
    </row>
    <row r="63" spans="2:16" ht="24.95" customHeight="1" x14ac:dyDescent="0.2">
      <c r="B63" s="30" t="s">
        <v>175</v>
      </c>
      <c r="C63" s="30" t="str">
        <f>INDEX(T_Funcionarios[],MATCH(_xlfn.NUMBERVALUE(RIGHT($B63,4)),T_Funcionarios[Codigo Empleado],0),MATCH("Apellidos  Nombres",T_Funcionarios[#Headers],0))</f>
        <v>Balmaceda Costa Gaspar</v>
      </c>
      <c r="D63" s="30">
        <f>INDEX(T_Funcionarios[],MATCH(_xlfn.NUMBERVALUE(RIGHT($B63,4)),T_Funcionarios[Codigo Empleado],0),MATCH("Sexo",T_Funcionarios[#Headers],0))</f>
        <v>1</v>
      </c>
      <c r="E63" s="46">
        <f>INDEX(T_Funcionarios[],MATCH(_xlfn.NUMBERVALUE(RIGHT($B63,4)),T_Funcionarios[Codigo Empleado],0),MATCH("Fecha de Nacimiento",T_Funcionarios[#Headers],0))</f>
        <v>34486</v>
      </c>
      <c r="F63" s="30">
        <f t="shared" ca="1" si="0"/>
        <v>25.869444444444444</v>
      </c>
      <c r="G63" s="31"/>
      <c r="H63" s="31" t="s">
        <v>3</v>
      </c>
      <c r="I63" s="32">
        <v>113</v>
      </c>
      <c r="J63" s="33">
        <v>41760</v>
      </c>
      <c r="K63" s="30">
        <f t="shared" ca="1" si="1"/>
        <v>5.65</v>
      </c>
      <c r="L63" s="30">
        <f t="shared" ca="1" si="2"/>
        <v>16.95</v>
      </c>
      <c r="M63" s="30">
        <f t="shared" ca="1" si="3"/>
        <v>11.3</v>
      </c>
      <c r="N63" s="30">
        <f t="shared" ca="1" si="4"/>
        <v>2.5425</v>
      </c>
      <c r="O63" s="30">
        <f t="shared" si="5"/>
        <v>11.925000000000001</v>
      </c>
      <c r="P63" s="30">
        <f>IF(YEAR($J63)&gt;2014,70000,AVERAGEIFS(Donación,Sexo,1)*0.085)</f>
        <v>12.700079365079365</v>
      </c>
    </row>
    <row r="64" spans="2:16" ht="24.95" customHeight="1" x14ac:dyDescent="0.2">
      <c r="B64" s="30" t="s">
        <v>176</v>
      </c>
      <c r="C64" s="30" t="str">
        <f>INDEX(T_Funcionarios[],MATCH(_xlfn.NUMBERVALUE(RIGHT($B64,4)),T_Funcionarios[Codigo Empleado],0),MATCH("Apellidos  Nombres",T_Funcionarios[#Headers],0))</f>
        <v>Astorga Escudero Matias Andres</v>
      </c>
      <c r="D64" s="30">
        <f>INDEX(T_Funcionarios[],MATCH(_xlfn.NUMBERVALUE(RIGHT($B64,4)),T_Funcionarios[Codigo Empleado],0),MATCH("Sexo",T_Funcionarios[#Headers],0))</f>
        <v>1</v>
      </c>
      <c r="E64" s="46">
        <f>INDEX(T_Funcionarios[],MATCH(_xlfn.NUMBERVALUE(RIGHT($B64,4)),T_Funcionarios[Codigo Empleado],0),MATCH("Fecha de Nacimiento",T_Funcionarios[#Headers],0))</f>
        <v>34455</v>
      </c>
      <c r="F64" s="30">
        <f t="shared" ca="1" si="0"/>
        <v>25.952777777777779</v>
      </c>
      <c r="G64" s="31" t="s">
        <v>6</v>
      </c>
      <c r="H64" s="34" t="s">
        <v>4</v>
      </c>
      <c r="I64" s="35">
        <v>132</v>
      </c>
      <c r="J64" s="36">
        <v>41791</v>
      </c>
      <c r="K64" s="30">
        <f t="shared" ca="1" si="1"/>
        <v>6.6000000000000005</v>
      </c>
      <c r="L64" s="30">
        <f t="shared" ca="1" si="2"/>
        <v>19.8</v>
      </c>
      <c r="M64" s="30">
        <f t="shared" ca="1" si="3"/>
        <v>13.200000000000001</v>
      </c>
      <c r="N64" s="30">
        <f t="shared" ca="1" si="4"/>
        <v>2.97</v>
      </c>
      <c r="O64" s="30">
        <f t="shared" si="5"/>
        <v>11.925000000000001</v>
      </c>
      <c r="P64" s="30">
        <f>IF(YEAR($J64)&gt;2014,70000,AVERAGEIFS(Donación,Sexo,1)*0.085)</f>
        <v>12.700079365079365</v>
      </c>
    </row>
    <row r="65" spans="2:16" ht="24.95" customHeight="1" x14ac:dyDescent="0.2">
      <c r="B65" s="30" t="s">
        <v>177</v>
      </c>
      <c r="C65" s="30" t="str">
        <f>INDEX(T_Funcionarios[],MATCH(_xlfn.NUMBERVALUE(RIGHT($B65,4)),T_Funcionarios[Codigo Empleado],0),MATCH("Apellidos  Nombres",T_Funcionarios[#Headers],0))</f>
        <v>Arrau Garcés Gonzalo José</v>
      </c>
      <c r="D65" s="30">
        <f>INDEX(T_Funcionarios[],MATCH(_xlfn.NUMBERVALUE(RIGHT($B65,4)),T_Funcionarios[Codigo Empleado],0),MATCH("Sexo",T_Funcionarios[#Headers],0))</f>
        <v>1</v>
      </c>
      <c r="E65" s="46">
        <f>INDEX(T_Funcionarios[],MATCH(_xlfn.NUMBERVALUE(RIGHT($B65,4)),T_Funcionarios[Codigo Empleado],0),MATCH("Fecha de Nacimiento",T_Funcionarios[#Headers],0))</f>
        <v>34425</v>
      </c>
      <c r="F65" s="30">
        <f t="shared" ca="1" si="0"/>
        <v>26.036111111111111</v>
      </c>
      <c r="G65" s="31" t="s">
        <v>7</v>
      </c>
      <c r="H65" s="31" t="s">
        <v>4</v>
      </c>
      <c r="I65" s="32">
        <v>109</v>
      </c>
      <c r="J65" s="33">
        <v>41821</v>
      </c>
      <c r="K65" s="30">
        <f t="shared" ca="1" si="1"/>
        <v>5.45</v>
      </c>
      <c r="L65" s="30">
        <f t="shared" ca="1" si="2"/>
        <v>16.349999999999998</v>
      </c>
      <c r="M65" s="30">
        <f t="shared" ca="1" si="3"/>
        <v>10.899999999999999</v>
      </c>
      <c r="N65" s="30">
        <f t="shared" ca="1" si="4"/>
        <v>2.4524999999999997</v>
      </c>
      <c r="O65" s="30">
        <f t="shared" si="5"/>
        <v>11.925000000000001</v>
      </c>
      <c r="P65" s="30">
        <f>IF(YEAR($J65)&gt;2014,70000,AVERAGEIFS(Donación,Sexo,1)*0.085)</f>
        <v>12.700079365079365</v>
      </c>
    </row>
    <row r="66" spans="2:16" ht="24.95" customHeight="1" x14ac:dyDescent="0.2">
      <c r="B66" s="30" t="s">
        <v>178</v>
      </c>
      <c r="C66" s="30" t="str">
        <f>INDEX(T_Funcionarios[],MATCH(_xlfn.NUMBERVALUE(RIGHT($B66,4)),T_Funcionarios[Codigo Empleado],0),MATCH("Apellidos  Nombres",T_Funcionarios[#Headers],0))</f>
        <v>Apt Iberkleid Alex</v>
      </c>
      <c r="D66" s="30">
        <f>INDEX(T_Funcionarios[],MATCH(_xlfn.NUMBERVALUE(RIGHT($B66,4)),T_Funcionarios[Codigo Empleado],0),MATCH("Sexo",T_Funcionarios[#Headers],0))</f>
        <v>1</v>
      </c>
      <c r="E66" s="46">
        <f>INDEX(T_Funcionarios[],MATCH(_xlfn.NUMBERVALUE(RIGHT($B66,4)),T_Funcionarios[Codigo Empleado],0),MATCH("Fecha de Nacimiento",T_Funcionarios[#Headers],0))</f>
        <v>34394</v>
      </c>
      <c r="F66" s="30">
        <f t="shared" ca="1" si="0"/>
        <v>26.119444444444444</v>
      </c>
      <c r="G66" s="31" t="s">
        <v>2</v>
      </c>
      <c r="H66" s="34" t="s">
        <v>59</v>
      </c>
      <c r="I66" s="35">
        <v>115</v>
      </c>
      <c r="J66" s="36">
        <v>42948</v>
      </c>
      <c r="K66" s="30">
        <f t="shared" ca="1" si="1"/>
        <v>5.75</v>
      </c>
      <c r="L66" s="30">
        <f t="shared" ca="1" si="2"/>
        <v>17.25</v>
      </c>
      <c r="M66" s="30">
        <f t="shared" ca="1" si="3"/>
        <v>11.5</v>
      </c>
      <c r="N66" s="30">
        <f t="shared" ca="1" si="4"/>
        <v>2.5874999999999999</v>
      </c>
      <c r="O66" s="30">
        <f t="shared" ca="1" si="5"/>
        <v>2.3000000000000003</v>
      </c>
      <c r="P66" s="30">
        <f>IF(YEAR($J66)&gt;2014,70000,AVERAGEIFS(Donación,Sexo,1)*0.085)</f>
        <v>70000</v>
      </c>
    </row>
    <row r="67" spans="2:16" ht="24.95" customHeight="1" x14ac:dyDescent="0.2">
      <c r="B67" s="30" t="s">
        <v>179</v>
      </c>
      <c r="C67" s="30" t="str">
        <f>INDEX(T_Funcionarios[],MATCH(_xlfn.NUMBERVALUE(RIGHT($B67,4)),T_Funcionarios[Codigo Empleado],0),MATCH("Apellidos  Nombres",T_Funcionarios[#Headers],0))</f>
        <v>Anich Hazbún Javier Andrés</v>
      </c>
      <c r="D67" s="30">
        <f>INDEX(T_Funcionarios[],MATCH(_xlfn.NUMBERVALUE(RIGHT($B67,4)),T_Funcionarios[Codigo Empleado],0),MATCH("Sexo",T_Funcionarios[#Headers],0))</f>
        <v>1</v>
      </c>
      <c r="E67" s="46">
        <f>INDEX(T_Funcionarios[],MATCH(_xlfn.NUMBERVALUE(RIGHT($B67,4)),T_Funcionarios[Codigo Empleado],0),MATCH("Fecha de Nacimiento",T_Funcionarios[#Headers],0))</f>
        <v>34366</v>
      </c>
      <c r="F67" s="30">
        <f t="shared" ca="1" si="0"/>
        <v>26.202777777777779</v>
      </c>
      <c r="G67" s="31" t="s">
        <v>5</v>
      </c>
      <c r="H67" s="31" t="s">
        <v>60</v>
      </c>
      <c r="I67" s="32">
        <v>500</v>
      </c>
      <c r="J67" s="33">
        <v>42979</v>
      </c>
      <c r="K67" s="30">
        <f t="shared" ca="1" si="1"/>
        <v>25</v>
      </c>
      <c r="L67" s="30">
        <f t="shared" ca="1" si="2"/>
        <v>75</v>
      </c>
      <c r="M67" s="30">
        <f t="shared" ca="1" si="3"/>
        <v>50</v>
      </c>
      <c r="N67" s="30">
        <f t="shared" ca="1" si="4"/>
        <v>11.25</v>
      </c>
      <c r="O67" s="30">
        <f t="shared" ca="1" si="5"/>
        <v>10</v>
      </c>
      <c r="P67" s="30">
        <f>IF(YEAR($J67)&gt;2014,70000,AVERAGEIFS(Donación,Sexo,1)*0.085)</f>
        <v>70000</v>
      </c>
    </row>
    <row r="68" spans="2:16" ht="24.95" customHeight="1" x14ac:dyDescent="0.2">
      <c r="B68" s="30" t="s">
        <v>180</v>
      </c>
      <c r="C68" s="30" t="str">
        <f>INDEX(T_Funcionarios[],MATCH(_xlfn.NUMBERVALUE(RIGHT($B68,4)),T_Funcionarios[Codigo Empleado],0),MATCH("Apellidos  Nombres",T_Funcionarios[#Headers],0))</f>
        <v>Allende García Cristian</v>
      </c>
      <c r="D68" s="30">
        <f>INDEX(T_Funcionarios[],MATCH(_xlfn.NUMBERVALUE(RIGHT($B68,4)),T_Funcionarios[Codigo Empleado],0),MATCH("Sexo",T_Funcionarios[#Headers],0))</f>
        <v>1</v>
      </c>
      <c r="E68" s="46">
        <f>INDEX(T_Funcionarios[],MATCH(_xlfn.NUMBERVALUE(RIGHT($B68,4)),T_Funcionarios[Codigo Empleado],0),MATCH("Fecha de Nacimiento",T_Funcionarios[#Headers],0))</f>
        <v>34335</v>
      </c>
      <c r="F68" s="30">
        <f t="shared" ca="1" si="0"/>
        <v>26.286111111111111</v>
      </c>
      <c r="G68" s="31" t="s">
        <v>7</v>
      </c>
      <c r="H68" s="34" t="s">
        <v>59</v>
      </c>
      <c r="I68" s="35">
        <v>115</v>
      </c>
      <c r="J68" s="36">
        <v>43009</v>
      </c>
      <c r="K68" s="30">
        <f t="shared" ca="1" si="1"/>
        <v>5.75</v>
      </c>
      <c r="L68" s="30">
        <f t="shared" ca="1" si="2"/>
        <v>17.25</v>
      </c>
      <c r="M68" s="30">
        <f t="shared" ca="1" si="3"/>
        <v>11.5</v>
      </c>
      <c r="N68" s="30">
        <f t="shared" ca="1" si="4"/>
        <v>2.5874999999999999</v>
      </c>
      <c r="O68" s="30">
        <f t="shared" ca="1" si="5"/>
        <v>2.3000000000000003</v>
      </c>
      <c r="P68" s="30">
        <f>IF(YEAR($J68)&gt;2014,70000,AVERAGEIFS(Donación,Sexo,1)*0.085)</f>
        <v>70000</v>
      </c>
    </row>
    <row r="69" spans="2:16" ht="24.95" customHeight="1" x14ac:dyDescent="0.2">
      <c r="B69" s="30" t="s">
        <v>181</v>
      </c>
      <c r="C69" s="30" t="str">
        <f>INDEX(T_Funcionarios[],MATCH(_xlfn.NUMBERVALUE(RIGHT($B69,4)),T_Funcionarios[Codigo Empleado],0),MATCH("Apellidos  Nombres",T_Funcionarios[#Headers],0))</f>
        <v xml:space="preserve">Cifuentes Juan Francisco </v>
      </c>
      <c r="D69" s="30">
        <f>INDEX(T_Funcionarios[],MATCH(_xlfn.NUMBERVALUE(RIGHT($B69,4)),T_Funcionarios[Codigo Empleado],0),MATCH("Sexo",T_Funcionarios[#Headers],0))</f>
        <v>1</v>
      </c>
      <c r="E69" s="46">
        <f>INDEX(T_Funcionarios[],MATCH(_xlfn.NUMBERVALUE(RIGHT($B69,4)),T_Funcionarios[Codigo Empleado],0),MATCH("Fecha de Nacimiento",T_Funcionarios[#Headers],0))</f>
        <v>35827</v>
      </c>
      <c r="F69" s="30">
        <f t="shared" ca="1" si="0"/>
        <v>22.202777777777779</v>
      </c>
      <c r="G69" s="31" t="s">
        <v>7</v>
      </c>
      <c r="H69" s="31" t="s">
        <v>59</v>
      </c>
      <c r="I69" s="32">
        <v>101</v>
      </c>
      <c r="J69" s="33">
        <v>40513</v>
      </c>
      <c r="K69" s="30">
        <f t="shared" ca="1" si="1"/>
        <v>5.0500000000000007</v>
      </c>
      <c r="L69" s="30">
        <f t="shared" ca="1" si="2"/>
        <v>15.149999999999999</v>
      </c>
      <c r="M69" s="30">
        <f t="shared" si="3"/>
        <v>11.9</v>
      </c>
      <c r="N69" s="30">
        <f t="shared" ca="1" si="4"/>
        <v>2.2724999999999995</v>
      </c>
      <c r="O69" s="30">
        <f t="shared" si="5"/>
        <v>11.925000000000001</v>
      </c>
      <c r="P69" s="30">
        <f>IF(YEAR($J69)&gt;2014,70000,AVERAGEIFS(Donación,Sexo,1)*0.085)</f>
        <v>12.700079365079365</v>
      </c>
    </row>
    <row r="70" spans="2:16" ht="24.95" customHeight="1" x14ac:dyDescent="0.2">
      <c r="B70" s="30" t="s">
        <v>182</v>
      </c>
      <c r="C70" s="30" t="str">
        <f>INDEX(T_Funcionarios[],MATCH(_xlfn.NUMBERVALUE(RIGHT($B70,4)),T_Funcionarios[Codigo Empleado],0),MATCH("Apellidos  Nombres",T_Funcionarios[#Headers],0))</f>
        <v>Duran Velarde Pamela</v>
      </c>
      <c r="D70" s="30">
        <f>INDEX(T_Funcionarios[],MATCH(_xlfn.NUMBERVALUE(RIGHT($B70,4)),T_Funcionarios[Codigo Empleado],0),MATCH("Sexo",T_Funcionarios[#Headers],0))</f>
        <v>2</v>
      </c>
      <c r="E70" s="46">
        <f>INDEX(T_Funcionarios[],MATCH(_xlfn.NUMBERVALUE(RIGHT($B70,4)),T_Funcionarios[Codigo Empleado],0),MATCH("Fecha de Nacimiento",T_Funcionarios[#Headers],0))</f>
        <v>35796</v>
      </c>
      <c r="F70" s="30">
        <f t="shared" ca="1" si="0"/>
        <v>22.286111111111111</v>
      </c>
      <c r="G70" s="34" t="s">
        <v>2</v>
      </c>
      <c r="H70" s="34" t="s">
        <v>60</v>
      </c>
      <c r="I70" s="35">
        <v>105</v>
      </c>
      <c r="J70" s="36">
        <v>40513</v>
      </c>
      <c r="K70" s="30">
        <f t="shared" ca="1" si="1"/>
        <v>5.25</v>
      </c>
      <c r="L70" s="30">
        <f t="shared" ca="1" si="2"/>
        <v>15.75</v>
      </c>
      <c r="M70" s="30">
        <f t="shared" si="3"/>
        <v>11.9</v>
      </c>
      <c r="N70" s="30">
        <f t="shared" ca="1" si="4"/>
        <v>2.3624999999999998</v>
      </c>
      <c r="O70" s="30">
        <f t="shared" si="5"/>
        <v>11.925000000000001</v>
      </c>
      <c r="P70" s="30">
        <f>IF(YEAR($J70)&gt;2014,70000,AVERAGEIFS(Donación,Sexo,1)*0.085)</f>
        <v>12.700079365079365</v>
      </c>
    </row>
    <row r="71" spans="2:16" ht="24.95" customHeight="1" x14ac:dyDescent="0.2">
      <c r="B71" s="30" t="s">
        <v>183</v>
      </c>
      <c r="C71" s="30" t="str">
        <f>INDEX(T_Funcionarios[],MATCH(_xlfn.NUMBERVALUE(RIGHT($B71,4)),T_Funcionarios[Codigo Empleado],0),MATCH("Apellidos  Nombres",T_Funcionarios[#Headers],0))</f>
        <v>Acuña Farías Javiera Ignacia</v>
      </c>
      <c r="D71" s="30">
        <f>INDEX(T_Funcionarios[],MATCH(_xlfn.NUMBERVALUE(RIGHT($B71,4)),T_Funcionarios[Codigo Empleado],0),MATCH("Sexo",T_Funcionarios[#Headers],0))</f>
        <v>1</v>
      </c>
      <c r="E71" s="46">
        <f>INDEX(T_Funcionarios[],MATCH(_xlfn.NUMBERVALUE(RIGHT($B71,4)),T_Funcionarios[Codigo Empleado],0),MATCH("Fecha de Nacimiento",T_Funcionarios[#Headers],0))</f>
        <v>36861</v>
      </c>
      <c r="F71" s="30">
        <f t="shared" ca="1" si="0"/>
        <v>19.369444444444444</v>
      </c>
      <c r="G71" s="31" t="s">
        <v>7</v>
      </c>
      <c r="H71" s="31" t="s">
        <v>3</v>
      </c>
      <c r="I71" s="32">
        <v>139</v>
      </c>
      <c r="J71" s="33">
        <v>40513</v>
      </c>
      <c r="K71" s="30">
        <f t="shared" ca="1" si="1"/>
        <v>14.7</v>
      </c>
      <c r="L71" s="30">
        <f t="shared" ca="1" si="2"/>
        <v>6.2220000000000004</v>
      </c>
      <c r="M71" s="30">
        <f t="shared" si="3"/>
        <v>11.9</v>
      </c>
      <c r="N71" s="30">
        <f t="shared" ca="1" si="4"/>
        <v>0.93330000000000002</v>
      </c>
      <c r="O71" s="30">
        <f t="shared" si="5"/>
        <v>11.925000000000001</v>
      </c>
      <c r="P71" s="30">
        <f>IF(YEAR($J71)&gt;2014,70000,AVERAGEIFS(Donación,Sexo,1)*0.085)</f>
        <v>12.700079365079365</v>
      </c>
    </row>
    <row r="72" spans="2:16" ht="24.95" customHeight="1" x14ac:dyDescent="0.2">
      <c r="B72" s="30" t="s">
        <v>184</v>
      </c>
      <c r="C72" s="30" t="str">
        <f>INDEX(T_Funcionarios[],MATCH(_xlfn.NUMBERVALUE(RIGHT($B72,4)),T_Funcionarios[Codigo Empleado],0),MATCH("Apellidos  Nombres",T_Funcionarios[#Headers],0))</f>
        <v>Avetikian Raimann Nicolás Alejandro</v>
      </c>
      <c r="D72" s="30">
        <f>INDEX(T_Funcionarios[],MATCH(_xlfn.NUMBERVALUE(RIGHT($B72,4)),T_Funcionarios[Codigo Empleado],0),MATCH("Sexo",T_Funcionarios[#Headers],0))</f>
        <v>1</v>
      </c>
      <c r="E72" s="46">
        <f>INDEX(T_Funcionarios[],MATCH(_xlfn.NUMBERVALUE(RIGHT($B72,4)),T_Funcionarios[Codigo Empleado],0),MATCH("Fecha de Nacimiento",T_Funcionarios[#Headers],0))</f>
        <v>37196</v>
      </c>
      <c r="F72" s="30">
        <f t="shared" ca="1" si="0"/>
        <v>18.452777777777779</v>
      </c>
      <c r="G72" s="34" t="s">
        <v>7</v>
      </c>
      <c r="H72" s="34" t="s">
        <v>4</v>
      </c>
      <c r="I72" s="35">
        <v>90</v>
      </c>
      <c r="J72" s="36">
        <v>40513</v>
      </c>
      <c r="K72" s="30">
        <f t="shared" ca="1" si="1"/>
        <v>14.7</v>
      </c>
      <c r="L72" s="30">
        <f t="shared" ca="1" si="2"/>
        <v>6.2220000000000004</v>
      </c>
      <c r="M72" s="30">
        <f t="shared" si="3"/>
        <v>11.9</v>
      </c>
      <c r="N72" s="30">
        <f t="shared" ca="1" si="4"/>
        <v>0.93330000000000002</v>
      </c>
      <c r="O72" s="30">
        <f t="shared" si="5"/>
        <v>11.925000000000001</v>
      </c>
      <c r="P72" s="30">
        <f>IF(YEAR($J72)&gt;2014,70000,AVERAGEIFS(Donación,Sexo,1)*0.085)</f>
        <v>12.700079365079365</v>
      </c>
    </row>
    <row r="73" spans="2:16" ht="24.95" customHeight="1" x14ac:dyDescent="0.2">
      <c r="B73" s="30" t="s">
        <v>185</v>
      </c>
      <c r="C73" s="30" t="str">
        <f>INDEX(T_Funcionarios[],MATCH(_xlfn.NUMBERVALUE(RIGHT($B73,4)),T_Funcionarios[Codigo Empleado],0),MATCH("Apellidos  Nombres",T_Funcionarios[#Headers],0))</f>
        <v>Billikopf Mujica Samuel</v>
      </c>
      <c r="D73" s="30">
        <f>INDEX(T_Funcionarios[],MATCH(_xlfn.NUMBERVALUE(RIGHT($B73,4)),T_Funcionarios[Codigo Empleado],0),MATCH("Sexo",T_Funcionarios[#Headers],0))</f>
        <v>1</v>
      </c>
      <c r="E73" s="46">
        <f>INDEX(T_Funcionarios[],MATCH(_xlfn.NUMBERVALUE(RIGHT($B73,4)),T_Funcionarios[Codigo Empleado],0),MATCH("Fecha de Nacimiento",T_Funcionarios[#Headers],0))</f>
        <v>37197</v>
      </c>
      <c r="F73" s="30">
        <f t="shared" ca="1" si="0"/>
        <v>18.45</v>
      </c>
      <c r="G73" s="31" t="s">
        <v>2</v>
      </c>
      <c r="H73" s="31" t="s">
        <v>59</v>
      </c>
      <c r="I73" s="32">
        <v>91</v>
      </c>
      <c r="J73" s="33">
        <v>42005</v>
      </c>
      <c r="K73" s="30">
        <f t="shared" ca="1" si="1"/>
        <v>14.7</v>
      </c>
      <c r="L73" s="30">
        <f t="shared" ca="1" si="2"/>
        <v>6.2220000000000004</v>
      </c>
      <c r="M73" s="30">
        <f t="shared" ca="1" si="3"/>
        <v>10.461</v>
      </c>
      <c r="N73" s="30">
        <f t="shared" ca="1" si="4"/>
        <v>0.93330000000000002</v>
      </c>
      <c r="O73" s="30">
        <f t="shared" si="5"/>
        <v>11.925000000000001</v>
      </c>
      <c r="P73" s="30">
        <f>IF(YEAR($J73)&gt;2014,70000,AVERAGEIFS(Donación,Sexo,1)*0.085)</f>
        <v>70000</v>
      </c>
    </row>
    <row r="74" spans="2:16" ht="24.95" customHeight="1" x14ac:dyDescent="0.2">
      <c r="B74" s="30" t="s">
        <v>186</v>
      </c>
      <c r="C74" s="30" t="str">
        <f>INDEX(T_Funcionarios[],MATCH(_xlfn.NUMBERVALUE(RIGHT($B74,4)),T_Funcionarios[Codigo Empleado],0),MATCH("Apellidos  Nombres",T_Funcionarios[#Headers],0))</f>
        <v>Bruce Azcorbebeitia Vanessa Andrea</v>
      </c>
      <c r="D74" s="30">
        <f>INDEX(T_Funcionarios[],MATCH(_xlfn.NUMBERVALUE(RIGHT($B74,4)),T_Funcionarios[Codigo Empleado],0),MATCH("Sexo",T_Funcionarios[#Headers],0))</f>
        <v>2</v>
      </c>
      <c r="E74" s="46">
        <f>INDEX(T_Funcionarios[],MATCH(_xlfn.NUMBERVALUE(RIGHT($B74,4)),T_Funcionarios[Codigo Empleado],0),MATCH("Fecha de Nacimiento",T_Funcionarios[#Headers],0))</f>
        <v>37198</v>
      </c>
      <c r="F74" s="30">
        <f t="shared" ca="1" si="0"/>
        <v>18.447222222222223</v>
      </c>
      <c r="G74" s="34" t="s">
        <v>73</v>
      </c>
      <c r="H74" s="34" t="s">
        <v>3</v>
      </c>
      <c r="I74" s="35">
        <v>122</v>
      </c>
      <c r="J74" s="36">
        <v>42036</v>
      </c>
      <c r="K74" s="30">
        <f t="shared" ca="1" si="1"/>
        <v>14.7</v>
      </c>
      <c r="L74" s="30">
        <f t="shared" ca="1" si="2"/>
        <v>6.2220000000000004</v>
      </c>
      <c r="M74" s="30">
        <f t="shared" ca="1" si="3"/>
        <v>10.461</v>
      </c>
      <c r="N74" s="30">
        <f t="shared" ca="1" si="4"/>
        <v>0.93330000000000002</v>
      </c>
      <c r="O74" s="30">
        <f t="shared" si="5"/>
        <v>11.925000000000001</v>
      </c>
      <c r="P74" s="30">
        <f>IF(YEAR($J74)&gt;2014,70000,AVERAGEIFS(Donación,Sexo,1)*0.085)</f>
        <v>70000</v>
      </c>
    </row>
    <row r="75" spans="2:16" ht="24.95" customHeight="1" x14ac:dyDescent="0.2">
      <c r="B75" s="30" t="s">
        <v>187</v>
      </c>
      <c r="C75" s="30" t="str">
        <f>INDEX(T_Funcionarios[],MATCH(_xlfn.NUMBERVALUE(RIGHT($B75,4)),T_Funcionarios[Codigo Empleado],0),MATCH("Apellidos  Nombres",T_Funcionarios[#Headers],0))</f>
        <v>Cambiaso Fischer Bernardita</v>
      </c>
      <c r="D75" s="30">
        <f>INDEX(T_Funcionarios[],MATCH(_xlfn.NUMBERVALUE(RIGHT($B75,4)),T_Funcionarios[Codigo Empleado],0),MATCH("Sexo",T_Funcionarios[#Headers],0))</f>
        <v>2</v>
      </c>
      <c r="E75" s="46">
        <f>INDEX(T_Funcionarios[],MATCH(_xlfn.NUMBERVALUE(RIGHT($B75,4)),T_Funcionarios[Codigo Empleado],0),MATCH("Fecha de Nacimiento",T_Funcionarios[#Headers],0))</f>
        <v>37199</v>
      </c>
      <c r="F75" s="30">
        <f t="shared" ca="1" si="0"/>
        <v>18.444444444444443</v>
      </c>
      <c r="G75" s="31" t="s">
        <v>6</v>
      </c>
      <c r="H75" s="31" t="s">
        <v>60</v>
      </c>
      <c r="I75" s="32">
        <v>146</v>
      </c>
      <c r="J75" s="33">
        <v>42064</v>
      </c>
      <c r="K75" s="30">
        <f t="shared" ca="1" si="1"/>
        <v>14.7</v>
      </c>
      <c r="L75" s="30">
        <f t="shared" ca="1" si="2"/>
        <v>6.2220000000000004</v>
      </c>
      <c r="M75" s="30">
        <f t="shared" ca="1" si="3"/>
        <v>10.461</v>
      </c>
      <c r="N75" s="30">
        <f t="shared" ca="1" si="4"/>
        <v>0.93330000000000002</v>
      </c>
      <c r="O75" s="30">
        <f t="shared" si="5"/>
        <v>11.925000000000001</v>
      </c>
      <c r="P75" s="30">
        <f>IF(YEAR($J75)&gt;2014,70000,AVERAGEIFS(Donación,Sexo,1)*0.085)</f>
        <v>70000</v>
      </c>
    </row>
    <row r="76" spans="2:16" ht="24.95" customHeight="1" x14ac:dyDescent="0.2">
      <c r="B76" s="30" t="s">
        <v>188</v>
      </c>
      <c r="C76" s="30" t="str">
        <f>INDEX(T_Funcionarios[],MATCH(_xlfn.NUMBERVALUE(RIGHT($B76,4)),T_Funcionarios[Codigo Empleado],0),MATCH("Apellidos  Nombres",T_Funcionarios[#Headers],0))</f>
        <v>Campino Ferrada María Francisca</v>
      </c>
      <c r="D76" s="30">
        <f>INDEX(T_Funcionarios[],MATCH(_xlfn.NUMBERVALUE(RIGHT($B76,4)),T_Funcionarios[Codigo Empleado],0),MATCH("Sexo",T_Funcionarios[#Headers],0))</f>
        <v>2</v>
      </c>
      <c r="E76" s="46">
        <f>INDEX(T_Funcionarios[],MATCH(_xlfn.NUMBERVALUE(RIGHT($B76,4)),T_Funcionarios[Codigo Empleado],0),MATCH("Fecha de Nacimiento",T_Funcionarios[#Headers],0))</f>
        <v>37200</v>
      </c>
      <c r="F76" s="30">
        <f t="shared" ca="1" si="0"/>
        <v>18.441666666666666</v>
      </c>
      <c r="G76" s="34"/>
      <c r="H76" s="34" t="s">
        <v>60</v>
      </c>
      <c r="I76" s="35">
        <v>110</v>
      </c>
      <c r="J76" s="36">
        <v>42095</v>
      </c>
      <c r="K76" s="30">
        <f t="shared" ca="1" si="1"/>
        <v>14.7</v>
      </c>
      <c r="L76" s="30">
        <f t="shared" ca="1" si="2"/>
        <v>6.2220000000000004</v>
      </c>
      <c r="M76" s="30">
        <f t="shared" ca="1" si="3"/>
        <v>10.461</v>
      </c>
      <c r="N76" s="30">
        <f t="shared" ca="1" si="4"/>
        <v>0.93330000000000002</v>
      </c>
      <c r="O76" s="30">
        <f t="shared" si="5"/>
        <v>11.925000000000001</v>
      </c>
      <c r="P76" s="30">
        <f>IF(YEAR($J76)&gt;2014,70000,AVERAGEIFS(Donación,Sexo,1)*0.085)</f>
        <v>70000</v>
      </c>
    </row>
    <row r="77" spans="2:16" ht="24.95" customHeight="1" x14ac:dyDescent="0.2">
      <c r="B77" s="30" t="s">
        <v>189</v>
      </c>
      <c r="C77" s="30" t="str">
        <f>INDEX(T_Funcionarios[],MATCH(_xlfn.NUMBERVALUE(RIGHT($B77,4)),T_Funcionarios[Codigo Empleado],0),MATCH("Apellidos  Nombres",T_Funcionarios[#Headers],0))</f>
        <v>Campos Silva Benjamín Andrés</v>
      </c>
      <c r="D77" s="30">
        <f>INDEX(T_Funcionarios[],MATCH(_xlfn.NUMBERVALUE(RIGHT($B77,4)),T_Funcionarios[Codigo Empleado],0),MATCH("Sexo",T_Funcionarios[#Headers],0))</f>
        <v>1</v>
      </c>
      <c r="E77" s="46">
        <f>INDEX(T_Funcionarios[],MATCH(_xlfn.NUMBERVALUE(RIGHT($B77,4)),T_Funcionarios[Codigo Empleado],0),MATCH("Fecha de Nacimiento",T_Funcionarios[#Headers],0))</f>
        <v>37201</v>
      </c>
      <c r="F77" s="30">
        <f t="shared" ca="1" si="0"/>
        <v>18.43888888888889</v>
      </c>
      <c r="G77" s="31" t="s">
        <v>2</v>
      </c>
      <c r="H77" s="31" t="s">
        <v>4</v>
      </c>
      <c r="I77" s="32">
        <v>142</v>
      </c>
      <c r="J77" s="33">
        <v>42125</v>
      </c>
      <c r="K77" s="30">
        <f t="shared" ca="1" si="1"/>
        <v>14.7</v>
      </c>
      <c r="L77" s="30">
        <f t="shared" ca="1" si="2"/>
        <v>6.2220000000000004</v>
      </c>
      <c r="M77" s="30">
        <f t="shared" ca="1" si="3"/>
        <v>10.461</v>
      </c>
      <c r="N77" s="30">
        <f t="shared" ca="1" si="4"/>
        <v>0.93330000000000002</v>
      </c>
      <c r="O77" s="30">
        <f t="shared" si="5"/>
        <v>11.925000000000001</v>
      </c>
      <c r="P77" s="30">
        <f>IF(YEAR($J77)&gt;2014,70000,AVERAGEIFS(Donación,Sexo,1)*0.085)</f>
        <v>70000</v>
      </c>
    </row>
    <row r="78" spans="2:16" ht="24.95" customHeight="1" x14ac:dyDescent="0.2">
      <c r="B78" s="30" t="s">
        <v>190</v>
      </c>
      <c r="C78" s="30" t="str">
        <f>INDEX(T_Funcionarios[],MATCH(_xlfn.NUMBERVALUE(RIGHT($B78,4)),T_Funcionarios[Codigo Empleado],0),MATCH("Apellidos  Nombres",T_Funcionarios[#Headers],0))</f>
        <v>Carstens Núñez Christian Thomas</v>
      </c>
      <c r="D78" s="30">
        <f>INDEX(T_Funcionarios[],MATCH(_xlfn.NUMBERVALUE(RIGHT($B78,4)),T_Funcionarios[Codigo Empleado],0),MATCH("Sexo",T_Funcionarios[#Headers],0))</f>
        <v>1</v>
      </c>
      <c r="E78" s="46">
        <f>INDEX(T_Funcionarios[],MATCH(_xlfn.NUMBERVALUE(RIGHT($B78,4)),T_Funcionarios[Codigo Empleado],0),MATCH("Fecha de Nacimiento",T_Funcionarios[#Headers],0))</f>
        <v>37202</v>
      </c>
      <c r="F78" s="30">
        <f t="shared" ca="1" si="0"/>
        <v>18.43611111111111</v>
      </c>
      <c r="G78" s="34" t="s">
        <v>7</v>
      </c>
      <c r="H78" s="34" t="s">
        <v>4</v>
      </c>
      <c r="I78" s="35">
        <v>200</v>
      </c>
      <c r="J78" s="36">
        <v>42156</v>
      </c>
      <c r="K78" s="30">
        <f t="shared" ca="1" si="1"/>
        <v>14.7</v>
      </c>
      <c r="L78" s="30">
        <f t="shared" ca="1" si="2"/>
        <v>6.2220000000000004</v>
      </c>
      <c r="M78" s="30">
        <f t="shared" ca="1" si="3"/>
        <v>10.461</v>
      </c>
      <c r="N78" s="30">
        <f t="shared" ca="1" si="4"/>
        <v>0.93330000000000002</v>
      </c>
      <c r="O78" s="30">
        <f t="shared" si="5"/>
        <v>11.925000000000001</v>
      </c>
      <c r="P78" s="30">
        <f>IF(YEAR($J78)&gt;2014,70000,AVERAGEIFS(Donación,Sexo,1)*0.085)</f>
        <v>70000</v>
      </c>
    </row>
    <row r="79" spans="2:16" ht="24.95" customHeight="1" x14ac:dyDescent="0.2">
      <c r="B79" s="30" t="s">
        <v>191</v>
      </c>
      <c r="C79" s="30" t="str">
        <f>INDEX(T_Funcionarios[],MATCH(_xlfn.NUMBERVALUE(RIGHT($B79,4)),T_Funcionarios[Codigo Empleado],0),MATCH("Apellidos  Nombres",T_Funcionarios[#Headers],0))</f>
        <v>Dosal Gómez Florencia</v>
      </c>
      <c r="D79" s="30">
        <f>INDEX(T_Funcionarios[],MATCH(_xlfn.NUMBERVALUE(RIGHT($B79,4)),T_Funcionarios[Codigo Empleado],0),MATCH("Sexo",T_Funcionarios[#Headers],0))</f>
        <v>2</v>
      </c>
      <c r="E79" s="46">
        <f>INDEX(T_Funcionarios[],MATCH(_xlfn.NUMBERVALUE(RIGHT($B79,4)),T_Funcionarios[Codigo Empleado],0),MATCH("Fecha de Nacimiento",T_Funcionarios[#Headers],0))</f>
        <v>37203</v>
      </c>
      <c r="F79" s="30">
        <f t="shared" ca="1" si="0"/>
        <v>18.433333333333334</v>
      </c>
      <c r="G79" s="31" t="s">
        <v>7</v>
      </c>
      <c r="H79" s="31" t="s">
        <v>3</v>
      </c>
      <c r="I79" s="32">
        <v>94</v>
      </c>
      <c r="J79" s="33">
        <v>42186</v>
      </c>
      <c r="K79" s="30">
        <f t="shared" ca="1" si="1"/>
        <v>14.7</v>
      </c>
      <c r="L79" s="30">
        <f t="shared" ca="1" si="2"/>
        <v>6.2220000000000004</v>
      </c>
      <c r="M79" s="30">
        <f t="shared" ca="1" si="3"/>
        <v>10.461</v>
      </c>
      <c r="N79" s="30">
        <f t="shared" ca="1" si="4"/>
        <v>0.93330000000000002</v>
      </c>
      <c r="O79" s="30">
        <f t="shared" si="5"/>
        <v>11.925000000000001</v>
      </c>
      <c r="P79" s="30">
        <f>IF(YEAR($J79)&gt;2014,70000,AVERAGEIFS(Donación,Sexo,1)*0.085)</f>
        <v>70000</v>
      </c>
    </row>
    <row r="80" spans="2:16" ht="24.95" customHeight="1" x14ac:dyDescent="0.2">
      <c r="B80" s="30" t="s">
        <v>192</v>
      </c>
      <c r="C80" s="30" t="str">
        <f>INDEX(T_Funcionarios[],MATCH(_xlfn.NUMBERVALUE(RIGHT($B80,4)),T_Funcionarios[Codigo Empleado],0),MATCH("Apellidos  Nombres",T_Funcionarios[#Headers],0))</f>
        <v>Echeverría Orellana María Isabel</v>
      </c>
      <c r="D80" s="30">
        <f>INDEX(T_Funcionarios[],MATCH(_xlfn.NUMBERVALUE(RIGHT($B80,4)),T_Funcionarios[Codigo Empleado],0),MATCH("Sexo",T_Funcionarios[#Headers],0))</f>
        <v>2</v>
      </c>
      <c r="E80" s="46">
        <f>INDEX(T_Funcionarios[],MATCH(_xlfn.NUMBERVALUE(RIGHT($B80,4)),T_Funcionarios[Codigo Empleado],0),MATCH("Fecha de Nacimiento",T_Funcionarios[#Headers],0))</f>
        <v>37204</v>
      </c>
      <c r="F80" s="30">
        <f t="shared" ca="1" si="0"/>
        <v>18.430555555555557</v>
      </c>
      <c r="G80" s="34" t="s">
        <v>2</v>
      </c>
      <c r="H80" s="34" t="s">
        <v>60</v>
      </c>
      <c r="I80" s="35">
        <v>148</v>
      </c>
      <c r="J80" s="36">
        <v>42217</v>
      </c>
      <c r="K80" s="30">
        <f t="shared" ca="1" si="1"/>
        <v>14.7</v>
      </c>
      <c r="L80" s="30">
        <f t="shared" ca="1" si="2"/>
        <v>6.2220000000000004</v>
      </c>
      <c r="M80" s="30">
        <f t="shared" ca="1" si="3"/>
        <v>10.461</v>
      </c>
      <c r="N80" s="30">
        <f t="shared" ca="1" si="4"/>
        <v>0.93330000000000002</v>
      </c>
      <c r="O80" s="30">
        <f t="shared" si="5"/>
        <v>11.925000000000001</v>
      </c>
      <c r="P80" s="30">
        <f>IF(YEAR($J80)&gt;2014,70000,AVERAGEIFS(Donación,Sexo,1)*0.085)</f>
        <v>70000</v>
      </c>
    </row>
    <row r="81" spans="2:16" ht="24.95" customHeight="1" x14ac:dyDescent="0.2">
      <c r="B81" s="30" t="s">
        <v>193</v>
      </c>
      <c r="C81" s="30" t="str">
        <f>INDEX(T_Funcionarios[],MATCH(_xlfn.NUMBERVALUE(RIGHT($B81,4)),T_Funcionarios[Codigo Empleado],0),MATCH("Apellidos  Nombres",T_Funcionarios[#Headers],0))</f>
        <v>Espildora Vial Jose Agustin</v>
      </c>
      <c r="D81" s="30">
        <f>INDEX(T_Funcionarios[],MATCH(_xlfn.NUMBERVALUE(RIGHT($B81,4)),T_Funcionarios[Codigo Empleado],0),MATCH("Sexo",T_Funcionarios[#Headers],0))</f>
        <v>1</v>
      </c>
      <c r="E81" s="46">
        <f>INDEX(T_Funcionarios[],MATCH(_xlfn.NUMBERVALUE(RIGHT($B81,4)),T_Funcionarios[Codigo Empleado],0),MATCH("Fecha de Nacimiento",T_Funcionarios[#Headers],0))</f>
        <v>37205</v>
      </c>
      <c r="F81" s="30">
        <f t="shared" ca="1" si="0"/>
        <v>18.427777777777777</v>
      </c>
      <c r="G81" s="31" t="s">
        <v>7</v>
      </c>
      <c r="H81" s="31" t="s">
        <v>59</v>
      </c>
      <c r="I81" s="32">
        <v>250</v>
      </c>
      <c r="J81" s="33">
        <v>42248</v>
      </c>
      <c r="K81" s="30">
        <f t="shared" ca="1" si="1"/>
        <v>14.7</v>
      </c>
      <c r="L81" s="30">
        <f t="shared" ca="1" si="2"/>
        <v>6.2220000000000004</v>
      </c>
      <c r="M81" s="30">
        <f t="shared" ca="1" si="3"/>
        <v>10.461</v>
      </c>
      <c r="N81" s="30">
        <f t="shared" ca="1" si="4"/>
        <v>0.93330000000000002</v>
      </c>
      <c r="O81" s="30">
        <f t="shared" si="5"/>
        <v>11.925000000000001</v>
      </c>
      <c r="P81" s="30">
        <f>IF(YEAR($J81)&gt;2014,70000,AVERAGEIFS(Donación,Sexo,1)*0.085)</f>
        <v>70000</v>
      </c>
    </row>
    <row r="82" spans="2:16" ht="24.95" customHeight="1" x14ac:dyDescent="0.2">
      <c r="B82" s="30" t="s">
        <v>194</v>
      </c>
      <c r="C82" s="30" t="str">
        <f>INDEX(T_Funcionarios[],MATCH(_xlfn.NUMBERVALUE(RIGHT($B82,4)),T_Funcionarios[Codigo Empleado],0),MATCH("Apellidos  Nombres",T_Funcionarios[#Headers],0))</f>
        <v>Feres Aguado Raimundo</v>
      </c>
      <c r="D82" s="30">
        <f>INDEX(T_Funcionarios[],MATCH(_xlfn.NUMBERVALUE(RIGHT($B82,4)),T_Funcionarios[Codigo Empleado],0),MATCH("Sexo",T_Funcionarios[#Headers],0))</f>
        <v>1</v>
      </c>
      <c r="E82" s="46">
        <f>INDEX(T_Funcionarios[],MATCH(_xlfn.NUMBERVALUE(RIGHT($B82,4)),T_Funcionarios[Codigo Empleado],0),MATCH("Fecha de Nacimiento",T_Funcionarios[#Headers],0))</f>
        <v>37206</v>
      </c>
      <c r="F82" s="30">
        <f t="shared" ca="1" si="0"/>
        <v>18.425000000000001</v>
      </c>
      <c r="G82" s="34" t="s">
        <v>5</v>
      </c>
      <c r="H82" s="34" t="s">
        <v>60</v>
      </c>
      <c r="I82" s="35">
        <v>106</v>
      </c>
      <c r="J82" s="36">
        <v>42278</v>
      </c>
      <c r="K82" s="30">
        <f t="shared" ca="1" si="1"/>
        <v>14.7</v>
      </c>
      <c r="L82" s="30">
        <f t="shared" ca="1" si="2"/>
        <v>6.2220000000000004</v>
      </c>
      <c r="M82" s="30">
        <f t="shared" ca="1" si="3"/>
        <v>10.461</v>
      </c>
      <c r="N82" s="30">
        <f t="shared" ca="1" si="4"/>
        <v>0.93330000000000002</v>
      </c>
      <c r="O82" s="30">
        <f t="shared" si="5"/>
        <v>11.925000000000001</v>
      </c>
      <c r="P82" s="30">
        <f>IF(YEAR($J82)&gt;2014,70000,AVERAGEIFS(Donación,Sexo,1)*0.085)</f>
        <v>70000</v>
      </c>
    </row>
    <row r="83" spans="2:16" ht="24.95" customHeight="1" x14ac:dyDescent="0.2">
      <c r="B83" s="30" t="s">
        <v>195</v>
      </c>
      <c r="C83" s="30" t="str">
        <f>INDEX(T_Funcionarios[],MATCH(_xlfn.NUMBERVALUE(RIGHT($B83,4)),T_Funcionarios[Codigo Empleado],0),MATCH("Apellidos  Nombres",T_Funcionarios[#Headers],0))</f>
        <v>Gómez Medel Diego Bastián</v>
      </c>
      <c r="D83" s="30">
        <f>INDEX(T_Funcionarios[],MATCH(_xlfn.NUMBERVALUE(RIGHT($B83,4)),T_Funcionarios[Codigo Empleado],0),MATCH("Sexo",T_Funcionarios[#Headers],0))</f>
        <v>1</v>
      </c>
      <c r="E83" s="46">
        <f>INDEX(T_Funcionarios[],MATCH(_xlfn.NUMBERVALUE(RIGHT($B83,4)),T_Funcionarios[Codigo Empleado],0),MATCH("Fecha de Nacimiento",T_Funcionarios[#Headers],0))</f>
        <v>37207</v>
      </c>
      <c r="F83" s="30">
        <f t="shared" ca="1" si="0"/>
        <v>18.422222222222221</v>
      </c>
      <c r="G83" s="31" t="s">
        <v>2</v>
      </c>
      <c r="H83" s="31" t="s">
        <v>3</v>
      </c>
      <c r="I83" s="32">
        <v>90</v>
      </c>
      <c r="J83" s="33">
        <v>42309</v>
      </c>
      <c r="K83" s="30">
        <f t="shared" ca="1" si="1"/>
        <v>14.7</v>
      </c>
      <c r="L83" s="30">
        <f t="shared" ca="1" si="2"/>
        <v>6.2220000000000004</v>
      </c>
      <c r="M83" s="30">
        <f t="shared" ca="1" si="3"/>
        <v>10.461</v>
      </c>
      <c r="N83" s="30">
        <f t="shared" ca="1" si="4"/>
        <v>0.93330000000000002</v>
      </c>
      <c r="O83" s="30">
        <f t="shared" si="5"/>
        <v>11.925000000000001</v>
      </c>
      <c r="P83" s="30">
        <f>IF(YEAR($J83)&gt;2014,70000,AVERAGEIFS(Donación,Sexo,1)*0.085)</f>
        <v>70000</v>
      </c>
    </row>
    <row r="84" spans="2:16" ht="24.95" customHeight="1" x14ac:dyDescent="0.2">
      <c r="B84" s="30" t="s">
        <v>196</v>
      </c>
      <c r="C84" s="30" t="str">
        <f>INDEX(T_Funcionarios[],MATCH(_xlfn.NUMBERVALUE(RIGHT($B84,4)),T_Funcionarios[Codigo Empleado],0),MATCH("Apellidos  Nombres",T_Funcionarios[#Headers],0))</f>
        <v>Gonzalez Carrasco Ariel Andres</v>
      </c>
      <c r="D84" s="30">
        <f>INDEX(T_Funcionarios[],MATCH(_xlfn.NUMBERVALUE(RIGHT($B84,4)),T_Funcionarios[Codigo Empleado],0),MATCH("Sexo",T_Funcionarios[#Headers],0))</f>
        <v>1</v>
      </c>
      <c r="E84" s="46">
        <f>INDEX(T_Funcionarios[],MATCH(_xlfn.NUMBERVALUE(RIGHT($B84,4)),T_Funcionarios[Codigo Empleado],0),MATCH("Fecha de Nacimiento",T_Funcionarios[#Headers],0))</f>
        <v>37208</v>
      </c>
      <c r="F84" s="30">
        <f t="shared" ref="F84:F118" ca="1" si="6">YEARFRAC(E84,TODAY())</f>
        <v>18.419444444444444</v>
      </c>
      <c r="G84" s="34" t="s">
        <v>126</v>
      </c>
      <c r="H84" s="34" t="s">
        <v>4</v>
      </c>
      <c r="I84" s="35">
        <v>133</v>
      </c>
      <c r="J84" s="36">
        <v>42339</v>
      </c>
      <c r="K84" s="30">
        <f t="shared" ref="K84:K118" ca="1" si="7">IF($F84&gt;21.25,$I84*0.05,$E$2*0.12)</f>
        <v>14.7</v>
      </c>
      <c r="L84" s="30">
        <f t="shared" ref="L84:L118" ca="1" si="8">IF($F84&gt;20.75,$I84*0.15,$E$4*0.05)</f>
        <v>6.2220000000000004</v>
      </c>
      <c r="M84" s="30">
        <f t="shared" ref="M84:M118" ca="1" si="9">IF(YEAR($J84)&lt;2013,$E$6*0.1,AVERAGE($K84:$L84))</f>
        <v>10.461</v>
      </c>
      <c r="N84" s="30">
        <f t="shared" ref="N84:N118" ca="1" si="10">IF(YEAR($J84)=2013,$E$8*0.05,$L84*0.15)</f>
        <v>0.93330000000000002</v>
      </c>
      <c r="O84" s="30">
        <f t="shared" ref="O84:O118" si="11">IF(YEAR($J84)&gt;2015,MAX($K84,$M84)*0.2,$E$10*0.1)</f>
        <v>11.925000000000001</v>
      </c>
      <c r="P84" s="30">
        <f>IF(YEAR($J84)&gt;2014,70000,AVERAGEIFS(Donación,Sexo,1)*0.085)</f>
        <v>70000</v>
      </c>
    </row>
    <row r="85" spans="2:16" ht="24.95" customHeight="1" x14ac:dyDescent="0.2">
      <c r="B85" s="30" t="s">
        <v>197</v>
      </c>
      <c r="C85" s="30" t="str">
        <f>INDEX(T_Funcionarios[],MATCH(_xlfn.NUMBERVALUE(RIGHT($B85,4)),T_Funcionarios[Codigo Empleado],0),MATCH("Apellidos  Nombres",T_Funcionarios[#Headers],0))</f>
        <v>Guerra Rosso Aracelli Giannina</v>
      </c>
      <c r="D85" s="30">
        <f>INDEX(T_Funcionarios[],MATCH(_xlfn.NUMBERVALUE(RIGHT($B85,4)),T_Funcionarios[Codigo Empleado],0),MATCH("Sexo",T_Funcionarios[#Headers],0))</f>
        <v>2</v>
      </c>
      <c r="E85" s="46">
        <f>INDEX(T_Funcionarios[],MATCH(_xlfn.NUMBERVALUE(RIGHT($B85,4)),T_Funcionarios[Codigo Empleado],0),MATCH("Fecha de Nacimiento",T_Funcionarios[#Headers],0))</f>
        <v>37209</v>
      </c>
      <c r="F85" s="30">
        <f t="shared" ca="1" si="6"/>
        <v>18.416666666666668</v>
      </c>
      <c r="G85" s="31" t="s">
        <v>7</v>
      </c>
      <c r="H85" s="31" t="s">
        <v>4</v>
      </c>
      <c r="I85" s="32">
        <v>96</v>
      </c>
      <c r="J85" s="33">
        <v>40909</v>
      </c>
      <c r="K85" s="30">
        <f t="shared" ca="1" si="7"/>
        <v>14.7</v>
      </c>
      <c r="L85" s="30">
        <f t="shared" ca="1" si="8"/>
        <v>6.2220000000000004</v>
      </c>
      <c r="M85" s="30">
        <f t="shared" si="9"/>
        <v>11.9</v>
      </c>
      <c r="N85" s="30">
        <f t="shared" ca="1" si="10"/>
        <v>0.93330000000000002</v>
      </c>
      <c r="O85" s="30">
        <f t="shared" si="11"/>
        <v>11.925000000000001</v>
      </c>
      <c r="P85" s="30">
        <f>IF(YEAR($J85)&gt;2014,70000,AVERAGEIFS(Donación,Sexo,1)*0.085)</f>
        <v>12.700079365079365</v>
      </c>
    </row>
    <row r="86" spans="2:16" ht="24.95" customHeight="1" x14ac:dyDescent="0.2">
      <c r="B86" s="30" t="s">
        <v>198</v>
      </c>
      <c r="C86" s="30" t="str">
        <f>INDEX(T_Funcionarios[],MATCH(_xlfn.NUMBERVALUE(RIGHT($B86,4)),T_Funcionarios[Codigo Empleado],0),MATCH("Apellidos  Nombres",T_Funcionarios[#Headers],0))</f>
        <v>Guzmán Peña Carolina Sofía</v>
      </c>
      <c r="D86" s="30">
        <f>INDEX(T_Funcionarios[],MATCH(_xlfn.NUMBERVALUE(RIGHT($B86,4)),T_Funcionarios[Codigo Empleado],0),MATCH("Sexo",T_Funcionarios[#Headers],0))</f>
        <v>2</v>
      </c>
      <c r="E86" s="46">
        <f>INDEX(T_Funcionarios[],MATCH(_xlfn.NUMBERVALUE(RIGHT($B86,4)),T_Funcionarios[Codigo Empleado],0),MATCH("Fecha de Nacimiento",T_Funcionarios[#Headers],0))</f>
        <v>37210</v>
      </c>
      <c r="F86" s="30">
        <f t="shared" ca="1" si="6"/>
        <v>18.413888888888888</v>
      </c>
      <c r="G86" s="31" t="s">
        <v>2</v>
      </c>
      <c r="H86" s="34" t="s">
        <v>59</v>
      </c>
      <c r="I86" s="35">
        <v>127</v>
      </c>
      <c r="J86" s="36">
        <v>40940</v>
      </c>
      <c r="K86" s="30">
        <f t="shared" ca="1" si="7"/>
        <v>14.7</v>
      </c>
      <c r="L86" s="30">
        <f t="shared" ca="1" si="8"/>
        <v>6.2220000000000004</v>
      </c>
      <c r="M86" s="30">
        <f t="shared" si="9"/>
        <v>11.9</v>
      </c>
      <c r="N86" s="30">
        <f t="shared" ca="1" si="10"/>
        <v>0.93330000000000002</v>
      </c>
      <c r="O86" s="30">
        <f t="shared" si="11"/>
        <v>11.925000000000001</v>
      </c>
      <c r="P86" s="30">
        <f>IF(YEAR($J86)&gt;2014,70000,AVERAGEIFS(Donación,Sexo,1)*0.085)</f>
        <v>12.700079365079365</v>
      </c>
    </row>
    <row r="87" spans="2:16" ht="24.95" customHeight="1" x14ac:dyDescent="0.2">
      <c r="B87" s="30" t="s">
        <v>199</v>
      </c>
      <c r="C87" s="30" t="str">
        <f>INDEX(T_Funcionarios[],MATCH(_xlfn.NUMBERVALUE(RIGHT($B87,4)),T_Funcionarios[Codigo Empleado],0),MATCH("Apellidos  Nombres",T_Funcionarios[#Headers],0))</f>
        <v>Guzmán Santis José Ignacio</v>
      </c>
      <c r="D87" s="30">
        <f>INDEX(T_Funcionarios[],MATCH(_xlfn.NUMBERVALUE(RIGHT($B87,4)),T_Funcionarios[Codigo Empleado],0),MATCH("Sexo",T_Funcionarios[#Headers],0))</f>
        <v>1</v>
      </c>
      <c r="E87" s="46">
        <f>INDEX(T_Funcionarios[],MATCH(_xlfn.NUMBERVALUE(RIGHT($B87,4)),T_Funcionarios[Codigo Empleado],0),MATCH("Fecha de Nacimiento",T_Funcionarios[#Headers],0))</f>
        <v>37211</v>
      </c>
      <c r="F87" s="30">
        <f t="shared" ca="1" si="6"/>
        <v>18.411111111111111</v>
      </c>
      <c r="G87" s="31" t="s">
        <v>5</v>
      </c>
      <c r="H87" s="31" t="s">
        <v>60</v>
      </c>
      <c r="I87" s="32">
        <v>200</v>
      </c>
      <c r="J87" s="33">
        <v>40969</v>
      </c>
      <c r="K87" s="30">
        <f t="shared" ca="1" si="7"/>
        <v>14.7</v>
      </c>
      <c r="L87" s="30">
        <f t="shared" ca="1" si="8"/>
        <v>6.2220000000000004</v>
      </c>
      <c r="M87" s="30">
        <f t="shared" si="9"/>
        <v>11.9</v>
      </c>
      <c r="N87" s="30">
        <f t="shared" ca="1" si="10"/>
        <v>0.93330000000000002</v>
      </c>
      <c r="O87" s="30">
        <f t="shared" si="11"/>
        <v>11.925000000000001</v>
      </c>
      <c r="P87" s="30">
        <f>IF(YEAR($J87)&gt;2014,70000,AVERAGEIFS(Donación,Sexo,1)*0.085)</f>
        <v>12.700079365079365</v>
      </c>
    </row>
    <row r="88" spans="2:16" ht="24.95" customHeight="1" x14ac:dyDescent="0.2">
      <c r="B88" s="30" t="s">
        <v>200</v>
      </c>
      <c r="C88" s="30" t="str">
        <f>INDEX(T_Funcionarios[],MATCH(_xlfn.NUMBERVALUE(RIGHT($B88,4)),T_Funcionarios[Codigo Empleado],0),MATCH("Apellidos  Nombres",T_Funcionarios[#Headers],0))</f>
        <v>Hernández Vera Claudio Andrés</v>
      </c>
      <c r="D88" s="30">
        <f>INDEX(T_Funcionarios[],MATCH(_xlfn.NUMBERVALUE(RIGHT($B88,4)),T_Funcionarios[Codigo Empleado],0),MATCH("Sexo",T_Funcionarios[#Headers],0))</f>
        <v>2</v>
      </c>
      <c r="E88" s="46">
        <f>INDEX(T_Funcionarios[],MATCH(_xlfn.NUMBERVALUE(RIGHT($B88,4)),T_Funcionarios[Codigo Empleado],0),MATCH("Fecha de Nacimiento",T_Funcionarios[#Headers],0))</f>
        <v>37212</v>
      </c>
      <c r="F88" s="30">
        <f t="shared" ca="1" si="6"/>
        <v>18.408333333333335</v>
      </c>
      <c r="G88" s="31" t="s">
        <v>5</v>
      </c>
      <c r="H88" s="34" t="s">
        <v>4</v>
      </c>
      <c r="I88" s="35">
        <v>97</v>
      </c>
      <c r="J88" s="36">
        <v>41000</v>
      </c>
      <c r="K88" s="30">
        <f t="shared" ca="1" si="7"/>
        <v>14.7</v>
      </c>
      <c r="L88" s="30">
        <f t="shared" ca="1" si="8"/>
        <v>6.2220000000000004</v>
      </c>
      <c r="M88" s="30">
        <f t="shared" si="9"/>
        <v>11.9</v>
      </c>
      <c r="N88" s="30">
        <f t="shared" ca="1" si="10"/>
        <v>0.93330000000000002</v>
      </c>
      <c r="O88" s="30">
        <f t="shared" si="11"/>
        <v>11.925000000000001</v>
      </c>
      <c r="P88" s="30">
        <f>IF(YEAR($J88)&gt;2014,70000,AVERAGEIFS(Donación,Sexo,1)*0.085)</f>
        <v>12.700079365079365</v>
      </c>
    </row>
    <row r="89" spans="2:16" ht="24.95" customHeight="1" x14ac:dyDescent="0.2">
      <c r="B89" s="30" t="s">
        <v>201</v>
      </c>
      <c r="C89" s="30" t="str">
        <f>INDEX(T_Funcionarios[],MATCH(_xlfn.NUMBERVALUE(RIGHT($B89,4)),T_Funcionarios[Codigo Empleado],0),MATCH("Apellidos  Nombres",T_Funcionarios[#Headers],0))</f>
        <v>Illanes Carabajal Catalina Andrea</v>
      </c>
      <c r="D89" s="30">
        <f>INDEX(T_Funcionarios[],MATCH(_xlfn.NUMBERVALUE(RIGHT($B89,4)),T_Funcionarios[Codigo Empleado],0),MATCH("Sexo",T_Funcionarios[#Headers],0))</f>
        <v>2</v>
      </c>
      <c r="E89" s="46">
        <f>INDEX(T_Funcionarios[],MATCH(_xlfn.NUMBERVALUE(RIGHT($B89,4)),T_Funcionarios[Codigo Empleado],0),MATCH("Fecha de Nacimiento",T_Funcionarios[#Headers],0))</f>
        <v>37213</v>
      </c>
      <c r="F89" s="30">
        <f t="shared" ca="1" si="6"/>
        <v>18.405555555555555</v>
      </c>
      <c r="G89" s="31"/>
      <c r="H89" s="31" t="s">
        <v>3</v>
      </c>
      <c r="I89" s="32">
        <v>150</v>
      </c>
      <c r="J89" s="33">
        <v>41030</v>
      </c>
      <c r="K89" s="30">
        <f t="shared" ca="1" si="7"/>
        <v>14.7</v>
      </c>
      <c r="L89" s="30">
        <f t="shared" ca="1" si="8"/>
        <v>6.2220000000000004</v>
      </c>
      <c r="M89" s="30">
        <f t="shared" si="9"/>
        <v>11.9</v>
      </c>
      <c r="N89" s="30">
        <f t="shared" ca="1" si="10"/>
        <v>0.93330000000000002</v>
      </c>
      <c r="O89" s="30">
        <f t="shared" si="11"/>
        <v>11.925000000000001</v>
      </c>
      <c r="P89" s="30">
        <f>IF(YEAR($J89)&gt;2014,70000,AVERAGEIFS(Donación,Sexo,1)*0.085)</f>
        <v>12.700079365079365</v>
      </c>
    </row>
    <row r="90" spans="2:16" ht="24.95" customHeight="1" x14ac:dyDescent="0.2">
      <c r="B90" s="30" t="s">
        <v>202</v>
      </c>
      <c r="C90" s="30" t="str">
        <f>INDEX(T_Funcionarios[],MATCH(_xlfn.NUMBERVALUE(RIGHT($B90,4)),T_Funcionarios[Codigo Empleado],0),MATCH("Apellidos  Nombres",T_Funcionarios[#Headers],0))</f>
        <v>Iñiguez Greene Pedro Felipe</v>
      </c>
      <c r="D90" s="30">
        <f>INDEX(T_Funcionarios[],MATCH(_xlfn.NUMBERVALUE(RIGHT($B90,4)),T_Funcionarios[Codigo Empleado],0),MATCH("Sexo",T_Funcionarios[#Headers],0))</f>
        <v>1</v>
      </c>
      <c r="E90" s="46">
        <f>INDEX(T_Funcionarios[],MATCH(_xlfn.NUMBERVALUE(RIGHT($B90,4)),T_Funcionarios[Codigo Empleado],0),MATCH("Fecha de Nacimiento",T_Funcionarios[#Headers],0))</f>
        <v>37214</v>
      </c>
      <c r="F90" s="30">
        <f t="shared" ca="1" si="6"/>
        <v>18.402777777777779</v>
      </c>
      <c r="G90" s="31" t="s">
        <v>6</v>
      </c>
      <c r="H90" s="34" t="s">
        <v>59</v>
      </c>
      <c r="I90" s="35">
        <v>90</v>
      </c>
      <c r="J90" s="36">
        <v>41061</v>
      </c>
      <c r="K90" s="30">
        <f t="shared" ca="1" si="7"/>
        <v>14.7</v>
      </c>
      <c r="L90" s="30">
        <f t="shared" ca="1" si="8"/>
        <v>6.2220000000000004</v>
      </c>
      <c r="M90" s="30">
        <f t="shared" si="9"/>
        <v>11.9</v>
      </c>
      <c r="N90" s="30">
        <f t="shared" ca="1" si="10"/>
        <v>0.93330000000000002</v>
      </c>
      <c r="O90" s="30">
        <f t="shared" si="11"/>
        <v>11.925000000000001</v>
      </c>
      <c r="P90" s="30">
        <f>IF(YEAR($J90)&gt;2014,70000,AVERAGEIFS(Donación,Sexo,1)*0.085)</f>
        <v>12.700079365079365</v>
      </c>
    </row>
    <row r="91" spans="2:16" ht="24.95" customHeight="1" x14ac:dyDescent="0.2">
      <c r="B91" s="30" t="s">
        <v>203</v>
      </c>
      <c r="C91" s="30" t="str">
        <f>INDEX(T_Funcionarios[],MATCH(_xlfn.NUMBERVALUE(RIGHT($B91,4)),T_Funcionarios[Codigo Empleado],0),MATCH("Apellidos  Nombres",T_Funcionarios[#Headers],0))</f>
        <v>Jara Ríos Valentina Antonieta</v>
      </c>
      <c r="D91" s="30">
        <f>INDEX(T_Funcionarios[],MATCH(_xlfn.NUMBERVALUE(RIGHT($B91,4)),T_Funcionarios[Codigo Empleado],0),MATCH("Sexo",T_Funcionarios[#Headers],0))</f>
        <v>2</v>
      </c>
      <c r="E91" s="46">
        <f>INDEX(T_Funcionarios[],MATCH(_xlfn.NUMBERVALUE(RIGHT($B91,4)),T_Funcionarios[Codigo Empleado],0),MATCH("Fecha de Nacimiento",T_Funcionarios[#Headers],0))</f>
        <v>37215</v>
      </c>
      <c r="F91" s="30">
        <f t="shared" ca="1" si="6"/>
        <v>18.399999999999999</v>
      </c>
      <c r="G91" s="31" t="s">
        <v>2</v>
      </c>
      <c r="H91" s="31" t="s">
        <v>60</v>
      </c>
      <c r="I91" s="32">
        <v>125</v>
      </c>
      <c r="J91" s="33">
        <v>41091</v>
      </c>
      <c r="K91" s="30">
        <f t="shared" ca="1" si="7"/>
        <v>14.7</v>
      </c>
      <c r="L91" s="30">
        <f t="shared" ca="1" si="8"/>
        <v>6.2220000000000004</v>
      </c>
      <c r="M91" s="30">
        <f t="shared" si="9"/>
        <v>11.9</v>
      </c>
      <c r="N91" s="30">
        <f t="shared" ca="1" si="10"/>
        <v>0.93330000000000002</v>
      </c>
      <c r="O91" s="30">
        <f t="shared" si="11"/>
        <v>11.925000000000001</v>
      </c>
      <c r="P91" s="30">
        <f>IF(YEAR($J91)&gt;2014,70000,AVERAGEIFS(Donación,Sexo,1)*0.085)</f>
        <v>12.700079365079365</v>
      </c>
    </row>
    <row r="92" spans="2:16" ht="24.95" customHeight="1" x14ac:dyDescent="0.2">
      <c r="B92" s="30" t="s">
        <v>204</v>
      </c>
      <c r="C92" s="30" t="str">
        <f>INDEX(T_Funcionarios[],MATCH(_xlfn.NUMBERVALUE(RIGHT($B92,4)),T_Funcionarios[Codigo Empleado],0),MATCH("Apellidos  Nombres",T_Funcionarios[#Headers],0))</f>
        <v>Labarca Pinto Simón Alejandro</v>
      </c>
      <c r="D92" s="30">
        <f>INDEX(T_Funcionarios[],MATCH(_xlfn.NUMBERVALUE(RIGHT($B92,4)),T_Funcionarios[Codigo Empleado],0),MATCH("Sexo",T_Funcionarios[#Headers],0))</f>
        <v>1</v>
      </c>
      <c r="E92" s="46">
        <f>INDEX(T_Funcionarios[],MATCH(_xlfn.NUMBERVALUE(RIGHT($B92,4)),T_Funcionarios[Codigo Empleado],0),MATCH("Fecha de Nacimiento",T_Funcionarios[#Headers],0))</f>
        <v>37216</v>
      </c>
      <c r="F92" s="30">
        <f t="shared" ca="1" si="6"/>
        <v>18.397222222222222</v>
      </c>
      <c r="G92" s="31" t="s">
        <v>5</v>
      </c>
      <c r="H92" s="34" t="s">
        <v>60</v>
      </c>
      <c r="I92" s="35">
        <v>118</v>
      </c>
      <c r="J92" s="36">
        <v>41122</v>
      </c>
      <c r="K92" s="30">
        <f t="shared" ca="1" si="7"/>
        <v>14.7</v>
      </c>
      <c r="L92" s="30">
        <f t="shared" ca="1" si="8"/>
        <v>6.2220000000000004</v>
      </c>
      <c r="M92" s="30">
        <f t="shared" si="9"/>
        <v>11.9</v>
      </c>
      <c r="N92" s="30">
        <f t="shared" ca="1" si="10"/>
        <v>0.93330000000000002</v>
      </c>
      <c r="O92" s="30">
        <f t="shared" si="11"/>
        <v>11.925000000000001</v>
      </c>
      <c r="P92" s="30">
        <f>IF(YEAR($J92)&gt;2014,70000,AVERAGEIFS(Donación,Sexo,1)*0.085)</f>
        <v>12.700079365079365</v>
      </c>
    </row>
    <row r="93" spans="2:16" ht="24.95" customHeight="1" x14ac:dyDescent="0.2">
      <c r="B93" s="30" t="s">
        <v>205</v>
      </c>
      <c r="C93" s="30" t="str">
        <f>INDEX(T_Funcionarios[],MATCH(_xlfn.NUMBERVALUE(RIGHT($B93,4)),T_Funcionarios[Codigo Empleado],0),MATCH("Apellidos  Nombres",T_Funcionarios[#Headers],0))</f>
        <v>Leiva Saavedra Ariel Mauricio</v>
      </c>
      <c r="D93" s="30">
        <f>INDEX(T_Funcionarios[],MATCH(_xlfn.NUMBERVALUE(RIGHT($B93,4)),T_Funcionarios[Codigo Empleado],0),MATCH("Sexo",T_Funcionarios[#Headers],0))</f>
        <v>1</v>
      </c>
      <c r="E93" s="46">
        <f>INDEX(T_Funcionarios[],MATCH(_xlfn.NUMBERVALUE(RIGHT($B93,4)),T_Funcionarios[Codigo Empleado],0),MATCH("Fecha de Nacimiento",T_Funcionarios[#Headers],0))</f>
        <v>37217</v>
      </c>
      <c r="F93" s="30">
        <f t="shared" ca="1" si="6"/>
        <v>18.394444444444446</v>
      </c>
      <c r="G93" s="31" t="s">
        <v>7</v>
      </c>
      <c r="H93" s="31" t="s">
        <v>4</v>
      </c>
      <c r="I93" s="32">
        <v>102</v>
      </c>
      <c r="J93" s="33">
        <v>41153</v>
      </c>
      <c r="K93" s="30">
        <f t="shared" ca="1" si="7"/>
        <v>14.7</v>
      </c>
      <c r="L93" s="30">
        <f t="shared" ca="1" si="8"/>
        <v>6.2220000000000004</v>
      </c>
      <c r="M93" s="30">
        <f t="shared" si="9"/>
        <v>11.9</v>
      </c>
      <c r="N93" s="30">
        <f t="shared" ca="1" si="10"/>
        <v>0.93330000000000002</v>
      </c>
      <c r="O93" s="30">
        <f t="shared" si="11"/>
        <v>11.925000000000001</v>
      </c>
      <c r="P93" s="30">
        <f>IF(YEAR($J93)&gt;2014,70000,AVERAGEIFS(Donación,Sexo,1)*0.085)</f>
        <v>12.700079365079365</v>
      </c>
    </row>
    <row r="94" spans="2:16" ht="24.95" customHeight="1" x14ac:dyDescent="0.2">
      <c r="B94" s="30" t="s">
        <v>206</v>
      </c>
      <c r="C94" s="30" t="str">
        <f>INDEX(T_Funcionarios[],MATCH(_xlfn.NUMBERVALUE(RIGHT($B94,4)),T_Funcionarios[Codigo Empleado],0),MATCH("Apellidos  Nombres",T_Funcionarios[#Headers],0))</f>
        <v>Licci Benavente Claudio Andrés</v>
      </c>
      <c r="D94" s="30">
        <f>INDEX(T_Funcionarios[],MATCH(_xlfn.NUMBERVALUE(RIGHT($B94,4)),T_Funcionarios[Codigo Empleado],0),MATCH("Sexo",T_Funcionarios[#Headers],0))</f>
        <v>1</v>
      </c>
      <c r="E94" s="46">
        <f>INDEX(T_Funcionarios[],MATCH(_xlfn.NUMBERVALUE(RIGHT($B94,4)),T_Funcionarios[Codigo Empleado],0),MATCH("Fecha de Nacimiento",T_Funcionarios[#Headers],0))</f>
        <v>37218</v>
      </c>
      <c r="F94" s="30">
        <f t="shared" ca="1" si="6"/>
        <v>18.391666666666666</v>
      </c>
      <c r="G94" s="31" t="s">
        <v>6</v>
      </c>
      <c r="H94" s="34" t="s">
        <v>4</v>
      </c>
      <c r="I94" s="35">
        <v>110</v>
      </c>
      <c r="J94" s="36">
        <v>41183</v>
      </c>
      <c r="K94" s="30">
        <f t="shared" ca="1" si="7"/>
        <v>14.7</v>
      </c>
      <c r="L94" s="30">
        <f t="shared" ca="1" si="8"/>
        <v>6.2220000000000004</v>
      </c>
      <c r="M94" s="30">
        <f t="shared" si="9"/>
        <v>11.9</v>
      </c>
      <c r="N94" s="30">
        <f t="shared" ca="1" si="10"/>
        <v>0.93330000000000002</v>
      </c>
      <c r="O94" s="30">
        <f t="shared" si="11"/>
        <v>11.925000000000001</v>
      </c>
      <c r="P94" s="30">
        <f>IF(YEAR($J94)&gt;2014,70000,AVERAGEIFS(Donación,Sexo,1)*0.085)</f>
        <v>12.700079365079365</v>
      </c>
    </row>
    <row r="95" spans="2:16" ht="24.95" customHeight="1" x14ac:dyDescent="0.2">
      <c r="B95" s="30" t="s">
        <v>207</v>
      </c>
      <c r="C95" s="30" t="str">
        <f>INDEX(T_Funcionarios[],MATCH(_xlfn.NUMBERVALUE(RIGHT($B95,4)),T_Funcionarios[Codigo Empleado],0),MATCH("Apellidos  Nombres",T_Funcionarios[#Headers],0))</f>
        <v>López Pinochet Antonia Sofía</v>
      </c>
      <c r="D95" s="30">
        <f>INDEX(T_Funcionarios[],MATCH(_xlfn.NUMBERVALUE(RIGHT($B95,4)),T_Funcionarios[Codigo Empleado],0),MATCH("Sexo",T_Funcionarios[#Headers],0))</f>
        <v>2</v>
      </c>
      <c r="E95" s="46">
        <f>INDEX(T_Funcionarios[],MATCH(_xlfn.NUMBERVALUE(RIGHT($B95,4)),T_Funcionarios[Codigo Empleado],0),MATCH("Fecha de Nacimiento",T_Funcionarios[#Headers],0))</f>
        <v>37219</v>
      </c>
      <c r="F95" s="30">
        <f t="shared" ca="1" si="6"/>
        <v>18.388888888888889</v>
      </c>
      <c r="G95" s="31" t="s">
        <v>5</v>
      </c>
      <c r="H95" s="31" t="s">
        <v>60</v>
      </c>
      <c r="I95" s="32">
        <v>144</v>
      </c>
      <c r="J95" s="33">
        <v>41214</v>
      </c>
      <c r="K95" s="30">
        <f t="shared" ca="1" si="7"/>
        <v>14.7</v>
      </c>
      <c r="L95" s="30">
        <f t="shared" ca="1" si="8"/>
        <v>6.2220000000000004</v>
      </c>
      <c r="M95" s="30">
        <f t="shared" si="9"/>
        <v>11.9</v>
      </c>
      <c r="N95" s="30">
        <f t="shared" ca="1" si="10"/>
        <v>0.93330000000000002</v>
      </c>
      <c r="O95" s="30">
        <f t="shared" si="11"/>
        <v>11.925000000000001</v>
      </c>
      <c r="P95" s="30">
        <f>IF(YEAR($J95)&gt;2014,70000,AVERAGEIFS(Donación,Sexo,1)*0.085)</f>
        <v>12.700079365079365</v>
      </c>
    </row>
    <row r="96" spans="2:16" ht="24.95" customHeight="1" x14ac:dyDescent="0.2">
      <c r="B96" s="30" t="s">
        <v>208</v>
      </c>
      <c r="C96" s="30" t="str">
        <f>INDEX(T_Funcionarios[],MATCH(_xlfn.NUMBERVALUE(RIGHT($B96,4)),T_Funcionarios[Codigo Empleado],0),MATCH("Apellidos  Nombres",T_Funcionarios[#Headers],0))</f>
        <v>Mir Bezanilla Juan Fernando</v>
      </c>
      <c r="D96" s="30">
        <f>INDEX(T_Funcionarios[],MATCH(_xlfn.NUMBERVALUE(RIGHT($B96,4)),T_Funcionarios[Codigo Empleado],0),MATCH("Sexo",T_Funcionarios[#Headers],0))</f>
        <v>1</v>
      </c>
      <c r="E96" s="46">
        <f>INDEX(T_Funcionarios[],MATCH(_xlfn.NUMBERVALUE(RIGHT($B96,4)),T_Funcionarios[Codigo Empleado],0),MATCH("Fecha de Nacimiento",T_Funcionarios[#Headers],0))</f>
        <v>35394</v>
      </c>
      <c r="F96" s="30">
        <f t="shared" ca="1" si="6"/>
        <v>23.386111111111113</v>
      </c>
      <c r="G96" s="31" t="s">
        <v>7</v>
      </c>
      <c r="H96" s="34" t="s">
        <v>59</v>
      </c>
      <c r="I96" s="35">
        <v>132</v>
      </c>
      <c r="J96" s="36">
        <v>41244</v>
      </c>
      <c r="K96" s="30">
        <f t="shared" ca="1" si="7"/>
        <v>6.6000000000000005</v>
      </c>
      <c r="L96" s="30">
        <f t="shared" ca="1" si="8"/>
        <v>19.8</v>
      </c>
      <c r="M96" s="30">
        <f t="shared" si="9"/>
        <v>11.9</v>
      </c>
      <c r="N96" s="30">
        <f t="shared" ca="1" si="10"/>
        <v>2.97</v>
      </c>
      <c r="O96" s="30">
        <f t="shared" si="11"/>
        <v>11.925000000000001</v>
      </c>
      <c r="P96" s="30">
        <f>IF(YEAR($J96)&gt;2014,70000,AVERAGEIFS(Donación,Sexo,1)*0.085)</f>
        <v>12.700079365079365</v>
      </c>
    </row>
    <row r="97" spans="2:16" ht="24.95" customHeight="1" x14ac:dyDescent="0.2">
      <c r="B97" s="30" t="s">
        <v>209</v>
      </c>
      <c r="C97" s="30" t="str">
        <f>INDEX(T_Funcionarios[],MATCH(_xlfn.NUMBERVALUE(RIGHT($B97,4)),T_Funcionarios[Codigo Empleado],0),MATCH("Apellidos  Nombres",T_Funcionarios[#Headers],0))</f>
        <v>Molina Olivier Benjamín Aldo</v>
      </c>
      <c r="D97" s="30">
        <f>INDEX(T_Funcionarios[],MATCH(_xlfn.NUMBERVALUE(RIGHT($B97,4)),T_Funcionarios[Codigo Empleado],0),MATCH("Sexo",T_Funcionarios[#Headers],0))</f>
        <v>1</v>
      </c>
      <c r="E97" s="46">
        <f>INDEX(T_Funcionarios[],MATCH(_xlfn.NUMBERVALUE(RIGHT($B97,4)),T_Funcionarios[Codigo Empleado],0),MATCH("Fecha de Nacimiento",T_Funcionarios[#Headers],0))</f>
        <v>35760</v>
      </c>
      <c r="F97" s="30">
        <f t="shared" ca="1" si="6"/>
        <v>22.383333333333333</v>
      </c>
      <c r="G97" s="31" t="s">
        <v>5</v>
      </c>
      <c r="H97" s="31" t="s">
        <v>4</v>
      </c>
      <c r="I97" s="32">
        <v>142</v>
      </c>
      <c r="J97" s="33">
        <v>41275</v>
      </c>
      <c r="K97" s="30">
        <f t="shared" ca="1" si="7"/>
        <v>7.1000000000000005</v>
      </c>
      <c r="L97" s="30">
        <f t="shared" ca="1" si="8"/>
        <v>21.3</v>
      </c>
      <c r="M97" s="30">
        <f t="shared" ca="1" si="9"/>
        <v>14.200000000000001</v>
      </c>
      <c r="N97" s="30">
        <f t="shared" si="10"/>
        <v>7.6687500000000002</v>
      </c>
      <c r="O97" s="30">
        <f t="shared" si="11"/>
        <v>11.925000000000001</v>
      </c>
      <c r="P97" s="30">
        <f>IF(YEAR($J97)&gt;2014,70000,AVERAGEIFS(Donación,Sexo,1)*0.085)</f>
        <v>12.700079365079365</v>
      </c>
    </row>
    <row r="98" spans="2:16" ht="24.95" customHeight="1" x14ac:dyDescent="0.2">
      <c r="B98" s="30" t="s">
        <v>210</v>
      </c>
      <c r="C98" s="30" t="str">
        <f>INDEX(T_Funcionarios[],MATCH(_xlfn.NUMBERVALUE(RIGHT($B98,4)),T_Funcionarios[Codigo Empleado],0),MATCH("Apellidos  Nombres",T_Funcionarios[#Headers],0))</f>
        <v>Munita Rozas Vicente</v>
      </c>
      <c r="D98" s="30">
        <f>INDEX(T_Funcionarios[],MATCH(_xlfn.NUMBERVALUE(RIGHT($B98,4)),T_Funcionarios[Codigo Empleado],0),MATCH("Sexo",T_Funcionarios[#Headers],0))</f>
        <v>1</v>
      </c>
      <c r="E98" s="46">
        <f>INDEX(T_Funcionarios[],MATCH(_xlfn.NUMBERVALUE(RIGHT($B98,4)),T_Funcionarios[Codigo Empleado],0),MATCH("Fecha de Nacimiento",T_Funcionarios[#Headers],0))</f>
        <v>36126</v>
      </c>
      <c r="F98" s="30">
        <f t="shared" ca="1" si="6"/>
        <v>21.380555555555556</v>
      </c>
      <c r="G98" s="31" t="s">
        <v>2</v>
      </c>
      <c r="H98" s="34" t="s">
        <v>60</v>
      </c>
      <c r="I98" s="35">
        <v>139</v>
      </c>
      <c r="J98" s="36">
        <v>41306</v>
      </c>
      <c r="K98" s="30">
        <f t="shared" ca="1" si="7"/>
        <v>6.95</v>
      </c>
      <c r="L98" s="30">
        <f t="shared" ca="1" si="8"/>
        <v>20.849999999999998</v>
      </c>
      <c r="M98" s="30">
        <f t="shared" ca="1" si="9"/>
        <v>13.899999999999999</v>
      </c>
      <c r="N98" s="30">
        <f t="shared" si="10"/>
        <v>7.6687500000000002</v>
      </c>
      <c r="O98" s="30">
        <f t="shared" si="11"/>
        <v>11.925000000000001</v>
      </c>
      <c r="P98" s="30">
        <f>IF(YEAR($J98)&gt;2014,70000,AVERAGEIFS(Donación,Sexo,1)*0.085)</f>
        <v>12.700079365079365</v>
      </c>
    </row>
    <row r="99" spans="2:16" ht="24.95" customHeight="1" x14ac:dyDescent="0.2">
      <c r="B99" s="30" t="s">
        <v>211</v>
      </c>
      <c r="C99" s="30" t="str">
        <f>INDEX(T_Funcionarios[],MATCH(_xlfn.NUMBERVALUE(RIGHT($B99,4)),T_Funcionarios[Codigo Empleado],0),MATCH("Apellidos  Nombres",T_Funcionarios[#Headers],0))</f>
        <v>Muñoz Sepulveda Carolina Andrea</v>
      </c>
      <c r="D99" s="30">
        <f>INDEX(T_Funcionarios[],MATCH(_xlfn.NUMBERVALUE(RIGHT($B99,4)),T_Funcionarios[Codigo Empleado],0),MATCH("Sexo",T_Funcionarios[#Headers],0))</f>
        <v>1</v>
      </c>
      <c r="E99" s="46">
        <f>INDEX(T_Funcionarios[],MATCH(_xlfn.NUMBERVALUE(RIGHT($B99,4)),T_Funcionarios[Codigo Empleado],0),MATCH("Fecha de Nacimiento",T_Funcionarios[#Headers],0))</f>
        <v>36492</v>
      </c>
      <c r="F99" s="30">
        <f t="shared" ca="1" si="6"/>
        <v>20.377777777777776</v>
      </c>
      <c r="G99" s="31" t="s">
        <v>7</v>
      </c>
      <c r="H99" s="31" t="s">
        <v>59</v>
      </c>
      <c r="I99" s="32">
        <v>129</v>
      </c>
      <c r="J99" s="33">
        <v>42795</v>
      </c>
      <c r="K99" s="30">
        <f t="shared" ca="1" si="7"/>
        <v>14.7</v>
      </c>
      <c r="L99" s="30">
        <f t="shared" ca="1" si="8"/>
        <v>6.2220000000000004</v>
      </c>
      <c r="M99" s="30">
        <f t="shared" ca="1" si="9"/>
        <v>10.461</v>
      </c>
      <c r="N99" s="30">
        <f t="shared" ca="1" si="10"/>
        <v>0.93330000000000002</v>
      </c>
      <c r="O99" s="30">
        <f t="shared" ca="1" si="11"/>
        <v>2.94</v>
      </c>
      <c r="P99" s="30">
        <f>IF(YEAR($J99)&gt;2014,70000,AVERAGEIFS(Donación,Sexo,1)*0.085)</f>
        <v>70000</v>
      </c>
    </row>
    <row r="100" spans="2:16" ht="24.95" customHeight="1" x14ac:dyDescent="0.2">
      <c r="B100" s="30" t="s">
        <v>212</v>
      </c>
      <c r="C100" s="30" t="str">
        <f>INDEX(T_Funcionarios[],MATCH(_xlfn.NUMBERVALUE(RIGHT($B100,4)),T_Funcionarios[Codigo Empleado],0),MATCH("Apellidos  Nombres",T_Funcionarios[#Headers],0))</f>
        <v>Ojeda Rougier Diego Alejandro</v>
      </c>
      <c r="D100" s="30">
        <f>INDEX(T_Funcionarios[],MATCH(_xlfn.NUMBERVALUE(RIGHT($B100,4)),T_Funcionarios[Codigo Empleado],0),MATCH("Sexo",T_Funcionarios[#Headers],0))</f>
        <v>1</v>
      </c>
      <c r="E100" s="46">
        <f>INDEX(T_Funcionarios[],MATCH(_xlfn.NUMBERVALUE(RIGHT($B100,4)),T_Funcionarios[Codigo Empleado],0),MATCH("Fecha de Nacimiento",T_Funcionarios[#Headers],0))</f>
        <v>36858</v>
      </c>
      <c r="F100" s="30">
        <f t="shared" ca="1" si="6"/>
        <v>19.377777777777776</v>
      </c>
      <c r="G100" s="31" t="s">
        <v>2</v>
      </c>
      <c r="H100" s="34" t="s">
        <v>60</v>
      </c>
      <c r="I100" s="35">
        <v>114</v>
      </c>
      <c r="J100" s="36">
        <v>41365</v>
      </c>
      <c r="K100" s="30">
        <f t="shared" ca="1" si="7"/>
        <v>14.7</v>
      </c>
      <c r="L100" s="30">
        <f t="shared" ca="1" si="8"/>
        <v>6.2220000000000004</v>
      </c>
      <c r="M100" s="30">
        <f t="shared" ca="1" si="9"/>
        <v>10.461</v>
      </c>
      <c r="N100" s="30">
        <f t="shared" si="10"/>
        <v>7.6687500000000002</v>
      </c>
      <c r="O100" s="30">
        <f t="shared" si="11"/>
        <v>11.925000000000001</v>
      </c>
      <c r="P100" s="30">
        <f>IF(YEAR($J100)&gt;2014,70000,AVERAGEIFS(Donación,Sexo,1)*0.085)</f>
        <v>12.700079365079365</v>
      </c>
    </row>
    <row r="101" spans="2:16" ht="24.95" customHeight="1" x14ac:dyDescent="0.2">
      <c r="B101" s="30" t="s">
        <v>213</v>
      </c>
      <c r="C101" s="30" t="str">
        <f>INDEX(T_Funcionarios[],MATCH(_xlfn.NUMBERVALUE(RIGHT($B101,4)),T_Funcionarios[Codigo Empleado],0),MATCH("Apellidos  Nombres",T_Funcionarios[#Headers],0))</f>
        <v>Ortega Morales Carolina Pía</v>
      </c>
      <c r="D101" s="30">
        <f>INDEX(T_Funcionarios[],MATCH(_xlfn.NUMBERVALUE(RIGHT($B101,4)),T_Funcionarios[Codigo Empleado],0),MATCH("Sexo",T_Funcionarios[#Headers],0))</f>
        <v>2</v>
      </c>
      <c r="E101" s="46">
        <f>INDEX(T_Funcionarios[],MATCH(_xlfn.NUMBERVALUE(RIGHT($B101,4)),T_Funcionarios[Codigo Empleado],0),MATCH("Fecha de Nacimiento",T_Funcionarios[#Headers],0))</f>
        <v>37224</v>
      </c>
      <c r="F101" s="30">
        <f t="shared" ca="1" si="6"/>
        <v>18.375</v>
      </c>
      <c r="G101" s="31" t="s">
        <v>126</v>
      </c>
      <c r="H101" s="31" t="s">
        <v>3</v>
      </c>
      <c r="I101" s="32">
        <v>124</v>
      </c>
      <c r="J101" s="33">
        <v>41395</v>
      </c>
      <c r="K101" s="30">
        <f t="shared" ca="1" si="7"/>
        <v>14.7</v>
      </c>
      <c r="L101" s="30">
        <f t="shared" ca="1" si="8"/>
        <v>6.2220000000000004</v>
      </c>
      <c r="M101" s="30">
        <f t="shared" ca="1" si="9"/>
        <v>10.461</v>
      </c>
      <c r="N101" s="30">
        <f t="shared" si="10"/>
        <v>7.6687500000000002</v>
      </c>
      <c r="O101" s="30">
        <f t="shared" si="11"/>
        <v>11.925000000000001</v>
      </c>
      <c r="P101" s="30">
        <f>IF(YEAR($J101)&gt;2014,70000,AVERAGEIFS(Donación,Sexo,1)*0.085)</f>
        <v>12.700079365079365</v>
      </c>
    </row>
    <row r="102" spans="2:16" ht="24.95" customHeight="1" x14ac:dyDescent="0.2">
      <c r="B102" s="30" t="s">
        <v>214</v>
      </c>
      <c r="C102" s="30" t="str">
        <f>INDEX(T_Funcionarios[],MATCH(_xlfn.NUMBERVALUE(RIGHT($B102,4)),T_Funcionarios[Codigo Empleado],0),MATCH("Apellidos  Nombres",T_Funcionarios[#Headers],0))</f>
        <v>Oyanadel Pastén Ignacia Mariela Paz</v>
      </c>
      <c r="D102" s="30">
        <f>INDEX(T_Funcionarios[],MATCH(_xlfn.NUMBERVALUE(RIGHT($B102,4)),T_Funcionarios[Codigo Empleado],0),MATCH("Sexo",T_Funcionarios[#Headers],0))</f>
        <v>2</v>
      </c>
      <c r="E102" s="46">
        <f>INDEX(T_Funcionarios[],MATCH(_xlfn.NUMBERVALUE(RIGHT($B102,4)),T_Funcionarios[Codigo Empleado],0),MATCH("Fecha de Nacimiento",T_Funcionarios[#Headers],0))</f>
        <v>37590</v>
      </c>
      <c r="F102" s="30">
        <f t="shared" ca="1" si="6"/>
        <v>17.372222222222224</v>
      </c>
      <c r="G102" s="31" t="s">
        <v>7</v>
      </c>
      <c r="H102" s="34" t="s">
        <v>4</v>
      </c>
      <c r="I102" s="35">
        <v>147</v>
      </c>
      <c r="J102" s="36">
        <v>41426</v>
      </c>
      <c r="K102" s="30">
        <f t="shared" ca="1" si="7"/>
        <v>14.7</v>
      </c>
      <c r="L102" s="30">
        <f t="shared" ca="1" si="8"/>
        <v>6.2220000000000004</v>
      </c>
      <c r="M102" s="30">
        <f t="shared" ca="1" si="9"/>
        <v>10.461</v>
      </c>
      <c r="N102" s="30">
        <f t="shared" si="10"/>
        <v>7.6687500000000002</v>
      </c>
      <c r="O102" s="30">
        <f t="shared" si="11"/>
        <v>11.925000000000001</v>
      </c>
      <c r="P102" s="30">
        <f>IF(YEAR($J102)&gt;2014,70000,AVERAGEIFS(Donación,Sexo,1)*0.085)</f>
        <v>12.700079365079365</v>
      </c>
    </row>
    <row r="103" spans="2:16" ht="24.95" customHeight="1" x14ac:dyDescent="0.2">
      <c r="B103" s="30" t="s">
        <v>215</v>
      </c>
      <c r="C103" s="30" t="str">
        <f>INDEX(T_Funcionarios[],MATCH(_xlfn.NUMBERVALUE(RIGHT($B103,4)),T_Funcionarios[Codigo Empleado],0),MATCH("Apellidos  Nombres",T_Funcionarios[#Headers],0))</f>
        <v>Painemil Herrera Millaray Angelica</v>
      </c>
      <c r="D103" s="30">
        <f>INDEX(T_Funcionarios[],MATCH(_xlfn.NUMBERVALUE(RIGHT($B103,4)),T_Funcionarios[Codigo Empleado],0),MATCH("Sexo",T_Funcionarios[#Headers],0))</f>
        <v>2</v>
      </c>
      <c r="E103" s="46">
        <f>INDEX(T_Funcionarios[],MATCH(_xlfn.NUMBERVALUE(RIGHT($B103,4)),T_Funcionarios[Codigo Empleado],0),MATCH("Fecha de Nacimiento",T_Funcionarios[#Headers],0))</f>
        <v>34669</v>
      </c>
      <c r="F103" s="30">
        <f t="shared" ca="1" si="6"/>
        <v>25.369444444444444</v>
      </c>
      <c r="G103" s="31" t="s">
        <v>2</v>
      </c>
      <c r="H103" s="31" t="s">
        <v>59</v>
      </c>
      <c r="I103" s="32">
        <v>145</v>
      </c>
      <c r="J103" s="33">
        <v>41456</v>
      </c>
      <c r="K103" s="30">
        <f t="shared" ca="1" si="7"/>
        <v>7.25</v>
      </c>
      <c r="L103" s="30">
        <f t="shared" ca="1" si="8"/>
        <v>21.75</v>
      </c>
      <c r="M103" s="30">
        <f t="shared" ca="1" si="9"/>
        <v>14.5</v>
      </c>
      <c r="N103" s="30">
        <f t="shared" si="10"/>
        <v>7.6687500000000002</v>
      </c>
      <c r="O103" s="30">
        <f t="shared" si="11"/>
        <v>11.925000000000001</v>
      </c>
      <c r="P103" s="30">
        <f>IF(YEAR($J103)&gt;2014,70000,AVERAGEIFS(Donación,Sexo,1)*0.085)</f>
        <v>12.700079365079365</v>
      </c>
    </row>
    <row r="104" spans="2:16" ht="24.95" customHeight="1" x14ac:dyDescent="0.2">
      <c r="B104" s="30" t="s">
        <v>216</v>
      </c>
      <c r="C104" s="30" t="str">
        <f>INDEX(T_Funcionarios[],MATCH(_xlfn.NUMBERVALUE(RIGHT($B104,4)),T_Funcionarios[Codigo Empleado],0),MATCH("Apellidos  Nombres",T_Funcionarios[#Headers],0))</f>
        <v>Pareja Salazar Claudia Belen Ignacia Fra</v>
      </c>
      <c r="D104" s="30">
        <f>INDEX(T_Funcionarios[],MATCH(_xlfn.NUMBERVALUE(RIGHT($B104,4)),T_Funcionarios[Codigo Empleado],0),MATCH("Sexo",T_Funcionarios[#Headers],0))</f>
        <v>1</v>
      </c>
      <c r="E104" s="46">
        <f>INDEX(T_Funcionarios[],MATCH(_xlfn.NUMBERVALUE(RIGHT($B104,4)),T_Funcionarios[Codigo Empleado],0),MATCH("Fecha de Nacimiento",T_Funcionarios[#Headers],0))</f>
        <v>34670</v>
      </c>
      <c r="F104" s="30">
        <f t="shared" ca="1" si="6"/>
        <v>25.366666666666667</v>
      </c>
      <c r="G104" s="31" t="s">
        <v>5</v>
      </c>
      <c r="H104" s="34" t="s">
        <v>3</v>
      </c>
      <c r="I104" s="35">
        <v>450</v>
      </c>
      <c r="J104" s="36">
        <v>41487</v>
      </c>
      <c r="K104" s="30">
        <f t="shared" ca="1" si="7"/>
        <v>22.5</v>
      </c>
      <c r="L104" s="30">
        <f t="shared" ca="1" si="8"/>
        <v>67.5</v>
      </c>
      <c r="M104" s="30">
        <f t="shared" ca="1" si="9"/>
        <v>45</v>
      </c>
      <c r="N104" s="30">
        <f t="shared" si="10"/>
        <v>7.6687500000000002</v>
      </c>
      <c r="O104" s="30">
        <f t="shared" si="11"/>
        <v>11.925000000000001</v>
      </c>
      <c r="P104" s="30">
        <f>IF(YEAR($J104)&gt;2014,70000,AVERAGEIFS(Donación,Sexo,1)*0.085)</f>
        <v>12.700079365079365</v>
      </c>
    </row>
    <row r="105" spans="2:16" ht="24.95" customHeight="1" x14ac:dyDescent="0.2">
      <c r="B105" s="30" t="s">
        <v>217</v>
      </c>
      <c r="C105" s="30" t="str">
        <f>INDEX(T_Funcionarios[],MATCH(_xlfn.NUMBERVALUE(RIGHT($B105,4)),T_Funcionarios[Codigo Empleado],0),MATCH("Apellidos  Nombres",T_Funcionarios[#Headers],0))</f>
        <v>Pinto Godoy Sebastián Eduardo</v>
      </c>
      <c r="D105" s="30">
        <f>INDEX(T_Funcionarios[],MATCH(_xlfn.NUMBERVALUE(RIGHT($B105,4)),T_Funcionarios[Codigo Empleado],0),MATCH("Sexo",T_Funcionarios[#Headers],0))</f>
        <v>2</v>
      </c>
      <c r="E105" s="46">
        <f>INDEX(T_Funcionarios[],MATCH(_xlfn.NUMBERVALUE(RIGHT($B105,4)),T_Funcionarios[Codigo Empleado],0),MATCH("Fecha de Nacimiento",T_Funcionarios[#Headers],0))</f>
        <v>34671</v>
      </c>
      <c r="F105" s="30">
        <f t="shared" ca="1" si="6"/>
        <v>25.363888888888887</v>
      </c>
      <c r="G105" s="31"/>
      <c r="H105" s="31" t="s">
        <v>60</v>
      </c>
      <c r="I105" s="32">
        <v>99</v>
      </c>
      <c r="J105" s="33">
        <v>41518</v>
      </c>
      <c r="K105" s="30">
        <f t="shared" ca="1" si="7"/>
        <v>4.95</v>
      </c>
      <c r="L105" s="30">
        <f t="shared" ca="1" si="8"/>
        <v>14.85</v>
      </c>
      <c r="M105" s="30">
        <f t="shared" ca="1" si="9"/>
        <v>9.9</v>
      </c>
      <c r="N105" s="30">
        <f t="shared" si="10"/>
        <v>7.6687500000000002</v>
      </c>
      <c r="O105" s="30">
        <f t="shared" si="11"/>
        <v>11.925000000000001</v>
      </c>
      <c r="P105" s="30">
        <f>IF(YEAR($J105)&gt;2014,70000,AVERAGEIFS(Donación,Sexo,1)*0.085)</f>
        <v>12.700079365079365</v>
      </c>
    </row>
    <row r="106" spans="2:16" ht="24.95" customHeight="1" x14ac:dyDescent="0.2">
      <c r="B106" s="30" t="s">
        <v>218</v>
      </c>
      <c r="C106" s="30" t="str">
        <f>INDEX(T_Funcionarios[],MATCH(_xlfn.NUMBERVALUE(RIGHT($B106,4)),T_Funcionarios[Codigo Empleado],0),MATCH("Apellidos  Nombres",T_Funcionarios[#Headers],0))</f>
        <v>Ramirez Romero Rodrigo Javier</v>
      </c>
      <c r="D106" s="30">
        <f>INDEX(T_Funcionarios[],MATCH(_xlfn.NUMBERVALUE(RIGHT($B106,4)),T_Funcionarios[Codigo Empleado],0),MATCH("Sexo",T_Funcionarios[#Headers],0))</f>
        <v>1</v>
      </c>
      <c r="E106" s="46">
        <f>INDEX(T_Funcionarios[],MATCH(_xlfn.NUMBERVALUE(RIGHT($B106,4)),T_Funcionarios[Codigo Empleado],0),MATCH("Fecha de Nacimiento",T_Funcionarios[#Headers],0))</f>
        <v>34672</v>
      </c>
      <c r="F106" s="30">
        <f t="shared" ca="1" si="6"/>
        <v>25.361111111111111</v>
      </c>
      <c r="G106" s="31" t="s">
        <v>5</v>
      </c>
      <c r="H106" s="34" t="s">
        <v>60</v>
      </c>
      <c r="I106" s="35">
        <v>126</v>
      </c>
      <c r="J106" s="36">
        <v>41548</v>
      </c>
      <c r="K106" s="30">
        <f t="shared" ca="1" si="7"/>
        <v>6.3000000000000007</v>
      </c>
      <c r="L106" s="30">
        <f t="shared" ca="1" si="8"/>
        <v>18.899999999999999</v>
      </c>
      <c r="M106" s="30">
        <f t="shared" ca="1" si="9"/>
        <v>12.6</v>
      </c>
      <c r="N106" s="30">
        <f t="shared" si="10"/>
        <v>7.6687500000000002</v>
      </c>
      <c r="O106" s="30">
        <f t="shared" si="11"/>
        <v>11.925000000000001</v>
      </c>
      <c r="P106" s="30">
        <f>IF(YEAR($J106)&gt;2014,70000,AVERAGEIFS(Donación,Sexo,1)*0.085)</f>
        <v>12.700079365079365</v>
      </c>
    </row>
    <row r="107" spans="2:16" ht="24.95" customHeight="1" x14ac:dyDescent="0.2">
      <c r="B107" s="30" t="s">
        <v>219</v>
      </c>
      <c r="C107" s="30" t="str">
        <f>INDEX(T_Funcionarios[],MATCH(_xlfn.NUMBERVALUE(RIGHT($B107,4)),T_Funcionarios[Codigo Empleado],0),MATCH("Apellidos  Nombres",T_Funcionarios[#Headers],0))</f>
        <v>Rivera Vidal Benjamín Ismael</v>
      </c>
      <c r="D107" s="30">
        <f>INDEX(T_Funcionarios[],MATCH(_xlfn.NUMBERVALUE(RIGHT($B107,4)),T_Funcionarios[Codigo Empleado],0),MATCH("Sexo",T_Funcionarios[#Headers],0))</f>
        <v>1</v>
      </c>
      <c r="E107" s="46">
        <f>INDEX(T_Funcionarios[],MATCH(_xlfn.NUMBERVALUE(RIGHT($B107,4)),T_Funcionarios[Codigo Empleado],0),MATCH("Fecha de Nacimiento",T_Funcionarios[#Headers],0))</f>
        <v>34673</v>
      </c>
      <c r="F107" s="30">
        <f t="shared" ca="1" si="6"/>
        <v>25.358333333333334</v>
      </c>
      <c r="G107" s="31" t="s">
        <v>2</v>
      </c>
      <c r="H107" s="31" t="s">
        <v>4</v>
      </c>
      <c r="I107" s="32">
        <v>90</v>
      </c>
      <c r="J107" s="33">
        <v>41579</v>
      </c>
      <c r="K107" s="30">
        <f t="shared" ca="1" si="7"/>
        <v>4.5</v>
      </c>
      <c r="L107" s="30">
        <f t="shared" ca="1" si="8"/>
        <v>13.5</v>
      </c>
      <c r="M107" s="30">
        <f t="shared" ca="1" si="9"/>
        <v>9</v>
      </c>
      <c r="N107" s="30">
        <f t="shared" si="10"/>
        <v>7.6687500000000002</v>
      </c>
      <c r="O107" s="30">
        <f t="shared" si="11"/>
        <v>11.925000000000001</v>
      </c>
      <c r="P107" s="30">
        <f>IF(YEAR($J107)&gt;2014,70000,AVERAGEIFS(Donación,Sexo,1)*0.085)</f>
        <v>12.700079365079365</v>
      </c>
    </row>
    <row r="108" spans="2:16" ht="24.95" customHeight="1" x14ac:dyDescent="0.2">
      <c r="B108" s="30" t="s">
        <v>220</v>
      </c>
      <c r="C108" s="30" t="str">
        <f>INDEX(T_Funcionarios[],MATCH(_xlfn.NUMBERVALUE(RIGHT($B108,4)),T_Funcionarios[Codigo Empleado],0),MATCH("Apellidos  Nombres",T_Funcionarios[#Headers],0))</f>
        <v>Rojas Ureta Carlos Sebastian</v>
      </c>
      <c r="D108" s="30">
        <f>INDEX(T_Funcionarios[],MATCH(_xlfn.NUMBERVALUE(RIGHT($B108,4)),T_Funcionarios[Codigo Empleado],0),MATCH("Sexo",T_Funcionarios[#Headers],0))</f>
        <v>1</v>
      </c>
      <c r="E108" s="46">
        <f>INDEX(T_Funcionarios[],MATCH(_xlfn.NUMBERVALUE(RIGHT($B108,4)),T_Funcionarios[Codigo Empleado],0),MATCH("Fecha de Nacimiento",T_Funcionarios[#Headers],0))</f>
        <v>37232</v>
      </c>
      <c r="F108" s="30">
        <f t="shared" ca="1" si="6"/>
        <v>18.352777777777778</v>
      </c>
      <c r="G108" s="31" t="s">
        <v>7</v>
      </c>
      <c r="H108" s="34" t="s">
        <v>4</v>
      </c>
      <c r="I108" s="35">
        <v>108</v>
      </c>
      <c r="J108" s="36">
        <v>41609</v>
      </c>
      <c r="K108" s="30">
        <f t="shared" ca="1" si="7"/>
        <v>14.7</v>
      </c>
      <c r="L108" s="30">
        <f t="shared" ca="1" si="8"/>
        <v>6.2220000000000004</v>
      </c>
      <c r="M108" s="30">
        <f t="shared" ca="1" si="9"/>
        <v>10.461</v>
      </c>
      <c r="N108" s="30">
        <f t="shared" si="10"/>
        <v>7.6687500000000002</v>
      </c>
      <c r="O108" s="30">
        <f t="shared" si="11"/>
        <v>11.925000000000001</v>
      </c>
      <c r="P108" s="30">
        <f>IF(YEAR($J108)&gt;2014,70000,AVERAGEIFS(Donación,Sexo,1)*0.085)</f>
        <v>12.700079365079365</v>
      </c>
    </row>
    <row r="109" spans="2:16" ht="24.95" customHeight="1" x14ac:dyDescent="0.2">
      <c r="B109" s="30" t="s">
        <v>221</v>
      </c>
      <c r="C109" s="30" t="str">
        <f>INDEX(T_Funcionarios[],MATCH(_xlfn.NUMBERVALUE(RIGHT($B109,4)),T_Funcionarios[Codigo Empleado],0),MATCH("Apellidos  Nombres",T_Funcionarios[#Headers],0))</f>
        <v>Schilling Moller Irina</v>
      </c>
      <c r="D109" s="30">
        <f>INDEX(T_Funcionarios[],MATCH(_xlfn.NUMBERVALUE(RIGHT($B109,4)),T_Funcionarios[Codigo Empleado],0),MATCH("Sexo",T_Funcionarios[#Headers],0))</f>
        <v>2</v>
      </c>
      <c r="E109" s="46">
        <f>INDEX(T_Funcionarios[],MATCH(_xlfn.NUMBERVALUE(RIGHT($B109,4)),T_Funcionarios[Codigo Empleado],0),MATCH("Fecha de Nacimiento",T_Funcionarios[#Headers],0))</f>
        <v>37233</v>
      </c>
      <c r="F109" s="30">
        <f t="shared" ca="1" si="6"/>
        <v>18.350000000000001</v>
      </c>
      <c r="G109" s="31" t="s">
        <v>7</v>
      </c>
      <c r="H109" s="31" t="s">
        <v>3</v>
      </c>
      <c r="I109" s="32">
        <v>140</v>
      </c>
      <c r="J109" s="33">
        <v>41640</v>
      </c>
      <c r="K109" s="30">
        <f t="shared" ca="1" si="7"/>
        <v>14.7</v>
      </c>
      <c r="L109" s="30">
        <f t="shared" ca="1" si="8"/>
        <v>6.2220000000000004</v>
      </c>
      <c r="M109" s="30">
        <f t="shared" ca="1" si="9"/>
        <v>10.461</v>
      </c>
      <c r="N109" s="30">
        <f t="shared" ca="1" si="10"/>
        <v>0.93330000000000002</v>
      </c>
      <c r="O109" s="30">
        <f t="shared" si="11"/>
        <v>11.925000000000001</v>
      </c>
      <c r="P109" s="30">
        <f>IF(YEAR($J109)&gt;2014,70000,AVERAGEIFS(Donación,Sexo,1)*0.085)</f>
        <v>12.700079365079365</v>
      </c>
    </row>
    <row r="110" spans="2:16" ht="24.95" customHeight="1" x14ac:dyDescent="0.2">
      <c r="B110" s="30" t="s">
        <v>222</v>
      </c>
      <c r="C110" s="30" t="str">
        <f>INDEX(T_Funcionarios[],MATCH(_xlfn.NUMBERVALUE(RIGHT($B110,4)),T_Funcionarios[Codigo Empleado],0),MATCH("Apellidos  Nombres",T_Funcionarios[#Headers],0))</f>
        <v>Sierpe Silva Carolina Andrea</v>
      </c>
      <c r="D110" s="30">
        <f>INDEX(T_Funcionarios[],MATCH(_xlfn.NUMBERVALUE(RIGHT($B110,4)),T_Funcionarios[Codigo Empleado],0),MATCH("Sexo",T_Funcionarios[#Headers],0))</f>
        <v>2</v>
      </c>
      <c r="E110" s="46">
        <f>INDEX(T_Funcionarios[],MATCH(_xlfn.NUMBERVALUE(RIGHT($B110,4)),T_Funcionarios[Codigo Empleado],0),MATCH("Fecha de Nacimiento",T_Funcionarios[#Headers],0))</f>
        <v>37234</v>
      </c>
      <c r="F110" s="30">
        <f t="shared" ca="1" si="6"/>
        <v>18.347222222222221</v>
      </c>
      <c r="G110" s="31" t="s">
        <v>73</v>
      </c>
      <c r="H110" s="34" t="s">
        <v>60</v>
      </c>
      <c r="I110" s="35">
        <v>145</v>
      </c>
      <c r="J110" s="36">
        <v>41671</v>
      </c>
      <c r="K110" s="30">
        <f t="shared" ca="1" si="7"/>
        <v>14.7</v>
      </c>
      <c r="L110" s="30">
        <f t="shared" ca="1" si="8"/>
        <v>6.2220000000000004</v>
      </c>
      <c r="M110" s="30">
        <f t="shared" ca="1" si="9"/>
        <v>10.461</v>
      </c>
      <c r="N110" s="30">
        <f t="shared" ca="1" si="10"/>
        <v>0.93330000000000002</v>
      </c>
      <c r="O110" s="30">
        <f t="shared" si="11"/>
        <v>11.925000000000001</v>
      </c>
      <c r="P110" s="30">
        <f>IF(YEAR($J110)&gt;2014,70000,AVERAGEIFS(Donación,Sexo,1)*0.085)</f>
        <v>12.700079365079365</v>
      </c>
    </row>
    <row r="111" spans="2:16" ht="24.95" customHeight="1" x14ac:dyDescent="0.2">
      <c r="B111" s="30" t="s">
        <v>223</v>
      </c>
      <c r="C111" s="30" t="str">
        <f>INDEX(T_Funcionarios[],MATCH(_xlfn.NUMBERVALUE(RIGHT($B111,4)),T_Funcionarios[Codigo Empleado],0),MATCH("Apellidos  Nombres",T_Funcionarios[#Headers],0))</f>
        <v>Timmermann Fabres Jeanne</v>
      </c>
      <c r="D111" s="30">
        <f>INDEX(T_Funcionarios[],MATCH(_xlfn.NUMBERVALUE(RIGHT($B111,4)),T_Funcionarios[Codigo Empleado],0),MATCH("Sexo",T_Funcionarios[#Headers],0))</f>
        <v>1</v>
      </c>
      <c r="E111" s="46">
        <f>INDEX(T_Funcionarios[],MATCH(_xlfn.NUMBERVALUE(RIGHT($B111,4)),T_Funcionarios[Codigo Empleado],0),MATCH("Fecha de Nacimiento",T_Funcionarios[#Headers],0))</f>
        <v>37235</v>
      </c>
      <c r="F111" s="30">
        <f t="shared" ca="1" si="6"/>
        <v>18.344444444444445</v>
      </c>
      <c r="G111" s="31" t="s">
        <v>7</v>
      </c>
      <c r="H111" s="31" t="s">
        <v>59</v>
      </c>
      <c r="I111" s="32">
        <v>118</v>
      </c>
      <c r="J111" s="33">
        <v>41699</v>
      </c>
      <c r="K111" s="30">
        <f t="shared" ca="1" si="7"/>
        <v>14.7</v>
      </c>
      <c r="L111" s="30">
        <f t="shared" ca="1" si="8"/>
        <v>6.2220000000000004</v>
      </c>
      <c r="M111" s="30">
        <f t="shared" ca="1" si="9"/>
        <v>10.461</v>
      </c>
      <c r="N111" s="30">
        <f t="shared" ca="1" si="10"/>
        <v>0.93330000000000002</v>
      </c>
      <c r="O111" s="30">
        <f t="shared" si="11"/>
        <v>11.925000000000001</v>
      </c>
      <c r="P111" s="30">
        <f>IF(YEAR($J111)&gt;2014,70000,AVERAGEIFS(Donación,Sexo,1)*0.085)</f>
        <v>12.700079365079365</v>
      </c>
    </row>
    <row r="112" spans="2:16" ht="24.95" customHeight="1" x14ac:dyDescent="0.2">
      <c r="B112" s="30" t="s">
        <v>224</v>
      </c>
      <c r="C112" s="30" t="str">
        <f>INDEX(T_Funcionarios[],MATCH(_xlfn.NUMBERVALUE(RIGHT($B112,4)),T_Funcionarios[Codigo Empleado],0),MATCH("Apellidos  Nombres",T_Funcionarios[#Headers],0))</f>
        <v>Tobar Fuentes Kevin Jordi</v>
      </c>
      <c r="D112" s="30">
        <f>INDEX(T_Funcionarios[],MATCH(_xlfn.NUMBERVALUE(RIGHT($B112,4)),T_Funcionarios[Codigo Empleado],0),MATCH("Sexo",T_Funcionarios[#Headers],0))</f>
        <v>1</v>
      </c>
      <c r="E112" s="46">
        <f>INDEX(T_Funcionarios[],MATCH(_xlfn.NUMBERVALUE(RIGHT($B112,4)),T_Funcionarios[Codigo Empleado],0),MATCH("Fecha de Nacimiento",T_Funcionarios[#Headers],0))</f>
        <v>37236</v>
      </c>
      <c r="F112" s="30">
        <f t="shared" ca="1" si="6"/>
        <v>18.341666666666665</v>
      </c>
      <c r="G112" s="31"/>
      <c r="H112" s="34" t="s">
        <v>60</v>
      </c>
      <c r="I112" s="35">
        <v>129</v>
      </c>
      <c r="J112" s="36">
        <v>41730</v>
      </c>
      <c r="K112" s="30">
        <f t="shared" ca="1" si="7"/>
        <v>14.7</v>
      </c>
      <c r="L112" s="30">
        <f t="shared" ca="1" si="8"/>
        <v>6.2220000000000004</v>
      </c>
      <c r="M112" s="30">
        <f t="shared" ca="1" si="9"/>
        <v>10.461</v>
      </c>
      <c r="N112" s="30">
        <f t="shared" ca="1" si="10"/>
        <v>0.93330000000000002</v>
      </c>
      <c r="O112" s="30">
        <f t="shared" si="11"/>
        <v>11.925000000000001</v>
      </c>
      <c r="P112" s="30">
        <f>IF(YEAR($J112)&gt;2014,70000,AVERAGEIFS(Donación,Sexo,1)*0.085)</f>
        <v>12.700079365079365</v>
      </c>
    </row>
    <row r="113" spans="2:16" ht="24.95" customHeight="1" x14ac:dyDescent="0.2">
      <c r="B113" s="30" t="s">
        <v>225</v>
      </c>
      <c r="C113" s="30" t="str">
        <f>INDEX(T_Funcionarios[],MATCH(_xlfn.NUMBERVALUE(RIGHT($B113,4)),T_Funcionarios[Codigo Empleado],0),MATCH("Apellidos  Nombres",T_Funcionarios[#Headers],0))</f>
        <v>Urrutia Valdes Daniela Andrea</v>
      </c>
      <c r="D113" s="30">
        <f>INDEX(T_Funcionarios[],MATCH(_xlfn.NUMBERVALUE(RIGHT($B113,4)),T_Funcionarios[Codigo Empleado],0),MATCH("Sexo",T_Funcionarios[#Headers],0))</f>
        <v>2</v>
      </c>
      <c r="E113" s="46">
        <f>INDEX(T_Funcionarios[],MATCH(_xlfn.NUMBERVALUE(RIGHT($B113,4)),T_Funcionarios[Codigo Empleado],0),MATCH("Fecha de Nacimiento",T_Funcionarios[#Headers],0))</f>
        <v>37237</v>
      </c>
      <c r="F113" s="30">
        <f t="shared" ca="1" si="6"/>
        <v>18.338888888888889</v>
      </c>
      <c r="G113" s="31"/>
      <c r="H113" s="31" t="s">
        <v>3</v>
      </c>
      <c r="I113" s="32">
        <v>113</v>
      </c>
      <c r="J113" s="33">
        <v>41760</v>
      </c>
      <c r="K113" s="30">
        <f t="shared" ca="1" si="7"/>
        <v>14.7</v>
      </c>
      <c r="L113" s="30">
        <f t="shared" ca="1" si="8"/>
        <v>6.2220000000000004</v>
      </c>
      <c r="M113" s="30">
        <f t="shared" ca="1" si="9"/>
        <v>10.461</v>
      </c>
      <c r="N113" s="30">
        <f t="shared" ca="1" si="10"/>
        <v>0.93330000000000002</v>
      </c>
      <c r="O113" s="30">
        <f t="shared" si="11"/>
        <v>11.925000000000001</v>
      </c>
      <c r="P113" s="30">
        <f>IF(YEAR($J113)&gt;2014,70000,AVERAGEIFS(Donación,Sexo,1)*0.085)</f>
        <v>12.700079365079365</v>
      </c>
    </row>
    <row r="114" spans="2:16" ht="24.95" customHeight="1" x14ac:dyDescent="0.2">
      <c r="B114" s="30" t="s">
        <v>226</v>
      </c>
      <c r="C114" s="30" t="str">
        <f>INDEX(T_Funcionarios[],MATCH(_xlfn.NUMBERVALUE(RIGHT($B114,4)),T_Funcionarios[Codigo Empleado],0),MATCH("Apellidos  Nombres",T_Funcionarios[#Headers],0))</f>
        <v>Varas Moreno Ricardo Maximiliano</v>
      </c>
      <c r="D114" s="30">
        <f>INDEX(T_Funcionarios[],MATCH(_xlfn.NUMBERVALUE(RIGHT($B114,4)),T_Funcionarios[Codigo Empleado],0),MATCH("Sexo",T_Funcionarios[#Headers],0))</f>
        <v>1</v>
      </c>
      <c r="E114" s="46">
        <f>INDEX(T_Funcionarios[],MATCH(_xlfn.NUMBERVALUE(RIGHT($B114,4)),T_Funcionarios[Codigo Empleado],0),MATCH("Fecha de Nacimiento",T_Funcionarios[#Headers],0))</f>
        <v>37238</v>
      </c>
      <c r="F114" s="30">
        <f t="shared" ca="1" si="6"/>
        <v>18.336111111111112</v>
      </c>
      <c r="G114" s="31" t="s">
        <v>6</v>
      </c>
      <c r="H114" s="34" t="s">
        <v>4</v>
      </c>
      <c r="I114" s="35">
        <v>132</v>
      </c>
      <c r="J114" s="36">
        <v>41791</v>
      </c>
      <c r="K114" s="30">
        <f t="shared" ca="1" si="7"/>
        <v>14.7</v>
      </c>
      <c r="L114" s="30">
        <f t="shared" ca="1" si="8"/>
        <v>6.2220000000000004</v>
      </c>
      <c r="M114" s="30">
        <f t="shared" ca="1" si="9"/>
        <v>10.461</v>
      </c>
      <c r="N114" s="30">
        <f t="shared" ca="1" si="10"/>
        <v>0.93330000000000002</v>
      </c>
      <c r="O114" s="30">
        <f t="shared" si="11"/>
        <v>11.925000000000001</v>
      </c>
      <c r="P114" s="30">
        <f>IF(YEAR($J114)&gt;2014,70000,AVERAGEIFS(Donación,Sexo,1)*0.085)</f>
        <v>12.700079365079365</v>
      </c>
    </row>
    <row r="115" spans="2:16" ht="24.95" customHeight="1" x14ac:dyDescent="0.2">
      <c r="B115" s="30" t="s">
        <v>227</v>
      </c>
      <c r="C115" s="30" t="str">
        <f>INDEX(T_Funcionarios[],MATCH(_xlfn.NUMBERVALUE(RIGHT($B115,4)),T_Funcionarios[Codigo Empleado],0),MATCH("Apellidos  Nombres",T_Funcionarios[#Headers],0))</f>
        <v>Yáñez Atria María Antonia</v>
      </c>
      <c r="D115" s="30">
        <f>INDEX(T_Funcionarios[],MATCH(_xlfn.NUMBERVALUE(RIGHT($B115,4)),T_Funcionarios[Codigo Empleado],0),MATCH("Sexo",T_Funcionarios[#Headers],0))</f>
        <v>2</v>
      </c>
      <c r="E115" s="46">
        <f>INDEX(T_Funcionarios[],MATCH(_xlfn.NUMBERVALUE(RIGHT($B115,4)),T_Funcionarios[Codigo Empleado],0),MATCH("Fecha de Nacimiento",T_Funcionarios[#Headers],0))</f>
        <v>37239</v>
      </c>
      <c r="F115" s="30">
        <f t="shared" ca="1" si="6"/>
        <v>18.333333333333332</v>
      </c>
      <c r="G115" s="31" t="s">
        <v>7</v>
      </c>
      <c r="H115" s="31" t="s">
        <v>4</v>
      </c>
      <c r="I115" s="32">
        <v>109</v>
      </c>
      <c r="J115" s="33">
        <v>41821</v>
      </c>
      <c r="K115" s="30">
        <f t="shared" ca="1" si="7"/>
        <v>14.7</v>
      </c>
      <c r="L115" s="30">
        <f t="shared" ca="1" si="8"/>
        <v>6.2220000000000004</v>
      </c>
      <c r="M115" s="30">
        <f t="shared" ca="1" si="9"/>
        <v>10.461</v>
      </c>
      <c r="N115" s="30">
        <f t="shared" ca="1" si="10"/>
        <v>0.93330000000000002</v>
      </c>
      <c r="O115" s="30">
        <f t="shared" si="11"/>
        <v>11.925000000000001</v>
      </c>
      <c r="P115" s="30">
        <f>IF(YEAR($J115)&gt;2014,70000,AVERAGEIFS(Donación,Sexo,1)*0.085)</f>
        <v>12.700079365079365</v>
      </c>
    </row>
    <row r="116" spans="2:16" ht="24.95" customHeight="1" x14ac:dyDescent="0.2">
      <c r="B116" s="30" t="s">
        <v>228</v>
      </c>
      <c r="C116" s="30" t="str">
        <f>INDEX(T_Funcionarios[],MATCH(_xlfn.NUMBERVALUE(RIGHT($B116,4)),T_Funcionarios[Codigo Empleado],0),MATCH("Apellidos  Nombres",T_Funcionarios[#Headers],0))</f>
        <v>Yunge Figueroa Andrés Gabriel</v>
      </c>
      <c r="D116" s="30">
        <f>INDEX(T_Funcionarios[],MATCH(_xlfn.NUMBERVALUE(RIGHT($B116,4)),T_Funcionarios[Codigo Empleado],0),MATCH("Sexo",T_Funcionarios[#Headers],0))</f>
        <v>1</v>
      </c>
      <c r="E116" s="46">
        <f>INDEX(T_Funcionarios[],MATCH(_xlfn.NUMBERVALUE(RIGHT($B116,4)),T_Funcionarios[Codigo Empleado],0),MATCH("Fecha de Nacimiento",T_Funcionarios[#Headers],0))</f>
        <v>37240</v>
      </c>
      <c r="F116" s="30">
        <f t="shared" ca="1" si="6"/>
        <v>18.330555555555556</v>
      </c>
      <c r="G116" s="31" t="s">
        <v>2</v>
      </c>
      <c r="H116" s="34" t="s">
        <v>59</v>
      </c>
      <c r="I116" s="35">
        <v>115</v>
      </c>
      <c r="J116" s="36">
        <v>42948</v>
      </c>
      <c r="K116" s="30">
        <f t="shared" ca="1" si="7"/>
        <v>14.7</v>
      </c>
      <c r="L116" s="30">
        <f t="shared" ca="1" si="8"/>
        <v>6.2220000000000004</v>
      </c>
      <c r="M116" s="30">
        <f t="shared" ca="1" si="9"/>
        <v>10.461</v>
      </c>
      <c r="N116" s="30">
        <f t="shared" ca="1" si="10"/>
        <v>0.93330000000000002</v>
      </c>
      <c r="O116" s="30">
        <f t="shared" ca="1" si="11"/>
        <v>2.94</v>
      </c>
      <c r="P116" s="30">
        <f>IF(YEAR($J116)&gt;2014,70000,AVERAGEIFS(Donación,Sexo,1)*0.085)</f>
        <v>70000</v>
      </c>
    </row>
    <row r="117" spans="2:16" ht="24.95" customHeight="1" x14ac:dyDescent="0.2">
      <c r="B117" s="30" t="s">
        <v>229</v>
      </c>
      <c r="C117" s="30" t="str">
        <f>INDEX(T_Funcionarios[],MATCH(_xlfn.NUMBERVALUE(RIGHT($B117,4)),T_Funcionarios[Codigo Empleado],0),MATCH("Apellidos  Nombres",T_Funcionarios[#Headers],0))</f>
        <v>Anich Hazbún Juan</v>
      </c>
      <c r="D117" s="30">
        <f>INDEX(T_Funcionarios[],MATCH(_xlfn.NUMBERVALUE(RIGHT($B117,4)),T_Funcionarios[Codigo Empleado],0),MATCH("Sexo",T_Funcionarios[#Headers],0))</f>
        <v>1</v>
      </c>
      <c r="E117" s="46">
        <f>INDEX(T_Funcionarios[],MATCH(_xlfn.NUMBERVALUE(RIGHT($B117,4)),T_Funcionarios[Codigo Empleado],0),MATCH("Fecha de Nacimiento",T_Funcionarios[#Headers],0))</f>
        <v>37241</v>
      </c>
      <c r="F117" s="30">
        <f t="shared" ca="1" si="6"/>
        <v>18.327777777777779</v>
      </c>
      <c r="G117" s="31" t="s">
        <v>5</v>
      </c>
      <c r="H117" s="31" t="s">
        <v>60</v>
      </c>
      <c r="I117" s="32">
        <v>500</v>
      </c>
      <c r="J117" s="33">
        <v>42979</v>
      </c>
      <c r="K117" s="30">
        <f t="shared" ca="1" si="7"/>
        <v>14.7</v>
      </c>
      <c r="L117" s="30">
        <f t="shared" ca="1" si="8"/>
        <v>6.2220000000000004</v>
      </c>
      <c r="M117" s="30">
        <f t="shared" ca="1" si="9"/>
        <v>10.461</v>
      </c>
      <c r="N117" s="30">
        <f t="shared" ca="1" si="10"/>
        <v>0.93330000000000002</v>
      </c>
      <c r="O117" s="30">
        <f t="shared" ca="1" si="11"/>
        <v>2.94</v>
      </c>
      <c r="P117" s="30">
        <f>IF(YEAR($J117)&gt;2014,70000,AVERAGEIFS(Donación,Sexo,1)*0.085)</f>
        <v>70000</v>
      </c>
    </row>
    <row r="118" spans="2:16" ht="24.95" customHeight="1" x14ac:dyDescent="0.2">
      <c r="B118" s="30" t="s">
        <v>230</v>
      </c>
      <c r="C118" s="30" t="str">
        <f>INDEX(T_Funcionarios[],MATCH(_xlfn.NUMBERVALUE(RIGHT($B118,4)),T_Funcionarios[Codigo Empleado],0),MATCH("Apellidos  Nombres",T_Funcionarios[#Headers],0))</f>
        <v>Allende Felipe Mario</v>
      </c>
      <c r="D118" s="30">
        <f>INDEX(T_Funcionarios[],MATCH(_xlfn.NUMBERVALUE(RIGHT($B118,4)),T_Funcionarios[Codigo Empleado],0),MATCH("Sexo",T_Funcionarios[#Headers],0))</f>
        <v>1</v>
      </c>
      <c r="E118" s="46">
        <f>INDEX(T_Funcionarios[],MATCH(_xlfn.NUMBERVALUE(RIGHT($B118,4)),T_Funcionarios[Codigo Empleado],0),MATCH("Fecha de Nacimiento",T_Funcionarios[#Headers],0))</f>
        <v>37242</v>
      </c>
      <c r="F118" s="30">
        <f t="shared" ca="1" si="6"/>
        <v>18.324999999999999</v>
      </c>
      <c r="G118" s="31" t="s">
        <v>73</v>
      </c>
      <c r="H118" s="34" t="s">
        <v>59</v>
      </c>
      <c r="I118" s="35">
        <v>115</v>
      </c>
      <c r="J118" s="36">
        <v>43009</v>
      </c>
      <c r="K118" s="30">
        <f t="shared" ca="1" si="7"/>
        <v>14.7</v>
      </c>
      <c r="L118" s="30">
        <f t="shared" ca="1" si="8"/>
        <v>6.2220000000000004</v>
      </c>
      <c r="M118" s="30">
        <f t="shared" ca="1" si="9"/>
        <v>10.461</v>
      </c>
      <c r="N118" s="30">
        <f t="shared" ca="1" si="10"/>
        <v>0.93330000000000002</v>
      </c>
      <c r="O118" s="30">
        <f t="shared" ca="1" si="11"/>
        <v>2.94</v>
      </c>
      <c r="P118" s="30">
        <f>IF(YEAR($J118)&gt;2014,70000,AVERAGEIFS(Donación,Sexo,1)*0.085)</f>
        <v>70000</v>
      </c>
    </row>
    <row r="119" spans="2:16" ht="14.45" customHeight="1" x14ac:dyDescent="0.2"/>
    <row r="120" spans="2:16" ht="14.45" customHeight="1" x14ac:dyDescent="0.2"/>
    <row r="121" spans="2:16" ht="14.45" customHeight="1" x14ac:dyDescent="0.2"/>
    <row r="122" spans="2:16" ht="14.45" customHeight="1" x14ac:dyDescent="0.2"/>
    <row r="123" spans="2:16" ht="14.45" customHeight="1" x14ac:dyDescent="0.2"/>
    <row r="124" spans="2:16" ht="14.45" customHeight="1" x14ac:dyDescent="0.2"/>
    <row r="125" spans="2:16" ht="14.45" customHeight="1" x14ac:dyDescent="0.2"/>
    <row r="126" spans="2:16" ht="14.45" customHeight="1" x14ac:dyDescent="0.2"/>
    <row r="127" spans="2:16" ht="14.45" customHeight="1" x14ac:dyDescent="0.2"/>
    <row r="128" spans="2:16" ht="14.45" customHeight="1" x14ac:dyDescent="0.2"/>
    <row r="129" ht="14.45" customHeight="1" x14ac:dyDescent="0.2"/>
    <row r="130" ht="14.45" customHeight="1" x14ac:dyDescent="0.2"/>
    <row r="131" ht="14.45" customHeight="1" x14ac:dyDescent="0.2"/>
    <row r="132" ht="14.45" customHeight="1" x14ac:dyDescent="0.2"/>
    <row r="133" ht="14.45" customHeight="1" x14ac:dyDescent="0.2"/>
    <row r="134" ht="14.45" customHeight="1" x14ac:dyDescent="0.2"/>
    <row r="135" ht="14.45" customHeight="1" x14ac:dyDescent="0.2"/>
    <row r="136" ht="14.45" customHeight="1" x14ac:dyDescent="0.2"/>
    <row r="137" ht="14.45" customHeight="1" x14ac:dyDescent="0.2"/>
    <row r="138" ht="14.45" customHeight="1" x14ac:dyDescent="0.2"/>
    <row r="139" ht="14.45" customHeight="1" x14ac:dyDescent="0.2"/>
    <row r="140" ht="14.45" customHeight="1" x14ac:dyDescent="0.2"/>
    <row r="141" ht="14.45" customHeight="1" x14ac:dyDescent="0.2"/>
    <row r="142" ht="14.45" customHeight="1" x14ac:dyDescent="0.2"/>
    <row r="143" ht="14.45" customHeight="1" x14ac:dyDescent="0.2"/>
    <row r="144" ht="14.45" customHeight="1" x14ac:dyDescent="0.2"/>
    <row r="145" spans="3:16" ht="14.45" customHeight="1" x14ac:dyDescent="0.2"/>
    <row r="146" spans="3:16" ht="14.45" customHeight="1" x14ac:dyDescent="0.2"/>
    <row r="147" spans="3:16" ht="14.45" customHeight="1" x14ac:dyDescent="0.2"/>
    <row r="148" spans="3:16" ht="14.45" customHeight="1" x14ac:dyDescent="0.2"/>
    <row r="149" spans="3:16" ht="14.45" customHeight="1" x14ac:dyDescent="0.2"/>
    <row r="150" spans="3:16" ht="14.45" customHeight="1" x14ac:dyDescent="0.2"/>
    <row r="151" spans="3:16" ht="14.45" customHeight="1" x14ac:dyDescent="0.2"/>
    <row r="152" spans="3:16" ht="14.45" customHeight="1" x14ac:dyDescent="0.2"/>
    <row r="153" spans="3:16" ht="14.45" customHeight="1" x14ac:dyDescent="0.2">
      <c r="C153" s="1"/>
      <c r="D153" s="4"/>
      <c r="E153" s="4"/>
      <c r="F153" s="8"/>
      <c r="G153" s="2"/>
      <c r="H153" s="5"/>
      <c r="I153" s="6"/>
      <c r="J153" s="7"/>
      <c r="K153" s="1"/>
      <c r="L153" s="1"/>
      <c r="M153" s="1"/>
      <c r="N153" s="1"/>
      <c r="O153" s="1"/>
      <c r="P153" s="1"/>
    </row>
    <row r="154" spans="3:16" ht="14.45" customHeight="1" x14ac:dyDescent="0.2">
      <c r="C154" s="1"/>
      <c r="D154" s="4"/>
      <c r="E154" s="4"/>
      <c r="F154" s="8"/>
      <c r="G154" s="2"/>
      <c r="H154" s="5"/>
      <c r="I154" s="6"/>
      <c r="J154" s="7"/>
      <c r="K154" s="1"/>
      <c r="L154" s="1"/>
      <c r="M154" s="1"/>
      <c r="N154" s="1"/>
      <c r="O154" s="1"/>
      <c r="P154" s="1"/>
    </row>
    <row r="155" spans="3:16" ht="14.45" customHeight="1" x14ac:dyDescent="0.2">
      <c r="C155" s="1"/>
      <c r="D155" s="4"/>
      <c r="E155" s="4"/>
      <c r="F155" s="8"/>
      <c r="G155" s="2"/>
      <c r="H155" s="5"/>
      <c r="I155" s="6"/>
      <c r="J155" s="7"/>
      <c r="K155" s="1"/>
      <c r="L155" s="1"/>
      <c r="M155" s="1"/>
      <c r="N155" s="1"/>
      <c r="O155" s="1"/>
      <c r="P155" s="1"/>
    </row>
    <row r="156" spans="3:16" ht="14.45" customHeight="1" x14ac:dyDescent="0.2">
      <c r="C156" s="1"/>
      <c r="D156" s="4"/>
      <c r="E156" s="4"/>
      <c r="F156" s="8"/>
      <c r="G156" s="2"/>
      <c r="H156" s="5"/>
      <c r="I156" s="6"/>
      <c r="J156" s="7"/>
      <c r="K156" s="1"/>
      <c r="L156" s="1"/>
      <c r="M156" s="1"/>
      <c r="N156" s="1"/>
      <c r="O156" s="1"/>
      <c r="P156" s="1"/>
    </row>
    <row r="157" spans="3:16" ht="14.45" customHeight="1" x14ac:dyDescent="0.2">
      <c r="C157" s="1"/>
      <c r="D157" s="4"/>
      <c r="E157" s="4"/>
      <c r="F157" s="8"/>
      <c r="G157" s="2"/>
      <c r="H157" s="5"/>
      <c r="I157" s="6"/>
      <c r="J157" s="7"/>
      <c r="K157" s="1"/>
      <c r="L157" s="1"/>
      <c r="M157" s="1"/>
      <c r="N157" s="1"/>
      <c r="O157" s="1"/>
      <c r="P157" s="1"/>
    </row>
    <row r="158" spans="3:16" ht="14.45" customHeight="1" x14ac:dyDescent="0.2">
      <c r="C158" s="1"/>
      <c r="D158" s="4"/>
      <c r="E158" s="4"/>
      <c r="F158" s="8"/>
      <c r="G158" s="2"/>
      <c r="H158" s="5"/>
      <c r="I158" s="6"/>
      <c r="J158" s="7"/>
      <c r="K158" s="1"/>
      <c r="L158" s="1"/>
      <c r="M158" s="1"/>
      <c r="N158" s="1"/>
      <c r="O158" s="1"/>
      <c r="P158" s="1"/>
    </row>
    <row r="159" spans="3:16" ht="14.45" customHeight="1" x14ac:dyDescent="0.2">
      <c r="C159" s="1"/>
      <c r="D159" s="4"/>
      <c r="E159" s="4"/>
      <c r="F159" s="8"/>
      <c r="G159" s="2"/>
      <c r="H159" s="5"/>
      <c r="I159" s="6"/>
      <c r="J159" s="7"/>
      <c r="K159" s="1"/>
      <c r="L159" s="1"/>
      <c r="M159" s="1"/>
      <c r="N159" s="1"/>
      <c r="O159" s="1"/>
      <c r="P159" s="1"/>
    </row>
    <row r="160" spans="3:16" ht="15" x14ac:dyDescent="0.2">
      <c r="C160" s="1"/>
      <c r="D160" s="4"/>
      <c r="E160" s="4"/>
      <c r="F160" s="8"/>
      <c r="G160" s="2"/>
      <c r="H160" s="5"/>
      <c r="I160" s="6"/>
      <c r="J160" s="7"/>
      <c r="K160" s="1"/>
      <c r="L160" s="1"/>
      <c r="M160" s="1"/>
      <c r="N160" s="1"/>
      <c r="O160" s="1"/>
      <c r="P160" s="1"/>
    </row>
    <row r="161" spans="3:16" ht="15" x14ac:dyDescent="0.2">
      <c r="C161" s="1"/>
      <c r="D161" s="4"/>
      <c r="E161" s="4"/>
      <c r="F161" s="8"/>
      <c r="G161" s="2"/>
      <c r="H161" s="5"/>
      <c r="I161" s="6"/>
      <c r="J161" s="7"/>
      <c r="K161" s="1"/>
      <c r="L161" s="1"/>
      <c r="M161" s="1"/>
      <c r="N161" s="1"/>
      <c r="O161" s="1"/>
      <c r="P161" s="1"/>
    </row>
    <row r="162" spans="3:16" ht="15" x14ac:dyDescent="0.2">
      <c r="C162" s="1"/>
      <c r="D162" s="4"/>
      <c r="E162" s="4"/>
      <c r="F162" s="8"/>
      <c r="G162" s="2"/>
      <c r="H162" s="5"/>
      <c r="I162" s="6"/>
      <c r="J162" s="7"/>
      <c r="K162" s="1"/>
      <c r="L162" s="1"/>
      <c r="M162" s="1"/>
      <c r="N162" s="1"/>
      <c r="O162" s="1"/>
      <c r="P162" s="1"/>
    </row>
    <row r="163" spans="3:16" ht="15" x14ac:dyDescent="0.2">
      <c r="C163" s="1"/>
      <c r="D163" s="4"/>
      <c r="E163" s="4"/>
      <c r="F163" s="8"/>
      <c r="G163" s="2"/>
      <c r="H163" s="5"/>
      <c r="I163" s="6"/>
      <c r="J163" s="7"/>
      <c r="K163" s="1"/>
      <c r="L163" s="1"/>
      <c r="M163" s="1"/>
      <c r="N163" s="1"/>
      <c r="O163" s="1"/>
      <c r="P163" s="1"/>
    </row>
    <row r="164" spans="3:16" ht="15" x14ac:dyDescent="0.2">
      <c r="C164" s="1"/>
      <c r="D164" s="4"/>
      <c r="E164" s="4"/>
      <c r="F164" s="8"/>
      <c r="G164" s="2"/>
      <c r="H164" s="5"/>
      <c r="I164" s="6"/>
      <c r="J164" s="7"/>
      <c r="K164" s="1"/>
      <c r="L164" s="1"/>
      <c r="M164" s="1"/>
      <c r="N164" s="1"/>
      <c r="O164" s="1"/>
      <c r="P164" s="1"/>
    </row>
    <row r="165" spans="3:16" ht="15" x14ac:dyDescent="0.2">
      <c r="C165" s="1"/>
      <c r="D165" s="4"/>
      <c r="E165" s="4"/>
      <c r="F165" s="8"/>
      <c r="G165" s="2"/>
      <c r="H165" s="5"/>
      <c r="I165" s="6"/>
      <c r="J165" s="7"/>
      <c r="K165" s="1"/>
      <c r="L165" s="1"/>
      <c r="M165" s="1"/>
      <c r="N165" s="1"/>
      <c r="O165" s="1"/>
      <c r="P165" s="1"/>
    </row>
    <row r="166" spans="3:16" ht="15" x14ac:dyDescent="0.2">
      <c r="C166" s="1"/>
      <c r="D166" s="4"/>
      <c r="E166" s="4"/>
      <c r="F166" s="8"/>
      <c r="G166" s="2"/>
      <c r="H166" s="5"/>
      <c r="I166" s="6"/>
      <c r="J166" s="7"/>
      <c r="K166" s="1"/>
      <c r="L166" s="1"/>
      <c r="M166" s="1"/>
      <c r="N166" s="1"/>
      <c r="O166" s="1"/>
      <c r="P166" s="1"/>
    </row>
    <row r="167" spans="3:16" ht="15" x14ac:dyDescent="0.2">
      <c r="C167" s="1"/>
      <c r="D167" s="4"/>
      <c r="E167" s="4"/>
      <c r="F167" s="8"/>
      <c r="G167" s="2"/>
      <c r="H167" s="5"/>
      <c r="I167" s="6"/>
      <c r="J167" s="7"/>
      <c r="K167" s="1"/>
      <c r="L167" s="1"/>
      <c r="M167" s="1"/>
      <c r="N167" s="1"/>
      <c r="O167" s="1"/>
      <c r="P167" s="1"/>
    </row>
    <row r="168" spans="3:16" ht="15" x14ac:dyDescent="0.2">
      <c r="C168" s="1"/>
      <c r="D168" s="4"/>
      <c r="E168" s="4"/>
      <c r="F168" s="8"/>
      <c r="G168" s="2"/>
      <c r="H168" s="5"/>
      <c r="I168" s="6"/>
      <c r="J168" s="7"/>
      <c r="K168" s="1"/>
      <c r="L168" s="1"/>
      <c r="M168" s="1"/>
      <c r="N168" s="1"/>
      <c r="O168" s="1"/>
      <c r="P168" s="1"/>
    </row>
    <row r="169" spans="3:16" ht="15" x14ac:dyDescent="0.2">
      <c r="C169" s="1"/>
      <c r="D169" s="4"/>
      <c r="E169" s="4"/>
      <c r="F169" s="8"/>
      <c r="G169" s="2"/>
      <c r="H169" s="5"/>
      <c r="I169" s="6"/>
      <c r="J169" s="7"/>
      <c r="K169" s="1"/>
      <c r="L169" s="1"/>
      <c r="M169" s="1"/>
      <c r="N169" s="1"/>
      <c r="O169" s="1"/>
      <c r="P169" s="1"/>
    </row>
    <row r="170" spans="3:16" ht="15" x14ac:dyDescent="0.2">
      <c r="C170" s="1"/>
      <c r="D170" s="4"/>
      <c r="E170" s="4"/>
      <c r="F170" s="8"/>
      <c r="G170" s="2"/>
      <c r="H170" s="5"/>
      <c r="I170" s="6"/>
      <c r="J170" s="7"/>
      <c r="K170" s="1"/>
      <c r="L170" s="1"/>
      <c r="M170" s="1"/>
      <c r="N170" s="1"/>
      <c r="O170" s="1"/>
      <c r="P170" s="1"/>
    </row>
    <row r="171" spans="3:16" ht="15" x14ac:dyDescent="0.2">
      <c r="C171" s="1"/>
      <c r="D171" s="4"/>
      <c r="E171" s="4"/>
      <c r="F171" s="8"/>
      <c r="G171" s="2"/>
      <c r="H171" s="5"/>
      <c r="I171" s="6"/>
      <c r="J171" s="7"/>
      <c r="K171" s="1"/>
      <c r="L171" s="1"/>
      <c r="M171" s="1"/>
      <c r="N171" s="1"/>
      <c r="O171" s="1"/>
      <c r="P171" s="1"/>
    </row>
    <row r="172" spans="3:16" ht="15" x14ac:dyDescent="0.2">
      <c r="C172" s="1"/>
      <c r="D172" s="4"/>
      <c r="E172" s="4"/>
      <c r="F172" s="8"/>
      <c r="G172" s="2"/>
      <c r="H172" s="5"/>
      <c r="I172" s="6"/>
      <c r="J172" s="7"/>
      <c r="K172" s="1"/>
      <c r="L172" s="1"/>
      <c r="M172" s="1"/>
      <c r="N172" s="1"/>
      <c r="O172" s="1"/>
      <c r="P172" s="1"/>
    </row>
    <row r="173" spans="3:16" ht="15" x14ac:dyDescent="0.2">
      <c r="C173" s="1"/>
      <c r="D173" s="4"/>
      <c r="E173" s="4"/>
      <c r="F173" s="8"/>
      <c r="G173" s="2"/>
      <c r="H173" s="5"/>
      <c r="I173" s="6"/>
      <c r="J173" s="7"/>
      <c r="K173" s="1"/>
      <c r="L173" s="1"/>
      <c r="M173" s="1"/>
      <c r="N173" s="1"/>
      <c r="O173" s="1"/>
      <c r="P173" s="1"/>
    </row>
    <row r="174" spans="3:16" ht="15" x14ac:dyDescent="0.2">
      <c r="C174" s="1"/>
      <c r="D174" s="4"/>
      <c r="E174" s="4"/>
      <c r="F174" s="8"/>
      <c r="G174" s="2"/>
      <c r="H174" s="5"/>
      <c r="I174" s="6"/>
      <c r="J174" s="7"/>
      <c r="K174" s="1"/>
      <c r="L174" s="1"/>
      <c r="M174" s="1"/>
      <c r="N174" s="1"/>
      <c r="O174" s="1"/>
      <c r="P174" s="1"/>
    </row>
    <row r="175" spans="3:16" ht="15" x14ac:dyDescent="0.2">
      <c r="C175" s="1"/>
      <c r="D175" s="4"/>
      <c r="E175" s="4"/>
      <c r="F175" s="8"/>
      <c r="G175" s="2"/>
      <c r="H175" s="5"/>
      <c r="I175" s="6"/>
      <c r="J175" s="7"/>
      <c r="K175" s="1"/>
      <c r="L175" s="1"/>
      <c r="M175" s="1"/>
      <c r="N175" s="1"/>
      <c r="O175" s="1"/>
      <c r="P175" s="1"/>
    </row>
    <row r="176" spans="3:16" ht="15" x14ac:dyDescent="0.2">
      <c r="C176" s="1"/>
      <c r="D176" s="4"/>
      <c r="E176" s="4"/>
      <c r="F176" s="8"/>
      <c r="G176" s="2"/>
      <c r="H176" s="5"/>
      <c r="I176" s="6"/>
      <c r="J176" s="7"/>
      <c r="K176" s="1"/>
      <c r="L176" s="1"/>
      <c r="M176" s="1"/>
      <c r="N176" s="1"/>
      <c r="O176" s="1"/>
      <c r="P176" s="1"/>
    </row>
    <row r="177" spans="3:16" ht="15" x14ac:dyDescent="0.2">
      <c r="C177" s="1"/>
      <c r="D177" s="4"/>
      <c r="E177" s="4"/>
      <c r="F177" s="8"/>
      <c r="G177" s="2"/>
      <c r="H177" s="5"/>
      <c r="I177" s="6"/>
      <c r="J177" s="7"/>
      <c r="K177" s="1"/>
      <c r="L177" s="1"/>
      <c r="M177" s="1"/>
      <c r="N177" s="1"/>
      <c r="O177" s="1"/>
      <c r="P177" s="1"/>
    </row>
    <row r="178" spans="3:16" ht="15" x14ac:dyDescent="0.2">
      <c r="C178" s="1"/>
      <c r="D178" s="4"/>
      <c r="E178" s="4"/>
      <c r="F178" s="8"/>
      <c r="G178" s="2"/>
      <c r="H178" s="5"/>
      <c r="I178" s="6"/>
      <c r="J178" s="7"/>
      <c r="K178" s="1"/>
      <c r="L178" s="1"/>
      <c r="M178" s="1"/>
      <c r="N178" s="1"/>
      <c r="O178" s="1"/>
      <c r="P178" s="1"/>
    </row>
    <row r="179" spans="3:16" ht="15" x14ac:dyDescent="0.2">
      <c r="C179" s="1"/>
      <c r="D179" s="4"/>
      <c r="E179" s="4"/>
      <c r="F179" s="8"/>
      <c r="G179" s="2"/>
      <c r="H179" s="5"/>
      <c r="I179" s="6"/>
      <c r="J179" s="7"/>
      <c r="K179" s="1"/>
      <c r="L179" s="1"/>
      <c r="M179" s="1"/>
      <c r="N179" s="1"/>
      <c r="O179" s="1"/>
      <c r="P179" s="1"/>
    </row>
    <row r="180" spans="3:16" ht="15" x14ac:dyDescent="0.2">
      <c r="C180" s="1"/>
      <c r="D180" s="4"/>
      <c r="E180" s="4"/>
      <c r="F180" s="8"/>
      <c r="G180" s="2"/>
      <c r="H180" s="5"/>
      <c r="I180" s="6"/>
      <c r="J180" s="7"/>
      <c r="K180" s="1"/>
      <c r="L180" s="1"/>
      <c r="M180" s="1"/>
      <c r="N180" s="1"/>
      <c r="O180" s="1"/>
      <c r="P180" s="1"/>
    </row>
    <row r="181" spans="3:16" ht="15" x14ac:dyDescent="0.2">
      <c r="C181" s="1"/>
      <c r="D181" s="4"/>
      <c r="E181" s="4"/>
      <c r="F181" s="8"/>
      <c r="G181" s="2"/>
      <c r="H181" s="5"/>
      <c r="I181" s="6"/>
      <c r="J181" s="7"/>
      <c r="K181" s="1"/>
      <c r="L181" s="1"/>
      <c r="M181" s="1"/>
      <c r="N181" s="1"/>
      <c r="O181" s="1"/>
      <c r="P181" s="1"/>
    </row>
    <row r="182" spans="3:16" ht="15" x14ac:dyDescent="0.2">
      <c r="C182" s="1"/>
      <c r="D182" s="4"/>
      <c r="E182" s="4"/>
      <c r="F182" s="8"/>
      <c r="G182" s="2"/>
      <c r="H182" s="5"/>
      <c r="I182" s="6"/>
      <c r="J182" s="7"/>
      <c r="K182" s="1"/>
      <c r="L182" s="1"/>
      <c r="M182" s="1"/>
      <c r="N182" s="1"/>
      <c r="O182" s="1"/>
      <c r="P182" s="1"/>
    </row>
    <row r="183" spans="3:16" ht="15" x14ac:dyDescent="0.2">
      <c r="C183" s="1"/>
      <c r="D183" s="4"/>
      <c r="E183" s="4"/>
      <c r="F183" s="8"/>
      <c r="G183" s="2"/>
      <c r="H183" s="5"/>
      <c r="I183" s="6"/>
      <c r="J183" s="7"/>
      <c r="K183" s="1"/>
      <c r="L183" s="1"/>
      <c r="M183" s="1"/>
      <c r="N183" s="1"/>
      <c r="O183" s="1"/>
      <c r="P183" s="1"/>
    </row>
    <row r="184" spans="3:16" ht="15" x14ac:dyDescent="0.2">
      <c r="C184" s="1"/>
      <c r="D184" s="4"/>
      <c r="E184" s="4"/>
      <c r="F184" s="8"/>
      <c r="G184" s="2"/>
      <c r="H184" s="5"/>
      <c r="I184" s="6"/>
      <c r="J184" s="7"/>
      <c r="K184" s="1"/>
      <c r="L184" s="1"/>
      <c r="M184" s="1"/>
      <c r="N184" s="1"/>
      <c r="O184" s="1"/>
      <c r="P184" s="1"/>
    </row>
    <row r="185" spans="3:16" ht="15" x14ac:dyDescent="0.2">
      <c r="C185" s="1"/>
      <c r="D185" s="4"/>
      <c r="E185" s="4"/>
      <c r="F185" s="8"/>
      <c r="G185" s="2"/>
      <c r="H185" s="5"/>
      <c r="I185" s="6"/>
      <c r="J185" s="7"/>
      <c r="K185" s="1"/>
      <c r="L185" s="1"/>
      <c r="M185" s="1"/>
      <c r="N185" s="1"/>
      <c r="O185" s="1"/>
      <c r="P185" s="1"/>
    </row>
    <row r="186" spans="3:16" ht="15" x14ac:dyDescent="0.2">
      <c r="C186" s="1"/>
      <c r="D186" s="4"/>
      <c r="E186" s="4"/>
      <c r="F186" s="8"/>
      <c r="G186" s="2"/>
      <c r="H186" s="5"/>
      <c r="I186" s="6"/>
      <c r="J186" s="7"/>
      <c r="K186" s="1"/>
      <c r="L186" s="1"/>
      <c r="M186" s="1"/>
      <c r="N186" s="1"/>
      <c r="O186" s="1"/>
      <c r="P186" s="1"/>
    </row>
    <row r="187" spans="3:16" ht="15" x14ac:dyDescent="0.2">
      <c r="C187" s="1"/>
      <c r="D187" s="4"/>
      <c r="E187" s="4"/>
      <c r="F187" s="8"/>
      <c r="G187" s="2"/>
      <c r="H187" s="5"/>
      <c r="I187" s="6"/>
      <c r="J187" s="7"/>
      <c r="K187" s="1"/>
      <c r="L187" s="1"/>
      <c r="M187" s="1"/>
      <c r="N187" s="1"/>
      <c r="O187" s="1"/>
      <c r="P187" s="1"/>
    </row>
    <row r="188" spans="3:16" ht="15" x14ac:dyDescent="0.2">
      <c r="C188" s="1"/>
      <c r="D188" s="4"/>
      <c r="E188" s="4"/>
      <c r="F188" s="8"/>
      <c r="G188" s="2"/>
      <c r="H188" s="5"/>
      <c r="I188" s="6"/>
      <c r="J188" s="7"/>
      <c r="K188" s="1"/>
      <c r="L188" s="1"/>
      <c r="M188" s="1"/>
      <c r="N188" s="1"/>
      <c r="O188" s="1"/>
      <c r="P188" s="1"/>
    </row>
    <row r="189" spans="3:16" ht="15" x14ac:dyDescent="0.2">
      <c r="C189" s="1"/>
      <c r="D189" s="4"/>
      <c r="E189" s="4"/>
      <c r="F189" s="8"/>
      <c r="G189" s="2"/>
      <c r="H189" s="5"/>
      <c r="I189" s="6"/>
      <c r="J189" s="7"/>
      <c r="K189" s="1"/>
      <c r="L189" s="1"/>
      <c r="M189" s="1"/>
      <c r="N189" s="1"/>
      <c r="O189" s="1"/>
      <c r="P189" s="1"/>
    </row>
    <row r="190" spans="3:16" ht="15" x14ac:dyDescent="0.2">
      <c r="C190" s="1"/>
      <c r="D190" s="4"/>
      <c r="E190" s="4"/>
      <c r="F190" s="8"/>
      <c r="G190" s="2"/>
      <c r="H190" s="5"/>
      <c r="I190" s="6"/>
      <c r="J190" s="7"/>
      <c r="K190" s="1"/>
      <c r="L190" s="1"/>
      <c r="M190" s="1"/>
      <c r="N190" s="1"/>
      <c r="O190" s="1"/>
      <c r="P190" s="1"/>
    </row>
    <row r="191" spans="3:16" ht="15" x14ac:dyDescent="0.2">
      <c r="C191" s="1"/>
      <c r="D191" s="4"/>
      <c r="E191" s="4"/>
      <c r="F191" s="8"/>
      <c r="G191" s="2"/>
      <c r="H191" s="5"/>
      <c r="I191" s="6"/>
      <c r="J191" s="7"/>
      <c r="K191" s="1"/>
      <c r="L191" s="1"/>
      <c r="M191" s="1"/>
      <c r="N191" s="1"/>
      <c r="O191" s="1"/>
      <c r="P191" s="1"/>
    </row>
    <row r="192" spans="3:16" ht="15" x14ac:dyDescent="0.2">
      <c r="C192" s="1"/>
      <c r="D192" s="4"/>
      <c r="E192" s="4"/>
      <c r="F192" s="8"/>
      <c r="G192" s="2"/>
      <c r="H192" s="5"/>
      <c r="I192" s="6"/>
      <c r="J192" s="7"/>
      <c r="K192" s="1"/>
      <c r="L192" s="1"/>
      <c r="M192" s="1"/>
      <c r="N192" s="1"/>
      <c r="O192" s="1"/>
      <c r="P192" s="1"/>
    </row>
    <row r="193" spans="3:16" ht="15" x14ac:dyDescent="0.2">
      <c r="C193" s="1"/>
      <c r="D193" s="4"/>
      <c r="E193" s="4"/>
      <c r="F193" s="8"/>
      <c r="G193" s="2"/>
      <c r="H193" s="5"/>
      <c r="I193" s="6"/>
      <c r="J193" s="7"/>
      <c r="K193" s="1"/>
      <c r="L193" s="1"/>
      <c r="M193" s="1"/>
      <c r="N193" s="1"/>
      <c r="O193" s="1"/>
      <c r="P193" s="1"/>
    </row>
    <row r="194" spans="3:16" ht="15" x14ac:dyDescent="0.2">
      <c r="C194" s="1"/>
      <c r="D194" s="4"/>
      <c r="E194" s="4"/>
      <c r="F194" s="8"/>
      <c r="G194" s="2"/>
      <c r="H194" s="5"/>
      <c r="I194" s="6"/>
      <c r="J194" s="7"/>
      <c r="K194" s="1"/>
      <c r="L194" s="1"/>
      <c r="M194" s="1"/>
      <c r="N194" s="1"/>
      <c r="O194" s="1"/>
      <c r="P194" s="1"/>
    </row>
    <row r="195" spans="3:16" ht="15" x14ac:dyDescent="0.2">
      <c r="C195" s="1"/>
      <c r="D195" s="4"/>
      <c r="E195" s="4"/>
      <c r="F195" s="8"/>
      <c r="G195" s="2"/>
      <c r="H195" s="5"/>
      <c r="I195" s="6"/>
      <c r="J195" s="7"/>
      <c r="K195" s="1"/>
      <c r="L195" s="1"/>
      <c r="M195" s="1"/>
      <c r="N195" s="1"/>
      <c r="O195" s="1"/>
      <c r="P195" s="1"/>
    </row>
    <row r="196" spans="3:16" ht="15" x14ac:dyDescent="0.2">
      <c r="C196" s="1"/>
      <c r="D196" s="4"/>
      <c r="E196" s="4"/>
      <c r="F196" s="8"/>
      <c r="G196" s="2"/>
      <c r="H196" s="5"/>
      <c r="I196" s="6"/>
      <c r="J196" s="7"/>
      <c r="K196" s="1"/>
      <c r="L196" s="1"/>
      <c r="M196" s="1"/>
      <c r="N196" s="1"/>
      <c r="O196" s="1"/>
      <c r="P196" s="1"/>
    </row>
    <row r="197" spans="3:16" ht="15" x14ac:dyDescent="0.2">
      <c r="C197" s="1"/>
      <c r="D197" s="4"/>
      <c r="E197" s="4"/>
      <c r="F197" s="8"/>
      <c r="G197" s="2"/>
      <c r="H197" s="5"/>
      <c r="I197" s="6"/>
      <c r="J197" s="7"/>
      <c r="K197" s="1"/>
      <c r="L197" s="1"/>
      <c r="M197" s="1"/>
      <c r="N197" s="1"/>
      <c r="O197" s="1"/>
      <c r="P197" s="1"/>
    </row>
    <row r="198" spans="3:16" ht="15" x14ac:dyDescent="0.2">
      <c r="C198" s="1"/>
      <c r="D198" s="4"/>
      <c r="E198" s="4"/>
      <c r="F198" s="8"/>
      <c r="G198" s="2"/>
      <c r="H198" s="5"/>
      <c r="I198" s="6"/>
      <c r="J198" s="7"/>
      <c r="K198" s="1"/>
      <c r="L198" s="1"/>
      <c r="M198" s="1"/>
      <c r="N198" s="1"/>
      <c r="O198" s="1"/>
      <c r="P198" s="1"/>
    </row>
    <row r="199" spans="3:16" ht="15" x14ac:dyDescent="0.2">
      <c r="C199" s="1"/>
      <c r="D199" s="4"/>
      <c r="E199" s="4"/>
      <c r="F199" s="8"/>
      <c r="G199" s="2"/>
      <c r="H199" s="5"/>
      <c r="I199" s="6"/>
      <c r="J199" s="7"/>
      <c r="K199" s="1"/>
      <c r="L199" s="1"/>
      <c r="M199" s="1"/>
      <c r="N199" s="1"/>
      <c r="O199" s="1"/>
      <c r="P199" s="1"/>
    </row>
    <row r="200" spans="3:16" ht="15" x14ac:dyDescent="0.2">
      <c r="C200" s="1"/>
      <c r="D200" s="4"/>
      <c r="E200" s="4"/>
      <c r="F200" s="8"/>
      <c r="G200" s="2"/>
      <c r="H200" s="5"/>
      <c r="I200" s="6"/>
      <c r="J200" s="7"/>
      <c r="K200" s="1"/>
      <c r="L200" s="1"/>
      <c r="M200" s="1"/>
      <c r="N200" s="1"/>
      <c r="O200" s="1"/>
      <c r="P200" s="1"/>
    </row>
    <row r="201" spans="3:16" ht="15" x14ac:dyDescent="0.2">
      <c r="C201" s="1"/>
      <c r="D201" s="4"/>
      <c r="E201" s="4"/>
      <c r="F201" s="8"/>
      <c r="G201" s="2"/>
      <c r="H201" s="5"/>
      <c r="I201" s="6"/>
      <c r="J201" s="7"/>
      <c r="K201" s="1"/>
      <c r="L201" s="1"/>
      <c r="M201" s="1"/>
      <c r="N201" s="1"/>
      <c r="O201" s="1"/>
      <c r="P201" s="1"/>
    </row>
    <row r="202" spans="3:16" ht="15" x14ac:dyDescent="0.2">
      <c r="C202" s="1"/>
      <c r="D202" s="4"/>
      <c r="E202" s="4"/>
      <c r="F202" s="8"/>
      <c r="G202" s="2"/>
      <c r="H202" s="5"/>
      <c r="I202" s="6"/>
      <c r="J202" s="7"/>
      <c r="K202" s="1"/>
      <c r="L202" s="1"/>
      <c r="M202" s="1"/>
      <c r="N202" s="1"/>
      <c r="O202" s="1"/>
      <c r="P202" s="1"/>
    </row>
    <row r="203" spans="3:16" ht="15" x14ac:dyDescent="0.2">
      <c r="C203" s="1"/>
      <c r="D203" s="4"/>
      <c r="E203" s="4"/>
      <c r="F203" s="8"/>
      <c r="G203" s="2"/>
      <c r="H203" s="5"/>
      <c r="I203" s="6"/>
      <c r="J203" s="7"/>
      <c r="K203" s="1"/>
      <c r="L203" s="1"/>
      <c r="M203" s="1"/>
      <c r="N203" s="1"/>
      <c r="O203" s="1"/>
      <c r="P203" s="1"/>
    </row>
    <row r="204" spans="3:16" ht="15" x14ac:dyDescent="0.2">
      <c r="C204" s="1"/>
      <c r="D204" s="4"/>
      <c r="E204" s="4"/>
      <c r="F204" s="8"/>
      <c r="G204" s="2"/>
      <c r="H204" s="5"/>
      <c r="I204" s="6"/>
      <c r="J204" s="7"/>
      <c r="K204" s="1"/>
      <c r="L204" s="1"/>
      <c r="M204" s="1"/>
      <c r="N204" s="1"/>
      <c r="O204" s="1"/>
      <c r="P204" s="1"/>
    </row>
    <row r="205" spans="3:16" ht="15" x14ac:dyDescent="0.2">
      <c r="C205" s="1"/>
      <c r="D205" s="4"/>
      <c r="E205" s="4"/>
      <c r="F205" s="8"/>
      <c r="G205" s="2"/>
      <c r="H205" s="5"/>
      <c r="I205" s="6"/>
      <c r="J205" s="7"/>
      <c r="K205" s="1"/>
      <c r="L205" s="1"/>
      <c r="M205" s="1"/>
      <c r="N205" s="1"/>
      <c r="O205" s="1"/>
      <c r="P205" s="1"/>
    </row>
    <row r="206" spans="3:16" ht="15" x14ac:dyDescent="0.2">
      <c r="C206" s="1"/>
      <c r="D206" s="4"/>
      <c r="E206" s="4"/>
      <c r="F206" s="8"/>
      <c r="G206" s="2"/>
      <c r="H206" s="5"/>
      <c r="I206" s="6"/>
      <c r="J206" s="7"/>
      <c r="K206" s="1"/>
      <c r="L206" s="1"/>
      <c r="M206" s="1"/>
      <c r="N206" s="1"/>
      <c r="O206" s="1"/>
      <c r="P206" s="1"/>
    </row>
    <row r="207" spans="3:16" ht="15" x14ac:dyDescent="0.2">
      <c r="C207" s="1"/>
      <c r="D207" s="4"/>
      <c r="E207" s="4"/>
      <c r="F207" s="8"/>
      <c r="G207" s="2"/>
      <c r="H207" s="5"/>
      <c r="I207" s="6"/>
      <c r="J207" s="7"/>
      <c r="K207" s="1"/>
      <c r="L207" s="1"/>
      <c r="M207" s="1"/>
      <c r="N207" s="1"/>
      <c r="O207" s="1"/>
      <c r="P207" s="1"/>
    </row>
    <row r="208" spans="3:16" ht="15" x14ac:dyDescent="0.2">
      <c r="C208" s="1"/>
      <c r="D208" s="4"/>
      <c r="E208" s="4"/>
      <c r="F208" s="8"/>
      <c r="G208" s="2"/>
      <c r="H208" s="5"/>
      <c r="I208" s="6"/>
      <c r="J208" s="7"/>
      <c r="K208" s="1"/>
      <c r="L208" s="1"/>
      <c r="M208" s="1"/>
      <c r="N208" s="1"/>
      <c r="O208" s="1"/>
      <c r="P208" s="1"/>
    </row>
    <row r="209" spans="3:16" ht="15" x14ac:dyDescent="0.2">
      <c r="C209" s="1"/>
      <c r="D209" s="4"/>
      <c r="E209" s="4"/>
      <c r="F209" s="8"/>
      <c r="G209" s="2"/>
      <c r="H209" s="5"/>
      <c r="I209" s="6"/>
      <c r="J209" s="7"/>
      <c r="K209" s="1"/>
      <c r="L209" s="1"/>
      <c r="M209" s="1"/>
      <c r="N209" s="1"/>
      <c r="O209" s="1"/>
      <c r="P209" s="1"/>
    </row>
    <row r="210" spans="3:16" ht="15" x14ac:dyDescent="0.2">
      <c r="C210" s="1"/>
      <c r="D210" s="4"/>
      <c r="E210" s="4"/>
      <c r="F210" s="8"/>
      <c r="G210" s="2"/>
      <c r="H210" s="5"/>
      <c r="I210" s="6"/>
      <c r="J210" s="7"/>
      <c r="K210" s="1"/>
      <c r="L210" s="1"/>
      <c r="M210" s="1"/>
      <c r="N210" s="1"/>
      <c r="O210" s="1"/>
      <c r="P210" s="1"/>
    </row>
    <row r="211" spans="3:16" ht="15" x14ac:dyDescent="0.2">
      <c r="C211" s="1"/>
      <c r="D211" s="4"/>
      <c r="E211" s="4"/>
      <c r="F211" s="8"/>
      <c r="G211" s="2"/>
      <c r="H211" s="5"/>
      <c r="I211" s="6"/>
      <c r="J211" s="7"/>
      <c r="K211" s="1"/>
      <c r="L211" s="1"/>
      <c r="M211" s="1"/>
      <c r="N211" s="1"/>
      <c r="O211" s="1"/>
      <c r="P211" s="1"/>
    </row>
    <row r="212" spans="3:16" ht="15" x14ac:dyDescent="0.2">
      <c r="C212" s="1"/>
      <c r="D212" s="4"/>
      <c r="E212" s="4"/>
      <c r="F212" s="8"/>
      <c r="G212" s="2"/>
      <c r="H212" s="5"/>
      <c r="I212" s="6"/>
      <c r="J212" s="7"/>
      <c r="K212" s="1"/>
      <c r="L212" s="1"/>
      <c r="M212" s="1"/>
      <c r="N212" s="1"/>
      <c r="O212" s="1"/>
      <c r="P212" s="1"/>
    </row>
    <row r="213" spans="3:16" ht="15" x14ac:dyDescent="0.2">
      <c r="C213" s="1"/>
      <c r="D213" s="4"/>
      <c r="E213" s="4"/>
      <c r="F213" s="8"/>
      <c r="G213" s="2"/>
      <c r="H213" s="5"/>
      <c r="I213" s="6"/>
      <c r="J213" s="7"/>
      <c r="K213" s="1"/>
      <c r="L213" s="1"/>
      <c r="M213" s="1"/>
      <c r="N213" s="1"/>
      <c r="O213" s="1"/>
      <c r="P213" s="1"/>
    </row>
    <row r="214" spans="3:16" ht="15" x14ac:dyDescent="0.2">
      <c r="C214" s="1"/>
      <c r="D214" s="4"/>
      <c r="E214" s="4"/>
      <c r="F214" s="8"/>
      <c r="G214" s="2"/>
      <c r="H214" s="5"/>
      <c r="I214" s="6"/>
      <c r="J214" s="7"/>
      <c r="K214" s="1"/>
      <c r="L214" s="1"/>
      <c r="M214" s="1"/>
      <c r="N214" s="1"/>
      <c r="O214" s="1"/>
      <c r="P214" s="1"/>
    </row>
    <row r="215" spans="3:16" ht="15" x14ac:dyDescent="0.2">
      <c r="C215" s="1"/>
      <c r="D215" s="4"/>
      <c r="E215" s="4"/>
      <c r="F215" s="8"/>
      <c r="G215" s="2"/>
      <c r="H215" s="5"/>
      <c r="I215" s="6"/>
      <c r="J215" s="7"/>
      <c r="K215" s="1"/>
      <c r="L215" s="1"/>
      <c r="M215" s="1"/>
      <c r="N215" s="1"/>
      <c r="O215" s="1"/>
      <c r="P215" s="1"/>
    </row>
    <row r="216" spans="3:16" ht="15" x14ac:dyDescent="0.2">
      <c r="C216" s="1"/>
      <c r="D216" s="4"/>
      <c r="E216" s="4"/>
      <c r="F216" s="8"/>
      <c r="G216" s="2"/>
      <c r="H216" s="5"/>
      <c r="I216" s="6"/>
      <c r="J216" s="7"/>
      <c r="K216" s="1"/>
      <c r="L216" s="1"/>
      <c r="M216" s="1"/>
      <c r="N216" s="1"/>
      <c r="O216" s="1"/>
      <c r="P216" s="1"/>
    </row>
    <row r="217" spans="3:16" ht="15" x14ac:dyDescent="0.2">
      <c r="C217" s="1"/>
      <c r="D217" s="4"/>
      <c r="E217" s="4"/>
      <c r="F217" s="8"/>
      <c r="G217" s="2"/>
      <c r="H217" s="5"/>
      <c r="I217" s="6"/>
      <c r="J217" s="7"/>
      <c r="K217" s="1"/>
      <c r="L217" s="1"/>
      <c r="M217" s="1"/>
      <c r="N217" s="1"/>
      <c r="O217" s="1"/>
      <c r="P217" s="1"/>
    </row>
    <row r="218" spans="3:16" ht="15" x14ac:dyDescent="0.2">
      <c r="C218" s="1"/>
      <c r="D218" s="4"/>
      <c r="E218" s="4"/>
      <c r="F218" s="8"/>
      <c r="G218" s="2"/>
      <c r="H218" s="5"/>
      <c r="I218" s="6"/>
      <c r="J218" s="7"/>
      <c r="K218" s="1"/>
      <c r="L218" s="1"/>
      <c r="M218" s="1"/>
      <c r="N218" s="1"/>
      <c r="O218" s="1"/>
      <c r="P218" s="1"/>
    </row>
    <row r="219" spans="3:16" ht="15" x14ac:dyDescent="0.2">
      <c r="C219" s="1"/>
      <c r="D219" s="4"/>
      <c r="E219" s="4"/>
      <c r="F219" s="8"/>
      <c r="G219" s="2"/>
      <c r="H219" s="5"/>
      <c r="I219" s="6"/>
      <c r="J219" s="7"/>
      <c r="K219" s="1"/>
      <c r="L219" s="1"/>
      <c r="M219" s="1"/>
      <c r="N219" s="1"/>
      <c r="O219" s="1"/>
      <c r="P219" s="1"/>
    </row>
    <row r="220" spans="3:16" ht="15" x14ac:dyDescent="0.2">
      <c r="C220" s="1"/>
      <c r="D220" s="4"/>
      <c r="E220" s="4"/>
      <c r="F220" s="8"/>
      <c r="G220" s="2"/>
      <c r="H220" s="5"/>
      <c r="I220" s="6"/>
      <c r="J220" s="7"/>
      <c r="K220" s="1"/>
      <c r="L220" s="1"/>
      <c r="M220" s="1"/>
      <c r="N220" s="1"/>
      <c r="O220" s="1"/>
      <c r="P220" s="1"/>
    </row>
    <row r="221" spans="3:16" ht="15" x14ac:dyDescent="0.2">
      <c r="C221" s="1"/>
      <c r="D221" s="4"/>
      <c r="E221" s="4"/>
      <c r="F221" s="8"/>
      <c r="G221" s="2"/>
      <c r="H221" s="5"/>
      <c r="I221" s="6"/>
      <c r="J221" s="7"/>
      <c r="K221" s="1"/>
      <c r="L221" s="1"/>
      <c r="M221" s="1"/>
      <c r="N221" s="1"/>
      <c r="O221" s="1"/>
      <c r="P221" s="1"/>
    </row>
    <row r="222" spans="3:16" ht="15" x14ac:dyDescent="0.2">
      <c r="C222" s="1"/>
      <c r="D222" s="4"/>
      <c r="E222" s="4"/>
      <c r="F222" s="8"/>
      <c r="G222" s="2"/>
      <c r="H222" s="5"/>
      <c r="I222" s="6"/>
      <c r="J222" s="7"/>
      <c r="K222" s="1"/>
      <c r="L222" s="1"/>
      <c r="M222" s="1"/>
      <c r="N222" s="1"/>
      <c r="O222" s="1"/>
      <c r="P222" s="1"/>
    </row>
    <row r="223" spans="3:16" ht="15" x14ac:dyDescent="0.2">
      <c r="C223" s="1"/>
      <c r="D223" s="4"/>
      <c r="E223" s="4"/>
      <c r="F223" s="8"/>
      <c r="G223" s="2"/>
      <c r="H223" s="5"/>
      <c r="I223" s="6"/>
      <c r="J223" s="7"/>
      <c r="K223" s="1"/>
      <c r="L223" s="1"/>
      <c r="M223" s="1"/>
      <c r="N223" s="1"/>
      <c r="O223" s="1"/>
      <c r="P223" s="1"/>
    </row>
    <row r="224" spans="3:16" ht="15" x14ac:dyDescent="0.2">
      <c r="C224" s="1"/>
      <c r="D224" s="4"/>
      <c r="E224" s="4"/>
      <c r="F224" s="8"/>
      <c r="G224" s="2"/>
      <c r="H224" s="5"/>
      <c r="I224" s="6"/>
      <c r="J224" s="7"/>
      <c r="K224" s="1"/>
      <c r="L224" s="1"/>
      <c r="M224" s="1"/>
      <c r="N224" s="1"/>
      <c r="O224" s="1"/>
      <c r="P224" s="1"/>
    </row>
    <row r="225" spans="3:16" ht="15" x14ac:dyDescent="0.2">
      <c r="C225" s="1"/>
      <c r="D225" s="4"/>
      <c r="E225" s="4"/>
      <c r="F225" s="8"/>
      <c r="G225" s="2"/>
      <c r="H225" s="5"/>
      <c r="I225" s="6"/>
      <c r="J225" s="7"/>
      <c r="K225" s="1"/>
      <c r="L225" s="1"/>
      <c r="M225" s="1"/>
      <c r="N225" s="1"/>
      <c r="O225" s="1"/>
      <c r="P225" s="1"/>
    </row>
    <row r="226" spans="3:16" ht="15" x14ac:dyDescent="0.2">
      <c r="C226" s="1"/>
      <c r="D226" s="4"/>
      <c r="E226" s="4"/>
      <c r="F226" s="8"/>
      <c r="G226" s="2"/>
      <c r="H226" s="5"/>
      <c r="I226" s="6"/>
      <c r="J226" s="7"/>
      <c r="K226" s="1"/>
      <c r="L226" s="1"/>
      <c r="M226" s="1"/>
      <c r="N226" s="1"/>
      <c r="O226" s="1"/>
      <c r="P226" s="1"/>
    </row>
    <row r="227" spans="3:16" ht="15" x14ac:dyDescent="0.2">
      <c r="C227" s="1"/>
      <c r="D227" s="4"/>
      <c r="E227" s="4"/>
      <c r="F227" s="8"/>
      <c r="G227" s="2"/>
      <c r="H227" s="5"/>
      <c r="I227" s="6"/>
      <c r="J227" s="7"/>
      <c r="K227" s="1"/>
      <c r="L227" s="1"/>
      <c r="M227" s="1"/>
      <c r="N227" s="1"/>
      <c r="O227" s="1"/>
      <c r="P227" s="1"/>
    </row>
    <row r="228" spans="3:16" ht="15" x14ac:dyDescent="0.2">
      <c r="C228" s="1"/>
      <c r="D228" s="4"/>
      <c r="E228" s="4"/>
      <c r="F228" s="8"/>
      <c r="G228" s="2"/>
      <c r="H228" s="5"/>
      <c r="I228" s="6"/>
      <c r="J228" s="7"/>
      <c r="K228" s="1"/>
      <c r="L228" s="1"/>
      <c r="M228" s="1"/>
      <c r="N228" s="1"/>
      <c r="O228" s="1"/>
      <c r="P228" s="1"/>
    </row>
    <row r="229" spans="3:16" ht="15" x14ac:dyDescent="0.2">
      <c r="C229" s="1"/>
      <c r="D229" s="4"/>
      <c r="E229" s="4"/>
      <c r="F229" s="8"/>
      <c r="G229" s="2"/>
      <c r="H229" s="5"/>
      <c r="I229" s="6"/>
      <c r="J229" s="7"/>
      <c r="K229" s="1"/>
      <c r="L229" s="1"/>
      <c r="M229" s="1"/>
      <c r="N229" s="1"/>
      <c r="O229" s="1"/>
      <c r="P229" s="1"/>
    </row>
    <row r="230" spans="3:16" ht="15" x14ac:dyDescent="0.2">
      <c r="C230" s="1"/>
      <c r="D230" s="4"/>
      <c r="E230" s="4"/>
      <c r="F230" s="8"/>
      <c r="G230" s="2"/>
      <c r="H230" s="5"/>
      <c r="I230" s="6"/>
      <c r="J230" s="7"/>
      <c r="K230" s="1"/>
      <c r="L230" s="1"/>
      <c r="M230" s="1"/>
      <c r="N230" s="1"/>
      <c r="O230" s="1"/>
      <c r="P230" s="1"/>
    </row>
    <row r="231" spans="3:16" ht="15" x14ac:dyDescent="0.2">
      <c r="C231" s="1"/>
      <c r="D231" s="4"/>
      <c r="E231" s="4"/>
      <c r="F231" s="8"/>
      <c r="G231" s="2"/>
      <c r="H231" s="5"/>
      <c r="I231" s="6"/>
      <c r="J231" s="7"/>
      <c r="K231" s="1"/>
      <c r="L231" s="1"/>
      <c r="M231" s="1"/>
      <c r="N231" s="1"/>
      <c r="O231" s="1"/>
      <c r="P231" s="1"/>
    </row>
    <row r="232" spans="3:16" ht="15" x14ac:dyDescent="0.2">
      <c r="C232" s="1"/>
      <c r="D232" s="4"/>
      <c r="E232" s="4"/>
      <c r="F232" s="8"/>
      <c r="G232" s="2"/>
      <c r="H232" s="5"/>
      <c r="I232" s="6"/>
      <c r="J232" s="7"/>
      <c r="K232" s="1"/>
      <c r="L232" s="1"/>
      <c r="M232" s="1"/>
      <c r="N232" s="1"/>
      <c r="O232" s="1"/>
      <c r="P232" s="1"/>
    </row>
    <row r="233" spans="3:16" ht="15" x14ac:dyDescent="0.2">
      <c r="C233" s="1"/>
      <c r="D233" s="4"/>
      <c r="E233" s="4"/>
      <c r="F233" s="8"/>
      <c r="G233" s="2"/>
      <c r="H233" s="5"/>
      <c r="I233" s="6"/>
      <c r="J233" s="7"/>
      <c r="K233" s="1"/>
      <c r="L233" s="1"/>
      <c r="M233" s="1"/>
      <c r="N233" s="1"/>
      <c r="O233" s="1"/>
      <c r="P233" s="1"/>
    </row>
    <row r="234" spans="3:16" ht="15" x14ac:dyDescent="0.2">
      <c r="C234" s="1"/>
      <c r="D234" s="4"/>
      <c r="E234" s="4"/>
      <c r="F234" s="8"/>
      <c r="G234" s="2"/>
      <c r="H234" s="5"/>
      <c r="I234" s="6"/>
      <c r="J234" s="7"/>
      <c r="K234" s="1"/>
      <c r="L234" s="1"/>
      <c r="M234" s="1"/>
      <c r="N234" s="1"/>
      <c r="O234" s="1"/>
      <c r="P234" s="1"/>
    </row>
    <row r="235" spans="3:16" ht="15" x14ac:dyDescent="0.2">
      <c r="C235" s="1"/>
      <c r="D235" s="4"/>
      <c r="E235" s="4"/>
      <c r="F235" s="8"/>
      <c r="G235" s="2"/>
      <c r="H235" s="5"/>
      <c r="I235" s="6"/>
      <c r="J235" s="7"/>
      <c r="K235" s="1"/>
      <c r="L235" s="1"/>
      <c r="M235" s="1"/>
      <c r="N235" s="1"/>
      <c r="O235" s="1"/>
      <c r="P235" s="1"/>
    </row>
    <row r="236" spans="3:16" ht="15" x14ac:dyDescent="0.2">
      <c r="C236" s="1"/>
      <c r="D236" s="4"/>
      <c r="E236" s="4"/>
      <c r="F236" s="8"/>
      <c r="G236" s="2"/>
      <c r="H236" s="5"/>
      <c r="I236" s="6"/>
      <c r="J236" s="7"/>
      <c r="K236" s="1"/>
      <c r="L236" s="1"/>
      <c r="M236" s="1"/>
      <c r="N236" s="1"/>
      <c r="O236" s="1"/>
      <c r="P236" s="1"/>
    </row>
    <row r="237" spans="3:16" ht="15" x14ac:dyDescent="0.2">
      <c r="C237" s="1"/>
      <c r="D237" s="4"/>
      <c r="E237" s="4"/>
      <c r="F237" s="8"/>
      <c r="G237" s="2"/>
      <c r="H237" s="5"/>
      <c r="I237" s="6"/>
      <c r="J237" s="7"/>
      <c r="K237" s="1"/>
      <c r="L237" s="1"/>
      <c r="M237" s="1"/>
      <c r="N237" s="1"/>
      <c r="O237" s="1"/>
      <c r="P237" s="1"/>
    </row>
    <row r="238" spans="3:16" ht="15" x14ac:dyDescent="0.2">
      <c r="C238" s="1"/>
      <c r="D238" s="4"/>
      <c r="E238" s="4"/>
      <c r="F238" s="8"/>
      <c r="G238" s="2"/>
      <c r="H238" s="5"/>
      <c r="I238" s="6"/>
      <c r="J238" s="7"/>
      <c r="K238" s="1"/>
      <c r="L238" s="1"/>
      <c r="M238" s="1"/>
      <c r="N238" s="1"/>
      <c r="O238" s="1"/>
      <c r="P238" s="1"/>
    </row>
    <row r="239" spans="3:16" ht="15" x14ac:dyDescent="0.2">
      <c r="C239" s="1"/>
      <c r="D239" s="4"/>
      <c r="E239" s="4"/>
      <c r="F239" s="8"/>
      <c r="G239" s="2"/>
      <c r="H239" s="5"/>
      <c r="I239" s="6"/>
      <c r="J239" s="7"/>
      <c r="K239" s="1"/>
      <c r="L239" s="1"/>
      <c r="M239" s="1"/>
      <c r="N239" s="1"/>
      <c r="O239" s="1"/>
      <c r="P239" s="1"/>
    </row>
    <row r="240" spans="3:16" ht="15" x14ac:dyDescent="0.2">
      <c r="C240" s="1"/>
      <c r="D240" s="4"/>
      <c r="E240" s="4"/>
      <c r="F240" s="8"/>
      <c r="G240" s="2"/>
      <c r="H240" s="5"/>
      <c r="I240" s="6"/>
      <c r="J240" s="7"/>
      <c r="K240" s="1"/>
      <c r="L240" s="1"/>
      <c r="M240" s="1"/>
      <c r="N240" s="1"/>
      <c r="O240" s="1"/>
      <c r="P240" s="1"/>
    </row>
    <row r="241" spans="3:16" ht="15" x14ac:dyDescent="0.2">
      <c r="C241" s="1"/>
      <c r="D241" s="4"/>
      <c r="E241" s="4"/>
      <c r="F241" s="8"/>
      <c r="G241" s="2"/>
      <c r="H241" s="5"/>
      <c r="I241" s="6"/>
      <c r="J241" s="7"/>
      <c r="K241" s="1"/>
      <c r="L241" s="1"/>
      <c r="M241" s="1"/>
      <c r="N241" s="1"/>
      <c r="O241" s="1"/>
      <c r="P241" s="1"/>
    </row>
    <row r="242" spans="3:16" ht="15" x14ac:dyDescent="0.2">
      <c r="C242" s="1"/>
      <c r="D242" s="4"/>
      <c r="E242" s="4"/>
      <c r="F242" s="8"/>
      <c r="G242" s="2"/>
      <c r="H242" s="5"/>
      <c r="I242" s="6"/>
      <c r="J242" s="7"/>
      <c r="K242" s="1"/>
      <c r="L242" s="1"/>
      <c r="M242" s="1"/>
      <c r="N242" s="1"/>
      <c r="O242" s="1"/>
      <c r="P242" s="1"/>
    </row>
    <row r="243" spans="3:16" ht="15" x14ac:dyDescent="0.2">
      <c r="C243" s="1"/>
      <c r="D243" s="4"/>
      <c r="E243" s="4"/>
      <c r="F243" s="8"/>
      <c r="G243" s="2"/>
      <c r="H243" s="5"/>
      <c r="I243" s="6"/>
      <c r="J243" s="7"/>
      <c r="K243" s="1"/>
      <c r="L243" s="1"/>
      <c r="M243" s="1"/>
      <c r="N243" s="1"/>
      <c r="O243" s="1"/>
      <c r="P243" s="1"/>
    </row>
    <row r="244" spans="3:16" ht="15" x14ac:dyDescent="0.2">
      <c r="C244" s="1"/>
      <c r="D244" s="4"/>
      <c r="E244" s="4"/>
      <c r="F244" s="8"/>
      <c r="G244" s="2"/>
      <c r="H244" s="5"/>
      <c r="I244" s="6"/>
      <c r="J244" s="7"/>
      <c r="K244" s="1"/>
      <c r="L244" s="1"/>
      <c r="M244" s="1"/>
      <c r="N244" s="1"/>
      <c r="O244" s="1"/>
      <c r="P244" s="1"/>
    </row>
    <row r="245" spans="3:16" ht="15" x14ac:dyDescent="0.2">
      <c r="C245" s="1"/>
      <c r="D245" s="4"/>
      <c r="E245" s="4"/>
      <c r="F245" s="8"/>
      <c r="G245" s="2"/>
      <c r="H245" s="5"/>
      <c r="I245" s="6"/>
      <c r="J245" s="7"/>
      <c r="K245" s="1"/>
      <c r="L245" s="1"/>
      <c r="M245" s="1"/>
      <c r="N245" s="1"/>
      <c r="O245" s="1"/>
      <c r="P245" s="1"/>
    </row>
    <row r="246" spans="3:16" ht="15" x14ac:dyDescent="0.2">
      <c r="C246" s="1"/>
      <c r="D246" s="4"/>
      <c r="E246" s="4"/>
      <c r="F246" s="8"/>
      <c r="G246" s="2"/>
      <c r="H246" s="5"/>
      <c r="I246" s="6"/>
      <c r="J246" s="7"/>
      <c r="K246" s="1"/>
      <c r="L246" s="1"/>
      <c r="M246" s="1"/>
      <c r="N246" s="1"/>
      <c r="O246" s="1"/>
      <c r="P246" s="1"/>
    </row>
    <row r="247" spans="3:16" ht="15" x14ac:dyDescent="0.2">
      <c r="C247" s="1"/>
      <c r="D247" s="4"/>
      <c r="E247" s="4"/>
      <c r="F247" s="8"/>
      <c r="G247" s="2"/>
      <c r="H247" s="5"/>
      <c r="I247" s="6"/>
      <c r="J247" s="7"/>
      <c r="K247" s="1"/>
      <c r="L247" s="1"/>
      <c r="M247" s="1"/>
      <c r="N247" s="1"/>
      <c r="O247" s="1"/>
      <c r="P247" s="1"/>
    </row>
    <row r="248" spans="3:16" ht="15" x14ac:dyDescent="0.2">
      <c r="C248" s="1"/>
      <c r="D248" s="4"/>
      <c r="E248" s="4"/>
      <c r="F248" s="8"/>
      <c r="G248" s="2"/>
      <c r="H248" s="5"/>
      <c r="I248" s="6"/>
      <c r="J248" s="7"/>
      <c r="K248" s="1"/>
      <c r="L248" s="1"/>
      <c r="M248" s="1"/>
      <c r="N248" s="1"/>
      <c r="O248" s="1"/>
      <c r="P248" s="1"/>
    </row>
    <row r="249" spans="3:16" ht="15" x14ac:dyDescent="0.2">
      <c r="C249" s="1"/>
      <c r="D249" s="4"/>
      <c r="E249" s="4"/>
      <c r="F249" s="8"/>
      <c r="G249" s="2"/>
      <c r="H249" s="5"/>
      <c r="I249" s="6"/>
      <c r="J249" s="7"/>
      <c r="K249" s="1"/>
      <c r="L249" s="1"/>
      <c r="M249" s="1"/>
      <c r="N249" s="1"/>
      <c r="O249" s="1"/>
      <c r="P249" s="1"/>
    </row>
    <row r="250" spans="3:16" ht="15" x14ac:dyDescent="0.2">
      <c r="C250" s="1"/>
      <c r="D250" s="4"/>
      <c r="E250" s="4"/>
      <c r="F250" s="8"/>
      <c r="G250" s="2"/>
      <c r="H250" s="5"/>
      <c r="I250" s="6"/>
      <c r="J250" s="7"/>
      <c r="K250" s="1"/>
      <c r="L250" s="1"/>
      <c r="M250" s="1"/>
      <c r="N250" s="1"/>
      <c r="O250" s="1"/>
      <c r="P250" s="1"/>
    </row>
    <row r="251" spans="3:16" ht="15" x14ac:dyDescent="0.2">
      <c r="C251" s="1"/>
      <c r="D251" s="4"/>
      <c r="E251" s="4"/>
      <c r="F251" s="8"/>
      <c r="G251" s="2"/>
      <c r="H251" s="5"/>
      <c r="I251" s="6"/>
      <c r="J251" s="7"/>
      <c r="K251" s="1"/>
      <c r="L251" s="1"/>
      <c r="M251" s="1"/>
      <c r="N251" s="1"/>
      <c r="O251" s="1"/>
      <c r="P251" s="1"/>
    </row>
    <row r="252" spans="3:16" ht="15" x14ac:dyDescent="0.2">
      <c r="C252" s="1"/>
      <c r="D252" s="4"/>
      <c r="E252" s="4"/>
      <c r="F252" s="8"/>
      <c r="G252" s="2"/>
      <c r="H252" s="5"/>
      <c r="I252" s="6"/>
      <c r="J252" s="7"/>
      <c r="K252" s="1"/>
      <c r="L252" s="1"/>
      <c r="M252" s="1"/>
      <c r="N252" s="1"/>
      <c r="O252" s="1"/>
      <c r="P252" s="1"/>
    </row>
    <row r="253" spans="3:16" ht="15" x14ac:dyDescent="0.2">
      <c r="C253" s="1"/>
      <c r="D253" s="4"/>
      <c r="E253" s="4"/>
      <c r="F253" s="8"/>
      <c r="G253" s="2"/>
      <c r="H253" s="5"/>
      <c r="I253" s="6"/>
      <c r="J253" s="7"/>
      <c r="K253" s="1"/>
      <c r="L253" s="1"/>
      <c r="M253" s="1"/>
      <c r="N253" s="1"/>
      <c r="O253" s="1"/>
      <c r="P253" s="1"/>
    </row>
    <row r="254" spans="3:16" ht="15" x14ac:dyDescent="0.2">
      <c r="C254" s="1"/>
      <c r="D254" s="4"/>
      <c r="E254" s="4"/>
      <c r="F254" s="8"/>
      <c r="G254" s="2"/>
      <c r="H254" s="5"/>
      <c r="I254" s="6"/>
      <c r="J254" s="7"/>
      <c r="K254" s="1"/>
      <c r="L254" s="1"/>
      <c r="M254" s="1"/>
      <c r="N254" s="1"/>
      <c r="O254" s="1"/>
      <c r="P254" s="1"/>
    </row>
    <row r="255" spans="3:16" ht="15" x14ac:dyDescent="0.2">
      <c r="C255" s="1"/>
      <c r="D255" s="4"/>
      <c r="E255" s="4"/>
      <c r="F255" s="8"/>
      <c r="G255" s="2"/>
      <c r="H255" s="5"/>
      <c r="I255" s="6"/>
      <c r="J255" s="7"/>
      <c r="K255" s="1"/>
      <c r="L255" s="1"/>
      <c r="M255" s="1"/>
      <c r="N255" s="1"/>
      <c r="O255" s="1"/>
      <c r="P255" s="1"/>
    </row>
    <row r="256" spans="3:16" ht="15" x14ac:dyDescent="0.2">
      <c r="C256" s="1"/>
      <c r="D256" s="4"/>
      <c r="E256" s="4"/>
      <c r="F256" s="8"/>
      <c r="G256" s="2"/>
      <c r="H256" s="5"/>
      <c r="I256" s="6"/>
      <c r="J256" s="7"/>
      <c r="K256" s="1"/>
      <c r="L256" s="1"/>
      <c r="M256" s="1"/>
      <c r="N256" s="1"/>
      <c r="O256" s="1"/>
      <c r="P256" s="1"/>
    </row>
    <row r="257" spans="3:16" ht="15" x14ac:dyDescent="0.2">
      <c r="C257" s="1"/>
      <c r="D257" s="4"/>
      <c r="E257" s="4"/>
      <c r="F257" s="8"/>
      <c r="G257" s="2"/>
      <c r="H257" s="5"/>
      <c r="I257" s="6"/>
      <c r="J257" s="7"/>
      <c r="K257" s="1"/>
      <c r="L257" s="1"/>
      <c r="M257" s="1"/>
      <c r="N257" s="1"/>
      <c r="O257" s="1"/>
      <c r="P257" s="1"/>
    </row>
    <row r="258" spans="3:16" ht="15" x14ac:dyDescent="0.2">
      <c r="C258" s="1"/>
      <c r="D258" s="4"/>
      <c r="E258" s="4"/>
      <c r="F258" s="8"/>
      <c r="G258" s="2"/>
      <c r="H258" s="5"/>
      <c r="I258" s="6"/>
      <c r="J258" s="7"/>
      <c r="K258" s="1"/>
      <c r="L258" s="1"/>
      <c r="M258" s="1"/>
      <c r="N258" s="1"/>
      <c r="O258" s="1"/>
      <c r="P258" s="1"/>
    </row>
    <row r="259" spans="3:16" ht="15" x14ac:dyDescent="0.2">
      <c r="C259" s="1"/>
      <c r="D259" s="4"/>
      <c r="E259" s="4"/>
      <c r="F259" s="8"/>
      <c r="G259" s="2"/>
      <c r="H259" s="5"/>
      <c r="I259" s="6"/>
      <c r="J259" s="7"/>
      <c r="K259" s="1"/>
      <c r="L259" s="1"/>
      <c r="M259" s="1"/>
      <c r="N259" s="1"/>
      <c r="O259" s="1"/>
      <c r="P259" s="1"/>
    </row>
    <row r="260" spans="3:16" ht="15" x14ac:dyDescent="0.2">
      <c r="C260" s="1"/>
      <c r="D260" s="4"/>
      <c r="E260" s="4"/>
      <c r="F260" s="8"/>
      <c r="G260" s="2"/>
      <c r="H260" s="5"/>
      <c r="I260" s="6"/>
      <c r="J260" s="7"/>
      <c r="K260" s="1"/>
      <c r="L260" s="1"/>
      <c r="M260" s="1"/>
      <c r="N260" s="1"/>
      <c r="O260" s="1"/>
      <c r="P260" s="1"/>
    </row>
    <row r="261" spans="3:16" ht="15" x14ac:dyDescent="0.2">
      <c r="C261" s="1"/>
      <c r="D261" s="4"/>
      <c r="E261" s="4"/>
      <c r="F261" s="8"/>
      <c r="G261" s="2"/>
      <c r="H261" s="5"/>
      <c r="I261" s="6"/>
      <c r="J261" s="7"/>
      <c r="K261" s="1"/>
      <c r="L261" s="1"/>
      <c r="M261" s="1"/>
      <c r="N261" s="1"/>
      <c r="O261" s="1"/>
      <c r="P261" s="1"/>
    </row>
    <row r="262" spans="3:16" ht="15" x14ac:dyDescent="0.2">
      <c r="C262" s="1"/>
      <c r="D262" s="4"/>
      <c r="E262" s="4"/>
      <c r="F262" s="8"/>
      <c r="G262" s="2"/>
      <c r="H262" s="5"/>
      <c r="I262" s="6"/>
      <c r="J262" s="7"/>
      <c r="K262" s="1"/>
      <c r="L262" s="1"/>
      <c r="M262" s="1"/>
      <c r="N262" s="1"/>
      <c r="O262" s="1"/>
      <c r="P262" s="1"/>
    </row>
    <row r="263" spans="3:16" ht="15" x14ac:dyDescent="0.2">
      <c r="C263" s="1"/>
      <c r="D263" s="4"/>
      <c r="E263" s="4"/>
      <c r="F263" s="8"/>
      <c r="G263" s="2"/>
      <c r="H263" s="5"/>
      <c r="I263" s="6"/>
      <c r="J263" s="7"/>
      <c r="K263" s="1"/>
      <c r="L263" s="1"/>
      <c r="M263" s="1"/>
      <c r="N263" s="1"/>
      <c r="O263" s="1"/>
      <c r="P263" s="1"/>
    </row>
    <row r="264" spans="3:16" ht="15" x14ac:dyDescent="0.2">
      <c r="C264" s="1"/>
      <c r="D264" s="4"/>
      <c r="E264" s="4"/>
      <c r="F264" s="8"/>
      <c r="G264" s="2"/>
      <c r="H264" s="5"/>
      <c r="I264" s="6"/>
      <c r="J264" s="7"/>
      <c r="K264" s="1"/>
      <c r="L264" s="1"/>
      <c r="M264" s="1"/>
      <c r="N264" s="1"/>
      <c r="O264" s="1"/>
      <c r="P264" s="1"/>
    </row>
    <row r="265" spans="3:16" ht="15" x14ac:dyDescent="0.2">
      <c r="C265" s="1"/>
      <c r="D265" s="4"/>
      <c r="E265" s="4"/>
      <c r="F265" s="8"/>
      <c r="G265" s="2"/>
      <c r="H265" s="5"/>
      <c r="I265" s="6"/>
      <c r="J265" s="7"/>
      <c r="K265" s="1"/>
      <c r="L265" s="1"/>
      <c r="M265" s="1"/>
      <c r="N265" s="1"/>
      <c r="O265" s="1"/>
      <c r="P265" s="1"/>
    </row>
    <row r="266" spans="3:16" ht="15" x14ac:dyDescent="0.2">
      <c r="C266" s="1"/>
      <c r="D266" s="4"/>
      <c r="E266" s="4"/>
      <c r="F266" s="8"/>
      <c r="G266" s="2"/>
      <c r="H266" s="5"/>
      <c r="I266" s="6"/>
      <c r="J266" s="7"/>
      <c r="K266" s="1"/>
      <c r="L266" s="1"/>
      <c r="M266" s="1"/>
      <c r="N266" s="1"/>
      <c r="O266" s="1"/>
      <c r="P266" s="1"/>
    </row>
    <row r="267" spans="3:16" ht="15" x14ac:dyDescent="0.2">
      <c r="C267" s="1"/>
      <c r="D267" s="4"/>
      <c r="E267" s="4"/>
      <c r="F267" s="8"/>
      <c r="G267" s="2"/>
      <c r="H267" s="5"/>
      <c r="I267" s="6"/>
      <c r="J267" s="7"/>
      <c r="K267" s="1"/>
      <c r="L267" s="1"/>
      <c r="M267" s="1"/>
      <c r="N267" s="1"/>
      <c r="O267" s="1"/>
      <c r="P267" s="1"/>
    </row>
    <row r="268" spans="3:16" ht="15" x14ac:dyDescent="0.2">
      <c r="C268" s="1"/>
      <c r="D268" s="4"/>
      <c r="E268" s="4"/>
      <c r="F268" s="8"/>
      <c r="G268" s="2"/>
      <c r="H268" s="5"/>
      <c r="I268" s="6"/>
      <c r="J268" s="7"/>
      <c r="K268" s="1"/>
      <c r="L268" s="1"/>
      <c r="M268" s="1"/>
      <c r="N268" s="1"/>
      <c r="O268" s="1"/>
      <c r="P268" s="1"/>
    </row>
    <row r="269" spans="3:16" ht="15" x14ac:dyDescent="0.2">
      <c r="C269" s="1"/>
      <c r="D269" s="4"/>
      <c r="E269" s="4"/>
      <c r="F269" s="8"/>
      <c r="G269" s="2"/>
      <c r="H269" s="5"/>
      <c r="I269" s="6"/>
      <c r="J269" s="7"/>
      <c r="K269" s="1"/>
      <c r="L269" s="1"/>
      <c r="M269" s="1"/>
      <c r="N269" s="1"/>
      <c r="O269" s="1"/>
      <c r="P269" s="1"/>
    </row>
    <row r="270" spans="3:16" ht="15" x14ac:dyDescent="0.2">
      <c r="C270" s="1"/>
      <c r="D270" s="4"/>
      <c r="E270" s="4"/>
      <c r="F270" s="8"/>
      <c r="G270" s="2"/>
      <c r="H270" s="5"/>
      <c r="I270" s="6"/>
      <c r="J270" s="7"/>
      <c r="K270" s="1"/>
      <c r="L270" s="1"/>
      <c r="M270" s="1"/>
      <c r="N270" s="1"/>
      <c r="O270" s="1"/>
      <c r="P270" s="1"/>
    </row>
    <row r="271" spans="3:16" ht="15" x14ac:dyDescent="0.2">
      <c r="C271" s="1"/>
      <c r="D271" s="4"/>
      <c r="E271" s="4"/>
      <c r="F271" s="8"/>
      <c r="G271" s="2"/>
      <c r="H271" s="5"/>
      <c r="I271" s="6"/>
      <c r="J271" s="7"/>
      <c r="K271" s="1"/>
      <c r="L271" s="1"/>
      <c r="M271" s="1"/>
      <c r="N271" s="1"/>
      <c r="O271" s="1"/>
      <c r="P271" s="1"/>
    </row>
    <row r="272" spans="3:16" ht="15" x14ac:dyDescent="0.2">
      <c r="C272" s="1"/>
      <c r="D272" s="4"/>
      <c r="E272" s="4"/>
      <c r="F272" s="8"/>
      <c r="G272" s="2"/>
      <c r="H272" s="5"/>
      <c r="I272" s="6"/>
      <c r="J272" s="7"/>
      <c r="K272" s="1"/>
      <c r="L272" s="1"/>
      <c r="M272" s="1"/>
      <c r="N272" s="1"/>
      <c r="O272" s="1"/>
      <c r="P272" s="1"/>
    </row>
    <row r="273" spans="3:16" ht="15" x14ac:dyDescent="0.2">
      <c r="C273" s="1"/>
      <c r="D273" s="4"/>
      <c r="E273" s="4"/>
      <c r="F273" s="8"/>
      <c r="G273" s="2"/>
      <c r="H273" s="5"/>
      <c r="I273" s="6"/>
      <c r="J273" s="7"/>
      <c r="K273" s="1"/>
      <c r="L273" s="1"/>
      <c r="M273" s="1"/>
      <c r="N273" s="1"/>
      <c r="O273" s="1"/>
      <c r="P273" s="1"/>
    </row>
    <row r="274" spans="3:16" ht="15" x14ac:dyDescent="0.2">
      <c r="C274" s="1"/>
      <c r="D274" s="4"/>
      <c r="E274" s="4"/>
      <c r="F274" s="8"/>
      <c r="G274" s="2"/>
      <c r="H274" s="5"/>
      <c r="I274" s="6"/>
      <c r="J274" s="7"/>
      <c r="K274" s="1"/>
      <c r="L274" s="1"/>
      <c r="M274" s="1"/>
      <c r="N274" s="1"/>
      <c r="O274" s="1"/>
      <c r="P274" s="1"/>
    </row>
    <row r="275" spans="3:16" ht="15" x14ac:dyDescent="0.2">
      <c r="C275" s="1"/>
      <c r="D275" s="4"/>
      <c r="E275" s="4"/>
      <c r="F275" s="8"/>
      <c r="G275" s="2"/>
      <c r="H275" s="5"/>
      <c r="I275" s="6"/>
      <c r="J275" s="7"/>
      <c r="K275" s="1"/>
      <c r="L275" s="1"/>
      <c r="M275" s="1"/>
      <c r="N275" s="1"/>
      <c r="O275" s="1"/>
      <c r="P275" s="1"/>
    </row>
    <row r="276" spans="3:16" ht="15" x14ac:dyDescent="0.2">
      <c r="C276" s="1"/>
      <c r="D276" s="4"/>
      <c r="E276" s="4"/>
      <c r="F276" s="8"/>
      <c r="G276" s="2"/>
      <c r="H276" s="5"/>
      <c r="I276" s="6"/>
      <c r="J276" s="7"/>
      <c r="K276" s="1"/>
      <c r="L276" s="1"/>
      <c r="M276" s="1"/>
      <c r="N276" s="1"/>
      <c r="O276" s="1"/>
      <c r="P276" s="1"/>
    </row>
    <row r="277" spans="3:16" ht="15" x14ac:dyDescent="0.2">
      <c r="C277" s="1"/>
      <c r="D277" s="4"/>
      <c r="E277" s="4"/>
      <c r="F277" s="8"/>
      <c r="G277" s="2"/>
      <c r="H277" s="5"/>
      <c r="I277" s="6"/>
      <c r="J277" s="7"/>
      <c r="K277" s="1"/>
      <c r="L277" s="1"/>
      <c r="M277" s="1"/>
      <c r="N277" s="1"/>
      <c r="O277" s="1"/>
      <c r="P277" s="1"/>
    </row>
    <row r="278" spans="3:16" ht="15" x14ac:dyDescent="0.2">
      <c r="C278" s="1"/>
      <c r="D278" s="4"/>
      <c r="E278" s="4"/>
      <c r="F278" s="8"/>
      <c r="G278" s="2"/>
      <c r="H278" s="5"/>
      <c r="I278" s="6"/>
      <c r="J278" s="7"/>
      <c r="K278" s="1"/>
      <c r="L278" s="1"/>
      <c r="M278" s="1"/>
      <c r="N278" s="1"/>
      <c r="O278" s="1"/>
      <c r="P278" s="1"/>
    </row>
  </sheetData>
  <autoFilter ref="B18:P118" xr:uid="{06BBAB8B-E3F9-489D-A88F-67FFC3B23FEC}"/>
  <mergeCells count="7">
    <mergeCell ref="B2:D2"/>
    <mergeCell ref="B4:D4"/>
    <mergeCell ref="B12:D12"/>
    <mergeCell ref="B14:D14"/>
    <mergeCell ref="B6:D6"/>
    <mergeCell ref="B8:D8"/>
    <mergeCell ref="B10:D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7:G109"/>
  <sheetViews>
    <sheetView topLeftCell="A4" workbookViewId="0">
      <selection activeCell="L24" sqref="L24"/>
    </sheetView>
  </sheetViews>
  <sheetFormatPr defaultColWidth="11.42578125" defaultRowHeight="12.75" x14ac:dyDescent="0.2"/>
  <cols>
    <col min="4" max="4" width="20.140625" customWidth="1"/>
    <col min="5" max="5" width="41.7109375" customWidth="1"/>
    <col min="6" max="6" width="12.7109375" customWidth="1"/>
    <col min="7" max="7" width="23.140625" customWidth="1"/>
    <col min="8" max="8" width="14" customWidth="1"/>
  </cols>
  <sheetData>
    <row r="7" spans="4:7" ht="20.25" x14ac:dyDescent="0.3">
      <c r="D7" s="3">
        <v>1</v>
      </c>
      <c r="E7" s="3">
        <v>2</v>
      </c>
      <c r="F7" s="3">
        <v>3</v>
      </c>
      <c r="G7" s="3">
        <v>4</v>
      </c>
    </row>
    <row r="8" spans="4:7" x14ac:dyDescent="0.2">
      <c r="D8" s="9"/>
      <c r="E8" s="9"/>
      <c r="F8" s="9"/>
      <c r="G8" s="9"/>
    </row>
    <row r="9" spans="4:7" ht="15.75" x14ac:dyDescent="0.2">
      <c r="D9" s="43" t="s">
        <v>64</v>
      </c>
      <c r="E9" s="44" t="s">
        <v>127</v>
      </c>
      <c r="F9" s="44" t="s">
        <v>9</v>
      </c>
      <c r="G9" s="45" t="s">
        <v>61</v>
      </c>
    </row>
    <row r="10" spans="4:7" ht="15" x14ac:dyDescent="0.2">
      <c r="D10" s="40">
        <v>1001</v>
      </c>
      <c r="E10" s="14" t="s">
        <v>58</v>
      </c>
      <c r="F10" s="13">
        <v>1</v>
      </c>
      <c r="G10" s="15">
        <v>35827</v>
      </c>
    </row>
    <row r="11" spans="4:7" ht="15" x14ac:dyDescent="0.2">
      <c r="D11" s="41">
        <v>1002</v>
      </c>
      <c r="E11" s="16" t="s">
        <v>57</v>
      </c>
      <c r="F11" s="1">
        <v>2</v>
      </c>
      <c r="G11" s="15">
        <v>35796</v>
      </c>
    </row>
    <row r="12" spans="4:7" ht="15" x14ac:dyDescent="0.2">
      <c r="D12" s="40">
        <v>1003</v>
      </c>
      <c r="E12" s="17" t="s">
        <v>56</v>
      </c>
      <c r="F12" s="13">
        <v>1</v>
      </c>
      <c r="G12" s="15">
        <v>35765</v>
      </c>
    </row>
    <row r="13" spans="4:7" ht="15" x14ac:dyDescent="0.2">
      <c r="D13" s="41">
        <v>1004</v>
      </c>
      <c r="E13" s="16" t="s">
        <v>55</v>
      </c>
      <c r="F13" s="1">
        <v>1</v>
      </c>
      <c r="G13" s="15">
        <v>35735</v>
      </c>
    </row>
    <row r="14" spans="4:7" ht="15" x14ac:dyDescent="0.2">
      <c r="D14" s="40">
        <v>1005</v>
      </c>
      <c r="E14" s="17" t="s">
        <v>54</v>
      </c>
      <c r="F14" s="13">
        <v>1</v>
      </c>
      <c r="G14" s="15">
        <v>35704</v>
      </c>
    </row>
    <row r="15" spans="4:7" ht="15" x14ac:dyDescent="0.2">
      <c r="D15" s="41">
        <v>1006</v>
      </c>
      <c r="E15" s="16" t="s">
        <v>125</v>
      </c>
      <c r="F15" s="1">
        <v>5</v>
      </c>
      <c r="G15" s="15">
        <v>35674</v>
      </c>
    </row>
    <row r="16" spans="4:7" ht="15" x14ac:dyDescent="0.2">
      <c r="D16" s="40">
        <v>1007</v>
      </c>
      <c r="E16" s="17" t="s">
        <v>53</v>
      </c>
      <c r="F16" s="13">
        <v>5</v>
      </c>
      <c r="G16" s="15">
        <v>35643</v>
      </c>
    </row>
    <row r="17" spans="4:7" ht="15" x14ac:dyDescent="0.2">
      <c r="D17" s="41">
        <v>1008</v>
      </c>
      <c r="E17" s="18" t="s">
        <v>51</v>
      </c>
      <c r="F17" s="1">
        <v>6</v>
      </c>
      <c r="G17" s="15">
        <v>35612</v>
      </c>
    </row>
    <row r="18" spans="4:7" ht="15" x14ac:dyDescent="0.2">
      <c r="D18" s="40">
        <v>1009</v>
      </c>
      <c r="E18" s="19" t="s">
        <v>50</v>
      </c>
      <c r="F18" s="13">
        <v>6</v>
      </c>
      <c r="G18" s="15">
        <v>35582</v>
      </c>
    </row>
    <row r="19" spans="4:7" ht="15" x14ac:dyDescent="0.2">
      <c r="D19" s="41">
        <v>1010</v>
      </c>
      <c r="E19" s="18" t="s">
        <v>49</v>
      </c>
      <c r="F19" s="1">
        <v>1</v>
      </c>
      <c r="G19" s="15">
        <v>35551</v>
      </c>
    </row>
    <row r="20" spans="4:7" ht="15" x14ac:dyDescent="0.2">
      <c r="D20" s="40">
        <v>1011</v>
      </c>
      <c r="E20" s="19" t="s">
        <v>48</v>
      </c>
      <c r="F20" s="13">
        <v>-1</v>
      </c>
      <c r="G20" s="15">
        <v>35521</v>
      </c>
    </row>
    <row r="21" spans="4:7" ht="15" x14ac:dyDescent="0.2">
      <c r="D21" s="41">
        <v>1012</v>
      </c>
      <c r="E21" s="18" t="s">
        <v>47</v>
      </c>
      <c r="F21" s="1">
        <v>1</v>
      </c>
      <c r="G21" s="15">
        <v>35490</v>
      </c>
    </row>
    <row r="22" spans="4:7" ht="15" x14ac:dyDescent="0.2">
      <c r="D22" s="40">
        <v>1013</v>
      </c>
      <c r="E22" s="19" t="s">
        <v>46</v>
      </c>
      <c r="F22" s="13">
        <v>1</v>
      </c>
      <c r="G22" s="15">
        <v>35462</v>
      </c>
    </row>
    <row r="23" spans="4:7" ht="15" x14ac:dyDescent="0.2">
      <c r="D23" s="41">
        <v>1014</v>
      </c>
      <c r="E23" s="18" t="s">
        <v>45</v>
      </c>
      <c r="F23" s="1">
        <v>1</v>
      </c>
      <c r="G23" s="15">
        <v>35431</v>
      </c>
    </row>
    <row r="24" spans="4:7" ht="15" x14ac:dyDescent="0.2">
      <c r="D24" s="40">
        <v>1015</v>
      </c>
      <c r="E24" s="19" t="s">
        <v>44</v>
      </c>
      <c r="F24" s="13">
        <v>2</v>
      </c>
      <c r="G24" s="15">
        <v>35400</v>
      </c>
    </row>
    <row r="25" spans="4:7" ht="15" x14ac:dyDescent="0.2">
      <c r="D25" s="41">
        <v>1016</v>
      </c>
      <c r="E25" s="18" t="s">
        <v>43</v>
      </c>
      <c r="F25" s="1">
        <v>2</v>
      </c>
      <c r="G25" s="15">
        <v>35370</v>
      </c>
    </row>
    <row r="26" spans="4:7" ht="15" x14ac:dyDescent="0.2">
      <c r="D26" s="40">
        <v>1017</v>
      </c>
      <c r="E26" s="19" t="s">
        <v>42</v>
      </c>
      <c r="F26" s="13">
        <v>-2</v>
      </c>
      <c r="G26" s="15">
        <v>35339</v>
      </c>
    </row>
    <row r="27" spans="4:7" ht="15" x14ac:dyDescent="0.2">
      <c r="D27" s="41">
        <v>1018</v>
      </c>
      <c r="E27" s="18" t="s">
        <v>41</v>
      </c>
      <c r="F27" s="1">
        <v>1</v>
      </c>
      <c r="G27" s="15">
        <v>35309</v>
      </c>
    </row>
    <row r="28" spans="4:7" ht="15" x14ac:dyDescent="0.2">
      <c r="D28" s="40">
        <v>1019</v>
      </c>
      <c r="E28" s="19" t="s">
        <v>40</v>
      </c>
      <c r="F28" s="13">
        <v>1</v>
      </c>
      <c r="G28" s="15">
        <v>35278</v>
      </c>
    </row>
    <row r="29" spans="4:7" ht="15" x14ac:dyDescent="0.2">
      <c r="D29" s="41">
        <v>1020</v>
      </c>
      <c r="E29" s="18" t="s">
        <v>39</v>
      </c>
      <c r="F29" s="1">
        <v>2</v>
      </c>
      <c r="G29" s="15">
        <v>35247</v>
      </c>
    </row>
    <row r="30" spans="4:7" ht="15" x14ac:dyDescent="0.2">
      <c r="D30" s="40">
        <v>1021</v>
      </c>
      <c r="E30" s="19" t="s">
        <v>38</v>
      </c>
      <c r="F30" s="13">
        <v>1</v>
      </c>
      <c r="G30" s="15">
        <v>35217</v>
      </c>
    </row>
    <row r="31" spans="4:7" ht="15" x14ac:dyDescent="0.2">
      <c r="D31" s="41">
        <v>1022</v>
      </c>
      <c r="E31" s="18" t="s">
        <v>37</v>
      </c>
      <c r="F31" s="1">
        <v>1</v>
      </c>
      <c r="G31" s="15">
        <v>35186</v>
      </c>
    </row>
    <row r="32" spans="4:7" ht="15" x14ac:dyDescent="0.2">
      <c r="D32" s="40">
        <v>1023</v>
      </c>
      <c r="E32" s="19" t="s">
        <v>36</v>
      </c>
      <c r="F32" s="13">
        <v>1</v>
      </c>
      <c r="G32" s="15">
        <v>35156</v>
      </c>
    </row>
    <row r="33" spans="4:7" ht="15" x14ac:dyDescent="0.2">
      <c r="D33" s="41">
        <v>1024</v>
      </c>
      <c r="E33" s="18" t="s">
        <v>35</v>
      </c>
      <c r="F33" s="1">
        <v>1</v>
      </c>
      <c r="G33" s="15">
        <v>35125</v>
      </c>
    </row>
    <row r="34" spans="4:7" ht="15" x14ac:dyDescent="0.2">
      <c r="D34" s="40">
        <v>1025</v>
      </c>
      <c r="E34" s="19" t="s">
        <v>34</v>
      </c>
      <c r="F34" s="13">
        <v>1</v>
      </c>
      <c r="G34" s="15">
        <v>35096</v>
      </c>
    </row>
    <row r="35" spans="4:7" ht="15" x14ac:dyDescent="0.2">
      <c r="D35" s="41">
        <v>1026</v>
      </c>
      <c r="E35" s="18" t="s">
        <v>33</v>
      </c>
      <c r="F35" s="1">
        <v>1</v>
      </c>
      <c r="G35" s="15">
        <v>35065</v>
      </c>
    </row>
    <row r="36" spans="4:7" ht="15" x14ac:dyDescent="0.2">
      <c r="D36" s="40">
        <v>1027</v>
      </c>
      <c r="E36" s="19" t="s">
        <v>32</v>
      </c>
      <c r="F36" s="13">
        <v>1</v>
      </c>
      <c r="G36" s="15">
        <v>35034</v>
      </c>
    </row>
    <row r="37" spans="4:7" ht="15" x14ac:dyDescent="0.2">
      <c r="D37" s="41">
        <v>1028</v>
      </c>
      <c r="E37" s="18" t="s">
        <v>31</v>
      </c>
      <c r="F37" s="1">
        <v>1</v>
      </c>
      <c r="G37" s="15">
        <v>35004</v>
      </c>
    </row>
    <row r="38" spans="4:7" ht="15" x14ac:dyDescent="0.2">
      <c r="D38" s="40">
        <v>1029</v>
      </c>
      <c r="E38" s="19" t="s">
        <v>30</v>
      </c>
      <c r="F38" s="13">
        <v>2</v>
      </c>
      <c r="G38" s="15">
        <v>34973</v>
      </c>
    </row>
    <row r="39" spans="4:7" ht="15" x14ac:dyDescent="0.2">
      <c r="D39" s="41">
        <v>1030</v>
      </c>
      <c r="E39" s="18" t="s">
        <v>29</v>
      </c>
      <c r="F39" s="1">
        <v>2</v>
      </c>
      <c r="G39" s="15">
        <v>34943</v>
      </c>
    </row>
    <row r="40" spans="4:7" ht="15" x14ac:dyDescent="0.2">
      <c r="D40" s="40">
        <v>1031</v>
      </c>
      <c r="E40" s="19" t="s">
        <v>28</v>
      </c>
      <c r="F40" s="20">
        <v>1</v>
      </c>
      <c r="G40" s="15">
        <v>34912</v>
      </c>
    </row>
    <row r="41" spans="4:7" ht="15" x14ac:dyDescent="0.2">
      <c r="D41" s="41">
        <v>1032</v>
      </c>
      <c r="E41" s="18" t="s">
        <v>62</v>
      </c>
      <c r="F41" s="1">
        <v>2</v>
      </c>
      <c r="G41" s="15">
        <v>34881</v>
      </c>
    </row>
    <row r="42" spans="4:7" ht="15" x14ac:dyDescent="0.2">
      <c r="D42" s="40">
        <v>1033</v>
      </c>
      <c r="E42" s="19" t="s">
        <v>27</v>
      </c>
      <c r="F42" s="13">
        <v>2</v>
      </c>
      <c r="G42" s="15">
        <v>34851</v>
      </c>
    </row>
    <row r="43" spans="4:7" ht="15" x14ac:dyDescent="0.2">
      <c r="D43" s="41">
        <v>1034</v>
      </c>
      <c r="E43" s="18" t="s">
        <v>26</v>
      </c>
      <c r="F43" s="1">
        <v>2</v>
      </c>
      <c r="G43" s="15">
        <v>34820</v>
      </c>
    </row>
    <row r="44" spans="4:7" ht="15" x14ac:dyDescent="0.2">
      <c r="D44" s="40">
        <v>1035</v>
      </c>
      <c r="E44" s="19" t="s">
        <v>25</v>
      </c>
      <c r="F44" s="13">
        <v>2</v>
      </c>
      <c r="G44" s="15">
        <v>34790</v>
      </c>
    </row>
    <row r="45" spans="4:7" ht="15" x14ac:dyDescent="0.2">
      <c r="D45" s="41">
        <v>1036</v>
      </c>
      <c r="E45" s="18" t="s">
        <v>24</v>
      </c>
      <c r="F45" s="1">
        <v>1</v>
      </c>
      <c r="G45" s="15">
        <v>34759</v>
      </c>
    </row>
    <row r="46" spans="4:7" ht="15" x14ac:dyDescent="0.2">
      <c r="D46" s="40">
        <v>1037</v>
      </c>
      <c r="E46" s="19" t="s">
        <v>23</v>
      </c>
      <c r="F46" s="13">
        <v>1</v>
      </c>
      <c r="G46" s="15">
        <v>34731</v>
      </c>
    </row>
    <row r="47" spans="4:7" ht="15" x14ac:dyDescent="0.2">
      <c r="D47" s="41">
        <v>1038</v>
      </c>
      <c r="E47" s="18" t="s">
        <v>22</v>
      </c>
      <c r="F47" s="1">
        <v>1</v>
      </c>
      <c r="G47" s="15">
        <v>34700</v>
      </c>
    </row>
    <row r="48" spans="4:7" ht="15" x14ac:dyDescent="0.2">
      <c r="D48" s="40">
        <v>1039</v>
      </c>
      <c r="E48" s="19" t="s">
        <v>21</v>
      </c>
      <c r="F48" s="13">
        <v>1</v>
      </c>
      <c r="G48" s="15">
        <v>34669</v>
      </c>
    </row>
    <row r="49" spans="4:7" ht="15" x14ac:dyDescent="0.2">
      <c r="D49" s="41">
        <v>1040</v>
      </c>
      <c r="E49" s="18" t="s">
        <v>63</v>
      </c>
      <c r="F49" s="1">
        <v>1</v>
      </c>
      <c r="G49" s="15">
        <v>34639</v>
      </c>
    </row>
    <row r="50" spans="4:7" ht="15" x14ac:dyDescent="0.2">
      <c r="D50" s="40">
        <v>1041</v>
      </c>
      <c r="E50" s="19" t="s">
        <v>20</v>
      </c>
      <c r="F50" s="13">
        <v>1</v>
      </c>
      <c r="G50" s="15">
        <v>34608</v>
      </c>
    </row>
    <row r="51" spans="4:7" ht="15" x14ac:dyDescent="0.2">
      <c r="D51" s="41">
        <v>1042</v>
      </c>
      <c r="E51" s="18" t="s">
        <v>19</v>
      </c>
      <c r="F51" s="1">
        <v>1</v>
      </c>
      <c r="G51" s="15">
        <v>34578</v>
      </c>
    </row>
    <row r="52" spans="4:7" ht="15" x14ac:dyDescent="0.2">
      <c r="D52" s="40">
        <v>1043</v>
      </c>
      <c r="E52" s="19" t="s">
        <v>18</v>
      </c>
      <c r="F52" s="13">
        <v>1</v>
      </c>
      <c r="G52" s="15">
        <v>34547</v>
      </c>
    </row>
    <row r="53" spans="4:7" ht="15" x14ac:dyDescent="0.2">
      <c r="D53" s="41">
        <v>1044</v>
      </c>
      <c r="E53" s="21" t="s">
        <v>17</v>
      </c>
      <c r="F53" s="1">
        <v>2</v>
      </c>
      <c r="G53" s="15">
        <v>34516</v>
      </c>
    </row>
    <row r="54" spans="4:7" ht="15" x14ac:dyDescent="0.2">
      <c r="D54" s="40">
        <v>1045</v>
      </c>
      <c r="E54" s="22" t="s">
        <v>16</v>
      </c>
      <c r="F54" s="13">
        <v>1</v>
      </c>
      <c r="G54" s="15">
        <v>34486</v>
      </c>
    </row>
    <row r="55" spans="4:7" ht="15" x14ac:dyDescent="0.2">
      <c r="D55" s="41">
        <v>1046</v>
      </c>
      <c r="E55" s="21" t="s">
        <v>15</v>
      </c>
      <c r="F55" s="1">
        <v>1</v>
      </c>
      <c r="G55" s="15">
        <v>34455</v>
      </c>
    </row>
    <row r="56" spans="4:7" ht="15" x14ac:dyDescent="0.2">
      <c r="D56" s="40">
        <v>1047</v>
      </c>
      <c r="E56" s="22" t="s">
        <v>14</v>
      </c>
      <c r="F56" s="13">
        <v>1</v>
      </c>
      <c r="G56" s="15">
        <v>34425</v>
      </c>
    </row>
    <row r="57" spans="4:7" ht="15" x14ac:dyDescent="0.2">
      <c r="D57" s="41">
        <v>1048</v>
      </c>
      <c r="E57" s="21" t="s">
        <v>13</v>
      </c>
      <c r="F57" s="1">
        <v>1</v>
      </c>
      <c r="G57" s="15">
        <v>34394</v>
      </c>
    </row>
    <row r="58" spans="4:7" ht="15" x14ac:dyDescent="0.2">
      <c r="D58" s="40">
        <v>1049</v>
      </c>
      <c r="E58" s="22" t="s">
        <v>12</v>
      </c>
      <c r="F58" s="13">
        <v>1</v>
      </c>
      <c r="G58" s="15">
        <v>34366</v>
      </c>
    </row>
    <row r="59" spans="4:7" ht="15" x14ac:dyDescent="0.2">
      <c r="D59" s="41">
        <v>1050</v>
      </c>
      <c r="E59" s="21" t="s">
        <v>11</v>
      </c>
      <c r="F59" s="1">
        <v>1</v>
      </c>
      <c r="G59" s="15">
        <v>34335</v>
      </c>
    </row>
    <row r="60" spans="4:7" ht="15" x14ac:dyDescent="0.2">
      <c r="D60" s="40">
        <v>1051</v>
      </c>
      <c r="E60" s="23" t="s">
        <v>124</v>
      </c>
      <c r="F60" s="13">
        <v>1</v>
      </c>
      <c r="G60" s="11">
        <v>35827</v>
      </c>
    </row>
    <row r="61" spans="4:7" ht="15" x14ac:dyDescent="0.2">
      <c r="D61" s="41">
        <v>1052</v>
      </c>
      <c r="E61" s="2" t="s">
        <v>57</v>
      </c>
      <c r="F61" s="1">
        <v>2</v>
      </c>
      <c r="G61" s="11">
        <v>35796</v>
      </c>
    </row>
    <row r="62" spans="4:7" ht="15" x14ac:dyDescent="0.2">
      <c r="D62" s="40">
        <v>1053</v>
      </c>
      <c r="E62" s="24" t="s">
        <v>76</v>
      </c>
      <c r="F62" s="13">
        <v>1</v>
      </c>
      <c r="G62" s="11">
        <v>36861</v>
      </c>
    </row>
    <row r="63" spans="4:7" ht="15" x14ac:dyDescent="0.2">
      <c r="D63" s="41">
        <v>1054</v>
      </c>
      <c r="E63" s="25" t="s">
        <v>77</v>
      </c>
      <c r="F63" s="1">
        <v>1</v>
      </c>
      <c r="G63" s="11">
        <v>37196</v>
      </c>
    </row>
    <row r="64" spans="4:7" ht="15" x14ac:dyDescent="0.2">
      <c r="D64" s="40">
        <v>1055</v>
      </c>
      <c r="E64" s="26" t="s">
        <v>78</v>
      </c>
      <c r="F64" s="13">
        <v>1</v>
      </c>
      <c r="G64" s="11">
        <v>37197</v>
      </c>
    </row>
    <row r="65" spans="4:7" ht="15" x14ac:dyDescent="0.2">
      <c r="D65" s="41">
        <v>1056</v>
      </c>
      <c r="E65" s="25" t="s">
        <v>79</v>
      </c>
      <c r="F65" s="1">
        <v>2</v>
      </c>
      <c r="G65" s="11">
        <v>37198</v>
      </c>
    </row>
    <row r="66" spans="4:7" ht="15" x14ac:dyDescent="0.2">
      <c r="D66" s="40">
        <v>1057</v>
      </c>
      <c r="E66" s="26" t="s">
        <v>80</v>
      </c>
      <c r="F66" s="13">
        <v>2</v>
      </c>
      <c r="G66" s="11">
        <v>37199</v>
      </c>
    </row>
    <row r="67" spans="4:7" ht="15" x14ac:dyDescent="0.2">
      <c r="D67" s="41">
        <v>1058</v>
      </c>
      <c r="E67" s="25" t="s">
        <v>81</v>
      </c>
      <c r="F67" s="1">
        <v>2</v>
      </c>
      <c r="G67" s="11">
        <v>37200</v>
      </c>
    </row>
    <row r="68" spans="4:7" ht="15" x14ac:dyDescent="0.2">
      <c r="D68" s="40">
        <v>1059</v>
      </c>
      <c r="E68" s="26" t="s">
        <v>82</v>
      </c>
      <c r="F68" s="13">
        <v>1</v>
      </c>
      <c r="G68" s="11">
        <v>37201</v>
      </c>
    </row>
    <row r="69" spans="4:7" ht="15" x14ac:dyDescent="0.2">
      <c r="D69" s="41">
        <v>1060</v>
      </c>
      <c r="E69" s="25" t="s">
        <v>83</v>
      </c>
      <c r="F69" s="1">
        <v>1</v>
      </c>
      <c r="G69" s="11">
        <v>37202</v>
      </c>
    </row>
    <row r="70" spans="4:7" ht="15" x14ac:dyDescent="0.2">
      <c r="D70" s="40">
        <v>1061</v>
      </c>
      <c r="E70" s="26" t="s">
        <v>84</v>
      </c>
      <c r="F70" s="13">
        <v>2</v>
      </c>
      <c r="G70" s="11">
        <v>37203</v>
      </c>
    </row>
    <row r="71" spans="4:7" ht="15" x14ac:dyDescent="0.2">
      <c r="D71" s="41">
        <v>1062</v>
      </c>
      <c r="E71" s="25" t="s">
        <v>85</v>
      </c>
      <c r="F71" s="1">
        <v>2</v>
      </c>
      <c r="G71" s="11">
        <v>37204</v>
      </c>
    </row>
    <row r="72" spans="4:7" ht="15" x14ac:dyDescent="0.2">
      <c r="D72" s="40">
        <v>1063</v>
      </c>
      <c r="E72" s="26" t="s">
        <v>86</v>
      </c>
      <c r="F72" s="13">
        <v>1</v>
      </c>
      <c r="G72" s="11">
        <v>37205</v>
      </c>
    </row>
    <row r="73" spans="4:7" ht="15" x14ac:dyDescent="0.2">
      <c r="D73" s="41">
        <v>1064</v>
      </c>
      <c r="E73" s="25" t="s">
        <v>87</v>
      </c>
      <c r="F73" s="1">
        <v>1</v>
      </c>
      <c r="G73" s="11">
        <v>37206</v>
      </c>
    </row>
    <row r="74" spans="4:7" ht="15" x14ac:dyDescent="0.2">
      <c r="D74" s="40">
        <v>1065</v>
      </c>
      <c r="E74" s="26" t="s">
        <v>88</v>
      </c>
      <c r="F74" s="13">
        <v>1</v>
      </c>
      <c r="G74" s="11">
        <v>37207</v>
      </c>
    </row>
    <row r="75" spans="4:7" ht="15" x14ac:dyDescent="0.2">
      <c r="D75" s="41">
        <v>1066</v>
      </c>
      <c r="E75" s="25" t="s">
        <v>89</v>
      </c>
      <c r="F75" s="1">
        <v>1</v>
      </c>
      <c r="G75" s="11">
        <v>37208</v>
      </c>
    </row>
    <row r="76" spans="4:7" ht="15" x14ac:dyDescent="0.2">
      <c r="D76" s="40">
        <v>1067</v>
      </c>
      <c r="E76" s="26" t="s">
        <v>90</v>
      </c>
      <c r="F76" s="13">
        <v>2</v>
      </c>
      <c r="G76" s="11">
        <v>37209</v>
      </c>
    </row>
    <row r="77" spans="4:7" ht="15" x14ac:dyDescent="0.2">
      <c r="D77" s="41">
        <v>1068</v>
      </c>
      <c r="E77" s="25" t="s">
        <v>91</v>
      </c>
      <c r="F77" s="1">
        <v>2</v>
      </c>
      <c r="G77" s="11">
        <v>37210</v>
      </c>
    </row>
    <row r="78" spans="4:7" ht="15" x14ac:dyDescent="0.2">
      <c r="D78" s="40">
        <v>1069</v>
      </c>
      <c r="E78" s="26" t="s">
        <v>92</v>
      </c>
      <c r="F78" s="13">
        <v>1</v>
      </c>
      <c r="G78" s="11">
        <v>37211</v>
      </c>
    </row>
    <row r="79" spans="4:7" ht="15" x14ac:dyDescent="0.2">
      <c r="D79" s="41">
        <v>1070</v>
      </c>
      <c r="E79" s="25" t="s">
        <v>93</v>
      </c>
      <c r="F79" s="1">
        <v>2</v>
      </c>
      <c r="G79" s="11">
        <v>37212</v>
      </c>
    </row>
    <row r="80" spans="4:7" ht="15" x14ac:dyDescent="0.2">
      <c r="D80" s="40">
        <v>1071</v>
      </c>
      <c r="E80" s="26" t="s">
        <v>94</v>
      </c>
      <c r="F80" s="13">
        <v>2</v>
      </c>
      <c r="G80" s="11">
        <v>37213</v>
      </c>
    </row>
    <row r="81" spans="4:7" ht="15" x14ac:dyDescent="0.2">
      <c r="D81" s="41">
        <v>1072</v>
      </c>
      <c r="E81" s="25" t="s">
        <v>95</v>
      </c>
      <c r="F81" s="1">
        <v>1</v>
      </c>
      <c r="G81" s="11">
        <v>37214</v>
      </c>
    </row>
    <row r="82" spans="4:7" ht="15" x14ac:dyDescent="0.2">
      <c r="D82" s="40">
        <v>1073</v>
      </c>
      <c r="E82" s="26" t="s">
        <v>96</v>
      </c>
      <c r="F82" s="13">
        <v>2</v>
      </c>
      <c r="G82" s="11">
        <v>37215</v>
      </c>
    </row>
    <row r="83" spans="4:7" ht="15" x14ac:dyDescent="0.2">
      <c r="D83" s="41">
        <v>1074</v>
      </c>
      <c r="E83" s="25" t="s">
        <v>97</v>
      </c>
      <c r="F83" s="1">
        <v>1</v>
      </c>
      <c r="G83" s="11">
        <v>37216</v>
      </c>
    </row>
    <row r="84" spans="4:7" ht="15" x14ac:dyDescent="0.2">
      <c r="D84" s="40">
        <v>1075</v>
      </c>
      <c r="E84" s="26" t="s">
        <v>98</v>
      </c>
      <c r="F84" s="13">
        <v>1</v>
      </c>
      <c r="G84" s="11">
        <v>37217</v>
      </c>
    </row>
    <row r="85" spans="4:7" ht="15" x14ac:dyDescent="0.2">
      <c r="D85" s="41">
        <v>1076</v>
      </c>
      <c r="E85" s="25" t="s">
        <v>99</v>
      </c>
      <c r="F85" s="1">
        <v>1</v>
      </c>
      <c r="G85" s="11">
        <v>37218</v>
      </c>
    </row>
    <row r="86" spans="4:7" ht="15" x14ac:dyDescent="0.2">
      <c r="D86" s="40">
        <v>1077</v>
      </c>
      <c r="E86" s="26" t="s">
        <v>100</v>
      </c>
      <c r="F86" s="13">
        <v>2</v>
      </c>
      <c r="G86" s="11">
        <v>37219</v>
      </c>
    </row>
    <row r="87" spans="4:7" ht="15" x14ac:dyDescent="0.2">
      <c r="D87" s="41">
        <v>1078</v>
      </c>
      <c r="E87" s="25" t="s">
        <v>101</v>
      </c>
      <c r="F87" s="1">
        <v>1</v>
      </c>
      <c r="G87" s="11">
        <v>35394</v>
      </c>
    </row>
    <row r="88" spans="4:7" ht="15" x14ac:dyDescent="0.2">
      <c r="D88" s="40">
        <v>1079</v>
      </c>
      <c r="E88" s="26" t="s">
        <v>102</v>
      </c>
      <c r="F88" s="13">
        <v>1</v>
      </c>
      <c r="G88" s="11">
        <v>35760</v>
      </c>
    </row>
    <row r="89" spans="4:7" ht="15" x14ac:dyDescent="0.2">
      <c r="D89" s="41">
        <v>1080</v>
      </c>
      <c r="E89" s="25" t="s">
        <v>103</v>
      </c>
      <c r="F89" s="1">
        <v>1</v>
      </c>
      <c r="G89" s="11">
        <v>36126</v>
      </c>
    </row>
    <row r="90" spans="4:7" ht="15" x14ac:dyDescent="0.2">
      <c r="D90" s="40">
        <v>1081</v>
      </c>
      <c r="E90" s="26" t="s">
        <v>104</v>
      </c>
      <c r="F90" s="13">
        <v>1</v>
      </c>
      <c r="G90" s="11">
        <v>36492</v>
      </c>
    </row>
    <row r="91" spans="4:7" ht="15" x14ac:dyDescent="0.2">
      <c r="D91" s="41">
        <v>1082</v>
      </c>
      <c r="E91" s="25" t="s">
        <v>105</v>
      </c>
      <c r="F91" s="1">
        <v>1</v>
      </c>
      <c r="G91" s="11">
        <v>36858</v>
      </c>
    </row>
    <row r="92" spans="4:7" ht="15" x14ac:dyDescent="0.2">
      <c r="D92" s="40">
        <v>1083</v>
      </c>
      <c r="E92" s="26" t="s">
        <v>106</v>
      </c>
      <c r="F92" s="13">
        <v>2</v>
      </c>
      <c r="G92" s="11">
        <v>37224</v>
      </c>
    </row>
    <row r="93" spans="4:7" ht="15" x14ac:dyDescent="0.2">
      <c r="D93" s="41">
        <v>1084</v>
      </c>
      <c r="E93" s="25" t="s">
        <v>107</v>
      </c>
      <c r="F93" s="1">
        <v>2</v>
      </c>
      <c r="G93" s="11">
        <v>37590</v>
      </c>
    </row>
    <row r="94" spans="4:7" ht="15" x14ac:dyDescent="0.2">
      <c r="D94" s="40">
        <v>1085</v>
      </c>
      <c r="E94" s="26" t="s">
        <v>108</v>
      </c>
      <c r="F94" s="13">
        <v>2</v>
      </c>
      <c r="G94" s="11">
        <v>34669</v>
      </c>
    </row>
    <row r="95" spans="4:7" ht="15" x14ac:dyDescent="0.2">
      <c r="D95" s="41">
        <v>1086</v>
      </c>
      <c r="E95" s="25" t="s">
        <v>109</v>
      </c>
      <c r="F95" s="1">
        <v>1</v>
      </c>
      <c r="G95" s="11">
        <v>34670</v>
      </c>
    </row>
    <row r="96" spans="4:7" ht="15" x14ac:dyDescent="0.2">
      <c r="D96" s="40">
        <v>1087</v>
      </c>
      <c r="E96" s="26" t="s">
        <v>110</v>
      </c>
      <c r="F96" s="13">
        <v>2</v>
      </c>
      <c r="G96" s="11">
        <v>34671</v>
      </c>
    </row>
    <row r="97" spans="4:7" ht="15" x14ac:dyDescent="0.2">
      <c r="D97" s="41">
        <v>1088</v>
      </c>
      <c r="E97" s="25" t="s">
        <v>111</v>
      </c>
      <c r="F97" s="1">
        <v>1</v>
      </c>
      <c r="G97" s="11">
        <v>34672</v>
      </c>
    </row>
    <row r="98" spans="4:7" ht="15" x14ac:dyDescent="0.2">
      <c r="D98" s="40">
        <v>1089</v>
      </c>
      <c r="E98" s="26" t="s">
        <v>112</v>
      </c>
      <c r="F98" s="13">
        <v>1</v>
      </c>
      <c r="G98" s="11">
        <v>34673</v>
      </c>
    </row>
    <row r="99" spans="4:7" ht="15" x14ac:dyDescent="0.2">
      <c r="D99" s="41">
        <v>1090</v>
      </c>
      <c r="E99" s="25" t="s">
        <v>113</v>
      </c>
      <c r="F99" s="1">
        <v>1</v>
      </c>
      <c r="G99" s="11">
        <v>37232</v>
      </c>
    </row>
    <row r="100" spans="4:7" ht="15" x14ac:dyDescent="0.2">
      <c r="D100" s="40">
        <v>1091</v>
      </c>
      <c r="E100" s="26" t="s">
        <v>114</v>
      </c>
      <c r="F100" s="13">
        <v>2</v>
      </c>
      <c r="G100" s="11">
        <v>37233</v>
      </c>
    </row>
    <row r="101" spans="4:7" ht="15" x14ac:dyDescent="0.2">
      <c r="D101" s="41">
        <v>1092</v>
      </c>
      <c r="E101" s="25" t="s">
        <v>115</v>
      </c>
      <c r="F101" s="1">
        <v>2</v>
      </c>
      <c r="G101" s="11">
        <v>37234</v>
      </c>
    </row>
    <row r="102" spans="4:7" ht="15" x14ac:dyDescent="0.2">
      <c r="D102" s="40">
        <v>1093</v>
      </c>
      <c r="E102" s="26" t="s">
        <v>116</v>
      </c>
      <c r="F102" s="13">
        <v>1</v>
      </c>
      <c r="G102" s="11">
        <v>37235</v>
      </c>
    </row>
    <row r="103" spans="4:7" ht="15" x14ac:dyDescent="0.2">
      <c r="D103" s="41">
        <v>1094</v>
      </c>
      <c r="E103" s="25" t="s">
        <v>117</v>
      </c>
      <c r="F103" s="1">
        <v>1</v>
      </c>
      <c r="G103" s="11">
        <v>37236</v>
      </c>
    </row>
    <row r="104" spans="4:7" ht="15" x14ac:dyDescent="0.2">
      <c r="D104" s="40">
        <v>1095</v>
      </c>
      <c r="E104" s="26" t="s">
        <v>118</v>
      </c>
      <c r="F104" s="13">
        <v>2</v>
      </c>
      <c r="G104" s="11">
        <v>37237</v>
      </c>
    </row>
    <row r="105" spans="4:7" ht="15" x14ac:dyDescent="0.2">
      <c r="D105" s="41">
        <v>1096</v>
      </c>
      <c r="E105" s="25" t="s">
        <v>119</v>
      </c>
      <c r="F105" s="1">
        <v>1</v>
      </c>
      <c r="G105" s="11">
        <v>37238</v>
      </c>
    </row>
    <row r="106" spans="4:7" ht="15" x14ac:dyDescent="0.2">
      <c r="D106" s="40">
        <v>1097</v>
      </c>
      <c r="E106" s="26" t="s">
        <v>120</v>
      </c>
      <c r="F106" s="13">
        <v>2</v>
      </c>
      <c r="G106" s="11">
        <v>37239</v>
      </c>
    </row>
    <row r="107" spans="4:7" ht="15" x14ac:dyDescent="0.2">
      <c r="D107" s="41">
        <v>1098</v>
      </c>
      <c r="E107" s="25" t="s">
        <v>121</v>
      </c>
      <c r="F107" s="1">
        <v>1</v>
      </c>
      <c r="G107" s="11">
        <v>37240</v>
      </c>
    </row>
    <row r="108" spans="4:7" ht="15" x14ac:dyDescent="0.2">
      <c r="D108" s="40">
        <v>1099</v>
      </c>
      <c r="E108" s="23" t="s">
        <v>123</v>
      </c>
      <c r="F108" s="13">
        <v>1</v>
      </c>
      <c r="G108" s="11">
        <v>37241</v>
      </c>
    </row>
    <row r="109" spans="4:7" ht="15" x14ac:dyDescent="0.2">
      <c r="D109" s="42">
        <v>1100</v>
      </c>
      <c r="E109" s="2" t="s">
        <v>122</v>
      </c>
      <c r="F109" s="1">
        <v>1</v>
      </c>
      <c r="G109" s="10">
        <v>37242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BD Donaciones </vt:lpstr>
      <vt:lpstr>BD Funcionarios</vt:lpstr>
      <vt:lpstr>Apellidos___Nombres</vt:lpstr>
      <vt:lpstr>Carrera_Profesional</vt:lpstr>
      <vt:lpstr>Donación</vt:lpstr>
      <vt:lpstr>Edad_Actual</vt:lpstr>
      <vt:lpstr>Fecha_de_Nacimiento</vt:lpstr>
      <vt:lpstr>Fecha_Donacion</vt:lpstr>
      <vt:lpstr>ID_Empleado</vt:lpstr>
      <vt:lpstr>Pais</vt:lpstr>
      <vt:lpstr>Premio_1</vt:lpstr>
      <vt:lpstr>Premio_2</vt:lpstr>
      <vt:lpstr>Premio_3</vt:lpstr>
      <vt:lpstr>Premio_4</vt:lpstr>
      <vt:lpstr>Premio_5</vt:lpstr>
      <vt:lpstr>Premio_6</vt:lpstr>
      <vt:lpstr>Sexo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Matías Duhalde</cp:lastModifiedBy>
  <dcterms:created xsi:type="dcterms:W3CDTF">2009-08-20T21:41:34Z</dcterms:created>
  <dcterms:modified xsi:type="dcterms:W3CDTF">2020-04-14T16:47:24Z</dcterms:modified>
</cp:coreProperties>
</file>