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Tellus\Desktop\"/>
    </mc:Choice>
  </mc:AlternateContent>
  <xr:revisionPtr revIDLastSave="0" documentId="13_ncr:1_{CEB3D7A7-DD76-444B-88CE-1E2A5746049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Nota Final" sheetId="7" r:id="rId1"/>
    <sheet name="Resumen - Código" sheetId="3" r:id="rId2"/>
    <sheet name="Detalle - Código" sheetId="4" r:id="rId3"/>
    <sheet name="Resumen - Informe" sheetId="5" r:id="rId4"/>
    <sheet name="Detalle - Inform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D4" i="7" s="1"/>
  <c r="C8" i="7"/>
  <c r="C3" i="7"/>
  <c r="D3" i="7"/>
  <c r="B17" i="5"/>
  <c r="B19" i="5" s="1"/>
  <c r="B20" i="5" s="1"/>
  <c r="C11" i="5"/>
  <c r="C42" i="3"/>
  <c r="C5" i="5"/>
  <c r="C6" i="5"/>
  <c r="C7" i="5"/>
  <c r="C8" i="5"/>
  <c r="C9" i="5"/>
  <c r="C4" i="5"/>
  <c r="B4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40" i="3"/>
  <c r="C3" i="3"/>
  <c r="B3" i="5"/>
  <c r="C3" i="5" s="1"/>
  <c r="H40" i="4"/>
  <c r="C6" i="7" l="1"/>
  <c r="C10" i="7"/>
  <c r="B11" i="5"/>
  <c r="H2" i="6" l="1"/>
  <c r="H9" i="6" s="1"/>
  <c r="I9" i="6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2" i="4"/>
  <c r="I3" i="6" l="1"/>
  <c r="I5" i="6"/>
  <c r="I4" i="6"/>
  <c r="I2" i="6"/>
  <c r="I8" i="6"/>
  <c r="I7" i="6"/>
  <c r="I6" i="6"/>
  <c r="C48" i="3"/>
  <c r="C47" i="3"/>
  <c r="B9" i="3"/>
  <c r="H8" i="4"/>
  <c r="B31" i="3" l="1"/>
  <c r="C31" i="3" s="1"/>
  <c r="B21" i="3"/>
  <c r="B17" i="3"/>
  <c r="B14" i="3"/>
  <c r="B6" i="3"/>
  <c r="B3" i="3"/>
  <c r="H16" i="4"/>
  <c r="H20" i="4"/>
  <c r="B49" i="3" l="1"/>
  <c r="H30" i="4"/>
  <c r="H13" i="4"/>
  <c r="H5" i="4"/>
  <c r="H2" i="4"/>
  <c r="B51" i="3" l="1"/>
  <c r="B52" i="3" s="1"/>
</calcChain>
</file>

<file path=xl/sharedStrings.xml><?xml version="1.0" encoding="utf-8"?>
<sst xmlns="http://schemas.openxmlformats.org/spreadsheetml/2006/main" count="261" uniqueCount="193">
  <si>
    <t>Item</t>
  </si>
  <si>
    <t>Puntaje Máximo</t>
  </si>
  <si>
    <t>Porcentaje de aporte a la nota final</t>
  </si>
  <si>
    <t>PUNTAJE TOTAL</t>
  </si>
  <si>
    <t>Porcentaje máximo</t>
  </si>
  <si>
    <t>DESCUENTOS</t>
  </si>
  <si>
    <t>NOTA FINAL</t>
  </si>
  <si>
    <t>Cantidad de Descuento</t>
  </si>
  <si>
    <t>DESCUENTO APLICADO</t>
  </si>
  <si>
    <t>Multiplicador</t>
  </si>
  <si>
    <t>PUNTAJE FINAL</t>
  </si>
  <si>
    <t>No utiliza las 4 máquinas virtuales (Nota máxima 30)</t>
  </si>
  <si>
    <t>No utiliza las tecnologías de comunicación solicitadas (Nota máxima 40)</t>
  </si>
  <si>
    <t>Cantidad de Warnings+Errores+Problemas de Ejecución (-5 ptos. a la nota final cada uno)</t>
  </si>
  <si>
    <t>Horas de atraso (-5 ptos.  a la nota final cada una)</t>
  </si>
  <si>
    <t>Envía chunks a un Data Node mediante Protocol Buffers</t>
  </si>
  <si>
    <t>Consulta al Name Node la ubicación de los chunks que componen a un libro</t>
  </si>
  <si>
    <t>Solicita y guarda todos los chunks que componen a un libro mediante Protocol Buffers</t>
  </si>
  <si>
    <t>Reconstruye correctamente el libro a partir de los chunks que lo componen</t>
  </si>
  <si>
    <t>Consulta al Name Node la ubicación de los chunks que componen a un libro mediante Protocol Buffers (Consulta qué chunks necesita y en qué Data Nodes se encuentran)</t>
  </si>
  <si>
    <t>Recibe y almacena correctamente los chunks del cliente uploader mediante Protocol Buffers</t>
  </si>
  <si>
    <t>Genera una propuesta de distribución de chunks de manera adecuada</t>
  </si>
  <si>
    <t>Lleva un archivo LOG con la estructura indicada en el enunciado</t>
  </si>
  <si>
    <t>Responde al Cliente Downloader con las ubicaciones de los chunks del libro que solicitó</t>
  </si>
  <si>
    <t>Responde al Cliente Downloader con las ubicaciones de los chunks del libro que solicitó mediante Protocol Buffers</t>
  </si>
  <si>
    <t>Solicita (a los Data Nodes) y guarda todos los chunks que componen a un libro mediante Protocol Buffers</t>
  </si>
  <si>
    <t>Se utilizan 3 máquinas distintas para ejecutar Data Nodes</t>
  </si>
  <si>
    <t>El Name Node se ejecuta en una máquina sin Data Nodes</t>
  </si>
  <si>
    <t>Tras la recepción de una propuesta de un par, el Data Node la revisa en búsqueda de conflictos y responde mediante Protocol Buffers.</t>
  </si>
  <si>
    <t>Los Data Nodes reciben propuestas de sus pares mediante Protocol Buffers.</t>
  </si>
  <si>
    <t>Tras generar una propuesta, el Data Node la envía a todos sus pares (otros Data Nodes) mediante Protocol Buffers.</t>
  </si>
  <si>
    <t>Se vuelve a generar una propuesta tras el rechazo de esta de parte de algún par.</t>
  </si>
  <si>
    <t>Tras el envío de la propuesta, el Data Node se queda esperando la respuesta de todos sus pares o responde si corresponde (caso de un deadlock).</t>
  </si>
  <si>
    <t>Tras generar una propuesta, el Data Node la envía al Name Node mediante Protocol Buffers.</t>
  </si>
  <si>
    <t>Tras el envío de la propuesta, el Data Node se queda esperando la respuesta del Name Node.</t>
  </si>
  <si>
    <t>El Name Node recibe propuestas de los Data Nodes mediante Protocol Buffers.</t>
  </si>
  <si>
    <t>Tras la recepción de una propuesta, el Name Node la revisa en búsqueda de conflictos, aprobando o rechazando la propuesta.</t>
  </si>
  <si>
    <t>Tras tener una propuesta aprobada, se registra la distribución de chunks en el Name Node.</t>
  </si>
  <si>
    <t>El Name Node generara una nueva propuesta válida si se rechaza la que le hizo el Data Node.</t>
  </si>
  <si>
    <t>El Name Node envía la distribución al Data Node aprobada mediante Protocol Buffers</t>
  </si>
  <si>
    <t>Tras el envío de la distribución al Name Node, se distribuyen los chunks recibidos de acuerdo a la propuesta aprobada mediante Protocol Buffers</t>
  </si>
  <si>
    <t>Tras la recepción de la distribución, el Data Node distribuye los chunks recibidos mediante Protocol Buffers</t>
  </si>
  <si>
    <t>Cuando más de un Data Node intenta escribir en el registro del Name Node (cuando hay dos propuestas circulando), el conflicto lo resuelve el Name Node</t>
  </si>
  <si>
    <t>Tras recibir la distribución del Data Node, se registra en el LOG del Name Node</t>
  </si>
  <si>
    <t>Cuando más de un Data Node intenta escribir en el registro del Name Node (cuando hay dos propuestas circulando), el conflicto se resuelve mediante el algoritmo de Ricart y Agrawala</t>
  </si>
  <si>
    <t>El Name Node se ejecuta en una máquina  con Data Nodes</t>
  </si>
  <si>
    <t>Se utilizan 2 o menos máquinas distintas para ejecutar Data Nodes</t>
  </si>
  <si>
    <t>Divide los libros en chunks de 250 [kB] (Se considera que si el tamaño no es exacto, el último chunk puede tener menos de 250 [kB])</t>
  </si>
  <si>
    <t>Se realiza la división del libro en chunks de 250 [kB]</t>
  </si>
  <si>
    <t>Se realiza la división del libro en chunks con tamaño distinto a 250 [kB]</t>
  </si>
  <si>
    <t>No se realizan división en chunks de los libros</t>
  </si>
  <si>
    <t>Envía chunks a un Data Node</t>
  </si>
  <si>
    <t>Genera una propuesta de distribución de chunks</t>
  </si>
  <si>
    <t>Envía un solo archivo sin dividir al Data Node</t>
  </si>
  <si>
    <t>No se realiza envío alguno al Data Node</t>
  </si>
  <si>
    <t>Consulta al Name Node la ubicación de los chunks que componen a un libro mediante Protocol Buffers</t>
  </si>
  <si>
    <t>No consulta al Name Node por la ubicación de chunks</t>
  </si>
  <si>
    <t>Solicita y no guarda todos los chunks que componen a un libro mediante Protocol Buffers</t>
  </si>
  <si>
    <t>No guarda los chunks que componen a un libro</t>
  </si>
  <si>
    <t>Solicita y no guarda todos los chunks que componen a un libro</t>
  </si>
  <si>
    <t>Reconstruye el libro a partir de los chunks que lo componen</t>
  </si>
  <si>
    <t>No reconstruye el libro</t>
  </si>
  <si>
    <t>No almacena los chunks que componen al libro</t>
  </si>
  <si>
    <t>Recibe y no guarda todos los chunks</t>
  </si>
  <si>
    <t>Recibe y no guarda todos los chunks mediante Protocol Buffers</t>
  </si>
  <si>
    <t>No genera una propuesta</t>
  </si>
  <si>
    <t>Lleva un archivo LOG</t>
  </si>
  <si>
    <t>No lleva un archivo LOG</t>
  </si>
  <si>
    <t>No responde con las ubicaciones de los chunks.</t>
  </si>
  <si>
    <t>El Data Node envía la propuesta a todos sus pares mediante Protocol Buffers.</t>
  </si>
  <si>
    <t>El Data Node envía la propuesta a todos sus pares</t>
  </si>
  <si>
    <t>El Data Node no envía la propuesta a todos sus pares</t>
  </si>
  <si>
    <t>El conflicto es resuelto utilizando el algoritmo de Ricart y Agrawala</t>
  </si>
  <si>
    <t>El conflicto es resuelto empleando otros recursos</t>
  </si>
  <si>
    <t>Los chunks no son enviados a los DataNode correspondientes</t>
  </si>
  <si>
    <t>Los chunks no son enviados a la totalidad de DataNode de la propuesta</t>
  </si>
  <si>
    <t>Todos los chunks son enviados a los DataNode correspondientes mediante Protocol Buffers</t>
  </si>
  <si>
    <t>El conflicto no es resuelto (DeadLock)</t>
  </si>
  <si>
    <t>El DataNode espera la respuesta de sus pares antes de continuar</t>
  </si>
  <si>
    <t>El DataNode no espera la respuesta de sus pares antes de continuar</t>
  </si>
  <si>
    <t>El DataNode informa a todos sus pares la propuesta de distribucion mediante Protocol Buffers</t>
  </si>
  <si>
    <t>El DataNode informa solo a algunos de sus pares la propuesta de distribucion</t>
  </si>
  <si>
    <t>El DataNode no informa a sus pares la propuesta de distribucion</t>
  </si>
  <si>
    <t>El DataNode analiza la propuesta siguiendo las metricas definidas y entrega una respuesta mediante Protocol Buffers</t>
  </si>
  <si>
    <t>El DataNode analiza la propuesta siguiendo las metricas definidas y entrega una respuesta</t>
  </si>
  <si>
    <t>El DataNode hace caso omiso y no entrega una respuesta</t>
  </si>
  <si>
    <t>El DataNode envia la propuesta al NameNode mediante Protocol Buffers</t>
  </si>
  <si>
    <t>El DataNode envia la propuesta al NameNode</t>
  </si>
  <si>
    <t>El DataNode no envia la propuesta al NameNode</t>
  </si>
  <si>
    <t>El DataNode espera la respuesta del NameNode antes de continuar</t>
  </si>
  <si>
    <t>El DataNode no espera respuesta antes de continuar</t>
  </si>
  <si>
    <t>El NameNode recibe las propuestas de los DataNode mediante Protocol Buffers</t>
  </si>
  <si>
    <t>El NameNode recibe las propuestas de los DataNode</t>
  </si>
  <si>
    <t>El DataNode no recibe las propuestas de los DataNode</t>
  </si>
  <si>
    <t>El NameNode analiza la propuesta mediante las metricas definidas y envia una respuesta mediante Protocol Buffers</t>
  </si>
  <si>
    <t>El NameNode analiza la respuesta mediante las metricas definidas y envia una respuesta</t>
  </si>
  <si>
    <t>El NameNode hace caso omiso y no entrega respuesta</t>
  </si>
  <si>
    <t>El NameNode no propone una nueva propuesta</t>
  </si>
  <si>
    <t>El NameNode envia la propuesta al DataNode correspondiente mediante Protocol Buffers</t>
  </si>
  <si>
    <t>El NameNode envia la propuesta al DataNode correspondiente</t>
  </si>
  <si>
    <t>El NameNode no envia la propuesta</t>
  </si>
  <si>
    <t>El DataNode distribuye todos los chunks siguiendo la propuesta recibida mediante Protocol Buffers</t>
  </si>
  <si>
    <t>El DataNode distribuye algunos chunks siguiendo la propuesta recibida</t>
  </si>
  <si>
    <t>El DataNode no distribuye los chunks o no lo hace siguiendo la propuesta</t>
  </si>
  <si>
    <t>El NameNode resuelve el conflicto mediante algun algoritmo visto en clases</t>
  </si>
  <si>
    <t>El NameNode resuelve el conflicto mediante otros medios</t>
  </si>
  <si>
    <t>El NameNode no resuelve el conflicto</t>
  </si>
  <si>
    <t>Tras recibir solo respuestas afirmativas de sus pares, se envia la propuesta al Name Node mediante Protocol Buffers.</t>
  </si>
  <si>
    <t>El DataNode envia la propuesta aceptada al NameNode mediante Protocol Buffers</t>
  </si>
  <si>
    <t>El DataNode envia la propuesta aceptada aceptada al NameNode</t>
  </si>
  <si>
    <t>Se registra en el LOG como fueron distribuidos los chunks</t>
  </si>
  <si>
    <t>Se registra en el LOG como fueron distribuidos los chunks siguiendo la estructura definida en el enunciado</t>
  </si>
  <si>
    <t>No se registra en el LOG la distribucion</t>
  </si>
  <si>
    <t>El DataNode vuelve a generar una propuesta cuando se rechaza la propuesta anterior</t>
  </si>
  <si>
    <t>El DataNode no genera una nueva propuesta</t>
  </si>
  <si>
    <t>Envia el listado de libros disponibles a los clientes que se lo solicitan</t>
  </si>
  <si>
    <t>Responde las solicitudes de los clientes con el listado de libros disponibles</t>
  </si>
  <si>
    <t>No recibe la solicitud o no envia el listado de libros</t>
  </si>
  <si>
    <t>Se registra la propuesta en el LOG siguiendo la estructura del enunciado</t>
  </si>
  <si>
    <t>Se registra la propuesta en el LOG</t>
  </si>
  <si>
    <t>No se guarda registro de la propuesta</t>
  </si>
  <si>
    <t>El NameNode formula una nueva propuesta que sea valida mediante los criterios definidos</t>
  </si>
  <si>
    <t>Puntaje</t>
  </si>
  <si>
    <t>Total sin descuento</t>
  </si>
  <si>
    <t>Solicita listado de libros disponibles a descargar</t>
  </si>
  <si>
    <t>No realiza la solicitud</t>
  </si>
  <si>
    <t>(5 ptos de la nota final equivalen a 29 puntos del puntaje total)</t>
  </si>
  <si>
    <t>Le pide al NameNode el listado de libros mediante Protocol Buffers</t>
  </si>
  <si>
    <t>Título</t>
  </si>
  <si>
    <t>Qué se hizo y Cómo se hizo</t>
  </si>
  <si>
    <t>Resultados</t>
  </si>
  <si>
    <t>Análisis</t>
  </si>
  <si>
    <t>Discusión</t>
  </si>
  <si>
    <t>Conclusión</t>
  </si>
  <si>
    <t>El título describe claramente el tema del informe y lo realizado en el experimento</t>
  </si>
  <si>
    <t>El título es ambiguo, no refleja lo realizado o es demasiado general</t>
  </si>
  <si>
    <t>La conclusión no es del todo precisa o no muestra todos los principales resultados obtenidos en el desarrollo del experimento</t>
  </si>
  <si>
    <t>La conclusión no muestra los resultados de la experiencia y no es precisa</t>
  </si>
  <si>
    <t>El análisis no describe fielmente los resultados obtenidos o presenta ideas ambiguas o poco precisas</t>
  </si>
  <si>
    <t>Poco o nulo fundamento en el análisis de resultados</t>
  </si>
  <si>
    <t>Poco o nulo fundamento en la discusión de los resultados</t>
  </si>
  <si>
    <t>Descuentos:</t>
  </si>
  <si>
    <t>Coherencia y Precisión</t>
  </si>
  <si>
    <t>Aplica descuento (-3)</t>
  </si>
  <si>
    <t>Nulo descuento (0)</t>
  </si>
  <si>
    <t>Las ideas y/o explicaciones son confusas y las expresiones utilizadas no contribuyen a generar un mensaje claro que permita una buena compresión de los detalles de la actividad</t>
  </si>
  <si>
    <t>El documento en su mayoría está bien redactado, presentando aislados o nulos errores de ortografía y/o puntuación</t>
  </si>
  <si>
    <t>La ideas y/o explicaciones presentadas en el documento son entregadas en forma coherente y precisa permitiendo una adecuada lectura y entendimiento de la experiencia</t>
  </si>
  <si>
    <t>La redacción es poco fluida y se evidencian reiterados errores de ortografía y/o puntuación</t>
  </si>
  <si>
    <t>Informe</t>
  </si>
  <si>
    <t>Extensión Máxima</t>
  </si>
  <si>
    <t>El documento tiene una extensión menor o igual a 4 páginas</t>
  </si>
  <si>
    <t>El documento tiene una extensión mayor a 4 páginas</t>
  </si>
  <si>
    <t>Se describe de manera poco precisa el qué se hizo y el cómo se hizo</t>
  </si>
  <si>
    <t>Se describe de manera no tan clara qué se hizo y cómo se hizo</t>
  </si>
  <si>
    <t>Se describe de manera clara y precisa qué se hizo y cómo se hizo, de manera tal de que el experimento pueda ser fácilmente reproducible</t>
  </si>
  <si>
    <t>Los resultados son entregados en forma ordenada y clara, explicando cómo fueron tomados</t>
  </si>
  <si>
    <t>Los resultados que se presentan no son del todo claros o no se explica cómo fueron tomados</t>
  </si>
  <si>
    <t>Los resultados que se presentan no son del todo claros y no explican cómo fueron tomados</t>
  </si>
  <si>
    <t>Los resultados no son presentados en forma ordenada y no explican cómo fueron tomados</t>
  </si>
  <si>
    <t>Se describe de manera no tan clara qué se hizo y cómo se hizo, pero indica todo lo necesario para poder reproducir el experimento</t>
  </si>
  <si>
    <t>La conclusión presentada es clara e incluye los puntos más relevantes de los resultados obtenidos y discutidos</t>
  </si>
  <si>
    <t>La discusión no describe fielmente los resultados obtenidos o presenta ideas ambiguas o poco precisas</t>
  </si>
  <si>
    <t>Se muestra un análisis de lo que se puede observar de los resultados demostrando una comprensión de lo realizado y es consecuente con los resultados</t>
  </si>
  <si>
    <t>La discusión muestra una comparación con lo que se esperaba obtener, explicando lo obtenido y un análisis de los errores cometidos, demostrando una comprensión de lo realizado y es consecuente con lo expresado en secciones anteriores</t>
  </si>
  <si>
    <t>La discusión no muestra comparasión con lo esperado o no explica lo obtenido o no analiza los errores, pero sigue describiendo fielmente lo mostrado</t>
  </si>
  <si>
    <t>Aplica descuento (Nota Informe = 0)</t>
  </si>
  <si>
    <t>Máquinas (3.4% del total)</t>
  </si>
  <si>
    <t>Cliente Uploader (8.6% del total)</t>
  </si>
  <si>
    <t>Cliente Downloader  (12.9% del total)</t>
  </si>
  <si>
    <t>Data Node  (8.6% del total)</t>
  </si>
  <si>
    <t>Name Node (7.8% del total)</t>
  </si>
  <si>
    <t>Exclusión Mutua Distribuida (29.3% del total)</t>
  </si>
  <si>
    <t>Exclusión Mutua Centralizada (29.3% del total)</t>
  </si>
  <si>
    <t>Código</t>
  </si>
  <si>
    <t>Nota Ponderada</t>
  </si>
  <si>
    <t>Nota Final</t>
  </si>
  <si>
    <t>Descuento:</t>
  </si>
  <si>
    <t>Tras generar una propuesta, el Data Node la envía al Name Node mediante Protocol Buffers</t>
  </si>
  <si>
    <t>Tras generar una propuesta, el Data Node la envía a todos sus pares (otros Data Nodes) mediante Protocol Buffers</t>
  </si>
  <si>
    <t>Tras el envío de la propuesta, el Data Node se queda esperando la respuesta de todos sus pares o responde si corresponde (caso de un deadlock)</t>
  </si>
  <si>
    <t>Los Data Nodes reciben propuestas de sus pares mediante Protocol Buffers</t>
  </si>
  <si>
    <t>Tras la recepción de una propuesta de un par, el Data Node la revisa en búsqueda de conflictos y responde mediante Protocol Buffers</t>
  </si>
  <si>
    <t>Tras recibir solo respuestas afirmativas de sus pares, se envia la propuesta al Name Node mediante Protocol Buffers</t>
  </si>
  <si>
    <t>Se vuelve a generar una propuesta tras el rechazo de esta de parte de algún par</t>
  </si>
  <si>
    <t>Tras el envío de la propuesta, el Data Node se queda esperando la respuesta del Name Node</t>
  </si>
  <si>
    <t>El Name Node recibe propuestas de los Data Nodes mediante Protocol Buffers</t>
  </si>
  <si>
    <t>Tras la recepción de una propuesta, el Name Node la revisa en búsqueda de conflictos, aprobando o rechazando la propuesta</t>
  </si>
  <si>
    <t>El Name Node generara una nueva propuesta válida si se rechaza la que le hizo el Data Node</t>
  </si>
  <si>
    <t>Tras tener una propuesta aprobada, se registra la distribución de chunks en el Name Node</t>
  </si>
  <si>
    <t>Nota</t>
  </si>
  <si>
    <t>Redacción y Ortografía</t>
  </si>
  <si>
    <t>Si uno no se entrega o si está en blanco, la nota final es cero.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</si>
</sst>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rgb="FF9FC5E8"/>
      </patternFill>
    </fill>
    <fill>
      <patternFill patternType="solid">
        <fgColor rgb="FFFF0000"/>
        <bgColor rgb="FF9FC5E8"/>
      </patternFill>
    </fill>
    <fill>
      <patternFill patternType="solid">
        <fgColor theme="5" tint="0.59999389629810485"/>
        <bgColor rgb="FF9FC5E8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3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/>
    <xf numFmtId="0" fontId="1" fillId="6" borderId="1" xfId="0" applyFont="1" applyFill="1" applyBorder="1" applyAlignment="1">
      <alignment vertical="center" wrapText="1"/>
    </xf>
    <xf numFmtId="165" fontId="0" fillId="4" borderId="1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10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right" vertical="center" wrapText="1"/>
    </xf>
    <xf numFmtId="165" fontId="0" fillId="4" borderId="1" xfId="1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4" borderId="4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65" fontId="0" fillId="6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vertical="center"/>
    </xf>
    <xf numFmtId="9" fontId="0" fillId="0" borderId="1" xfId="1" applyFont="1" applyBorder="1" applyAlignment="1"/>
    <xf numFmtId="9" fontId="0" fillId="0" borderId="1" xfId="1" applyFont="1" applyFill="1" applyBorder="1" applyAlignment="1">
      <alignment vertical="center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>
      <alignment vertical="center" wrapText="1"/>
    </xf>
    <xf numFmtId="165" fontId="5" fillId="0" borderId="1" xfId="1" applyNumberFormat="1" applyFont="1" applyFill="1" applyBorder="1" applyAlignment="1">
      <alignment vertical="center"/>
    </xf>
    <xf numFmtId="9" fontId="5" fillId="0" borderId="1" xfId="1" applyFont="1" applyFill="1" applyBorder="1" applyAlignment="1">
      <alignment vertical="center"/>
    </xf>
    <xf numFmtId="0" fontId="5" fillId="0" borderId="1" xfId="0" applyFont="1" applyFill="1" applyBorder="1" applyAlignment="1"/>
    <xf numFmtId="1" fontId="5" fillId="0" borderId="1" xfId="0" applyNumberFormat="1" applyFont="1" applyFill="1" applyBorder="1" applyAlignment="1"/>
    <xf numFmtId="165" fontId="5" fillId="0" borderId="1" xfId="1" applyNumberFormat="1" applyFont="1" applyFill="1" applyBorder="1" applyAlignment="1"/>
    <xf numFmtId="9" fontId="5" fillId="0" borderId="1" xfId="1" applyFont="1" applyFill="1" applyBorder="1" applyAlignment="1"/>
    <xf numFmtId="0" fontId="5" fillId="0" borderId="0" xfId="0" applyFont="1" applyAlignment="1"/>
    <xf numFmtId="0" fontId="5" fillId="12" borderId="1" xfId="0" applyFont="1" applyFill="1" applyBorder="1" applyAlignment="1"/>
    <xf numFmtId="1" fontId="5" fillId="0" borderId="1" xfId="0" applyNumberFormat="1" applyFont="1" applyBorder="1" applyAlignment="1"/>
    <xf numFmtId="0" fontId="5" fillId="7" borderId="1" xfId="0" applyFont="1" applyFill="1" applyBorder="1" applyAlignment="1"/>
    <xf numFmtId="0" fontId="5" fillId="0" borderId="1" xfId="0" applyFont="1" applyBorder="1" applyAlignment="1"/>
    <xf numFmtId="0" fontId="5" fillId="13" borderId="1" xfId="0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A4A1-35C7-4127-8508-51DA1210919B}">
  <dimension ref="B2:E10"/>
  <sheetViews>
    <sheetView tabSelected="1" workbookViewId="0">
      <selection activeCell="D9" sqref="D9"/>
    </sheetView>
  </sheetViews>
  <sheetFormatPr baseColWidth="10" defaultRowHeight="12.75" x14ac:dyDescent="0.2"/>
  <cols>
    <col min="2" max="2" width="23.28515625" bestFit="1" customWidth="1"/>
    <col min="3" max="3" width="17.140625" customWidth="1"/>
    <col min="4" max="4" width="19.42578125" customWidth="1"/>
    <col min="5" max="5" width="17.140625" customWidth="1"/>
  </cols>
  <sheetData>
    <row r="2" spans="2:5" ht="60.75" x14ac:dyDescent="0.3">
      <c r="B2" s="62" t="s">
        <v>0</v>
      </c>
      <c r="C2" s="63" t="s">
        <v>190</v>
      </c>
      <c r="D2" s="64" t="s">
        <v>2</v>
      </c>
      <c r="E2" s="64" t="s">
        <v>4</v>
      </c>
    </row>
    <row r="3" spans="2:5" ht="20.25" x14ac:dyDescent="0.3">
      <c r="B3" s="65" t="s">
        <v>174</v>
      </c>
      <c r="C3" s="66">
        <f>'Resumen - Código'!B52</f>
        <v>100</v>
      </c>
      <c r="D3" s="67">
        <f>C3*0.7/100</f>
        <v>0.7</v>
      </c>
      <c r="E3" s="68">
        <v>0.7</v>
      </c>
    </row>
    <row r="4" spans="2:5" ht="20.25" x14ac:dyDescent="0.3">
      <c r="B4" s="69" t="s">
        <v>149</v>
      </c>
      <c r="C4" s="70">
        <f>'Resumen - Informe'!B20</f>
        <v>100</v>
      </c>
      <c r="D4" s="71">
        <f>C4*0.3/100</f>
        <v>0.3</v>
      </c>
      <c r="E4" s="72">
        <v>0.3</v>
      </c>
    </row>
    <row r="5" spans="2:5" ht="20.25" x14ac:dyDescent="0.3">
      <c r="B5" s="73"/>
      <c r="C5" s="73"/>
      <c r="D5" s="73"/>
      <c r="E5" s="73"/>
    </row>
    <row r="6" spans="2:5" ht="20.25" x14ac:dyDescent="0.3">
      <c r="B6" s="74" t="s">
        <v>175</v>
      </c>
      <c r="C6" s="75">
        <f>C3*E3+C4*E4</f>
        <v>100</v>
      </c>
      <c r="D6" s="73"/>
      <c r="E6" s="73"/>
    </row>
    <row r="7" spans="2:5" ht="20.25" x14ac:dyDescent="0.3">
      <c r="B7" s="73"/>
      <c r="C7" s="73"/>
      <c r="D7" s="73"/>
      <c r="E7" s="73"/>
    </row>
    <row r="8" spans="2:5" ht="20.25" x14ac:dyDescent="0.3">
      <c r="B8" s="76" t="s">
        <v>177</v>
      </c>
      <c r="C8" s="77">
        <f>IF(OR(NOT(C3),NOT(C4)),C6,0)</f>
        <v>0</v>
      </c>
      <c r="D8" s="73" t="s">
        <v>192</v>
      </c>
      <c r="E8" s="73"/>
    </row>
    <row r="9" spans="2:5" ht="20.25" x14ac:dyDescent="0.3">
      <c r="B9" s="73"/>
      <c r="C9" s="73"/>
      <c r="D9" s="73"/>
      <c r="E9" s="73"/>
    </row>
    <row r="10" spans="2:5" ht="20.25" x14ac:dyDescent="0.3">
      <c r="B10" s="78" t="s">
        <v>176</v>
      </c>
      <c r="C10" s="75">
        <f>C6-C8</f>
        <v>100</v>
      </c>
      <c r="D10" s="73"/>
      <c r="E10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A66-12EE-4533-973E-E1D2A089FB1C}">
  <dimension ref="A2:D52"/>
  <sheetViews>
    <sheetView workbookViewId="0">
      <selection activeCell="D36" sqref="D36"/>
    </sheetView>
  </sheetViews>
  <sheetFormatPr baseColWidth="10" defaultRowHeight="12.75" x14ac:dyDescent="0.2"/>
  <cols>
    <col min="1" max="1" width="77.140625" bestFit="1" customWidth="1"/>
    <col min="2" max="2" width="20.42578125" bestFit="1" customWidth="1"/>
    <col min="3" max="3" width="19.42578125" customWidth="1"/>
    <col min="4" max="4" width="17.140625" bestFit="1" customWidth="1"/>
  </cols>
  <sheetData>
    <row r="2" spans="1:4" ht="25.5" x14ac:dyDescent="0.2">
      <c r="A2" s="28" t="s">
        <v>0</v>
      </c>
      <c r="B2" s="9" t="s">
        <v>122</v>
      </c>
      <c r="C2" s="10" t="s">
        <v>2</v>
      </c>
      <c r="D2" s="9" t="s">
        <v>4</v>
      </c>
    </row>
    <row r="3" spans="1:4" ht="24.75" customHeight="1" x14ac:dyDescent="0.2">
      <c r="A3" s="28" t="s">
        <v>167</v>
      </c>
      <c r="B3" s="50">
        <f>SUM(B4:B5)</f>
        <v>20</v>
      </c>
      <c r="C3" s="55">
        <f>B3/580</f>
        <v>3.4482758620689655E-2</v>
      </c>
      <c r="D3" s="55">
        <v>3.4482758620689655E-2</v>
      </c>
    </row>
    <row r="4" spans="1:4" x14ac:dyDescent="0.2">
      <c r="A4" s="52" t="s">
        <v>27</v>
      </c>
      <c r="B4" s="25">
        <v>10</v>
      </c>
      <c r="C4" s="56">
        <f t="shared" ref="C4:C40" si="0">B4/580</f>
        <v>1.7241379310344827E-2</v>
      </c>
      <c r="D4" s="56">
        <v>1.7241379310344827E-2</v>
      </c>
    </row>
    <row r="5" spans="1:4" x14ac:dyDescent="0.2">
      <c r="A5" s="52" t="s">
        <v>26</v>
      </c>
      <c r="B5" s="25">
        <v>10</v>
      </c>
      <c r="C5" s="56">
        <f t="shared" si="0"/>
        <v>1.7241379310344827E-2</v>
      </c>
      <c r="D5" s="56">
        <v>1.7241379310344827E-2</v>
      </c>
    </row>
    <row r="6" spans="1:4" ht="25.5" customHeight="1" x14ac:dyDescent="0.2">
      <c r="A6" s="28" t="s">
        <v>168</v>
      </c>
      <c r="B6" s="50">
        <f>SUM(B7:B8)</f>
        <v>50</v>
      </c>
      <c r="C6" s="55">
        <f t="shared" si="0"/>
        <v>8.6206896551724144E-2</v>
      </c>
      <c r="D6" s="55">
        <v>8.6206896551724144E-2</v>
      </c>
    </row>
    <row r="7" spans="1:4" ht="24" customHeight="1" x14ac:dyDescent="0.2">
      <c r="A7" s="52" t="s">
        <v>47</v>
      </c>
      <c r="B7" s="25">
        <v>20</v>
      </c>
      <c r="C7" s="56">
        <f t="shared" si="0"/>
        <v>3.4482758620689655E-2</v>
      </c>
      <c r="D7" s="56">
        <v>3.4482758620689655E-2</v>
      </c>
    </row>
    <row r="8" spans="1:4" x14ac:dyDescent="0.2">
      <c r="A8" s="52" t="s">
        <v>15</v>
      </c>
      <c r="B8" s="25">
        <v>30</v>
      </c>
      <c r="C8" s="56">
        <f t="shared" si="0"/>
        <v>5.1724137931034482E-2</v>
      </c>
      <c r="D8" s="56">
        <v>5.1724137931034482E-2</v>
      </c>
    </row>
    <row r="9" spans="1:4" ht="25.5" customHeight="1" x14ac:dyDescent="0.2">
      <c r="A9" s="28" t="s">
        <v>169</v>
      </c>
      <c r="B9" s="50">
        <f>SUM(B10:B13)</f>
        <v>75</v>
      </c>
      <c r="C9" s="55">
        <f t="shared" si="0"/>
        <v>0.12931034482758622</v>
      </c>
      <c r="D9" s="55">
        <v>0.12931034482758622</v>
      </c>
    </row>
    <row r="10" spans="1:4" ht="25.5" x14ac:dyDescent="0.2">
      <c r="A10" s="52" t="s">
        <v>19</v>
      </c>
      <c r="B10" s="25">
        <v>15</v>
      </c>
      <c r="C10" s="56">
        <f t="shared" si="0"/>
        <v>2.5862068965517241E-2</v>
      </c>
      <c r="D10" s="56">
        <v>2.5862068965517241E-2</v>
      </c>
    </row>
    <row r="11" spans="1:4" ht="25.5" x14ac:dyDescent="0.2">
      <c r="A11" s="52" t="s">
        <v>25</v>
      </c>
      <c r="B11" s="25">
        <v>30</v>
      </c>
      <c r="C11" s="56">
        <f t="shared" si="0"/>
        <v>5.1724137931034482E-2</v>
      </c>
      <c r="D11" s="56">
        <v>5.1724137931034482E-2</v>
      </c>
    </row>
    <row r="12" spans="1:4" x14ac:dyDescent="0.2">
      <c r="A12" s="52" t="s">
        <v>18</v>
      </c>
      <c r="B12" s="25">
        <v>20</v>
      </c>
      <c r="C12" s="56">
        <f t="shared" si="0"/>
        <v>3.4482758620689655E-2</v>
      </c>
      <c r="D12" s="56">
        <v>3.4482758620689655E-2</v>
      </c>
    </row>
    <row r="13" spans="1:4" x14ac:dyDescent="0.2">
      <c r="A13" s="53" t="s">
        <v>124</v>
      </c>
      <c r="B13" s="41">
        <v>10</v>
      </c>
      <c r="C13" s="56">
        <f t="shared" si="0"/>
        <v>1.7241379310344827E-2</v>
      </c>
      <c r="D13" s="57">
        <v>1.7241379310344827E-2</v>
      </c>
    </row>
    <row r="14" spans="1:4" ht="25.5" customHeight="1" x14ac:dyDescent="0.2">
      <c r="A14" s="28" t="s">
        <v>170</v>
      </c>
      <c r="B14" s="50">
        <f>SUM(B15:B16)</f>
        <v>50</v>
      </c>
      <c r="C14" s="55">
        <f t="shared" si="0"/>
        <v>8.6206896551724144E-2</v>
      </c>
      <c r="D14" s="55">
        <v>8.6206896551724144E-2</v>
      </c>
    </row>
    <row r="15" spans="1:4" ht="12.75" customHeight="1" x14ac:dyDescent="0.2">
      <c r="A15" s="52" t="s">
        <v>20</v>
      </c>
      <c r="B15" s="25">
        <v>30</v>
      </c>
      <c r="C15" s="56">
        <f t="shared" si="0"/>
        <v>5.1724137931034482E-2</v>
      </c>
      <c r="D15" s="56">
        <v>5.1724137931034482E-2</v>
      </c>
    </row>
    <row r="16" spans="1:4" x14ac:dyDescent="0.2">
      <c r="A16" s="52" t="s">
        <v>21</v>
      </c>
      <c r="B16" s="25">
        <v>20</v>
      </c>
      <c r="C16" s="56">
        <f t="shared" si="0"/>
        <v>3.4482758620689655E-2</v>
      </c>
      <c r="D16" s="56">
        <v>3.4482758620689655E-2</v>
      </c>
    </row>
    <row r="17" spans="1:4" ht="25.5" customHeight="1" x14ac:dyDescent="0.2">
      <c r="A17" s="28" t="s">
        <v>171</v>
      </c>
      <c r="B17" s="50">
        <f>SUM(B18:B20)</f>
        <v>45</v>
      </c>
      <c r="C17" s="55">
        <f t="shared" si="0"/>
        <v>7.7586206896551727E-2</v>
      </c>
      <c r="D17" s="55">
        <v>7.7586206896551727E-2</v>
      </c>
    </row>
    <row r="18" spans="1:4" x14ac:dyDescent="0.2">
      <c r="A18" s="52" t="s">
        <v>22</v>
      </c>
      <c r="B18" s="25">
        <v>20</v>
      </c>
      <c r="C18" s="56">
        <f t="shared" si="0"/>
        <v>3.4482758620689655E-2</v>
      </c>
      <c r="D18" s="56">
        <v>3.4482758620689655E-2</v>
      </c>
    </row>
    <row r="19" spans="1:4" ht="25.5" x14ac:dyDescent="0.2">
      <c r="A19" s="52" t="s">
        <v>24</v>
      </c>
      <c r="B19" s="25">
        <v>15</v>
      </c>
      <c r="C19" s="56">
        <f t="shared" si="0"/>
        <v>2.5862068965517241E-2</v>
      </c>
      <c r="D19" s="56">
        <v>2.5862068965517241E-2</v>
      </c>
    </row>
    <row r="20" spans="1:4" x14ac:dyDescent="0.2">
      <c r="A20" s="54" t="s">
        <v>115</v>
      </c>
      <c r="B20" s="41">
        <v>10</v>
      </c>
      <c r="C20" s="56">
        <f t="shared" si="0"/>
        <v>1.7241379310344827E-2</v>
      </c>
      <c r="D20" s="58">
        <v>1.7241379310344827E-2</v>
      </c>
    </row>
    <row r="21" spans="1:4" ht="25.5" customHeight="1" x14ac:dyDescent="0.2">
      <c r="A21" s="28" t="s">
        <v>172</v>
      </c>
      <c r="B21" s="50">
        <f>SUM(B22:B30)</f>
        <v>170</v>
      </c>
      <c r="C21" s="55">
        <f t="shared" si="0"/>
        <v>0.29310344827586204</v>
      </c>
      <c r="D21" s="55">
        <v>0.29310344827586204</v>
      </c>
    </row>
    <row r="22" spans="1:4" ht="25.5" x14ac:dyDescent="0.2">
      <c r="A22" s="52" t="s">
        <v>179</v>
      </c>
      <c r="B22" s="25">
        <v>15</v>
      </c>
      <c r="C22" s="56">
        <f t="shared" si="0"/>
        <v>2.5862068965517241E-2</v>
      </c>
      <c r="D22" s="56">
        <v>2.5862068965517241E-2</v>
      </c>
    </row>
    <row r="23" spans="1:4" ht="25.5" x14ac:dyDescent="0.2">
      <c r="A23" s="52" t="s">
        <v>180</v>
      </c>
      <c r="B23" s="25">
        <v>10</v>
      </c>
      <c r="C23" s="56">
        <f t="shared" si="0"/>
        <v>1.7241379310344827E-2</v>
      </c>
      <c r="D23" s="56">
        <v>1.7241379310344827E-2</v>
      </c>
    </row>
    <row r="24" spans="1:4" x14ac:dyDescent="0.2">
      <c r="A24" s="52" t="s">
        <v>181</v>
      </c>
      <c r="B24" s="25">
        <v>15</v>
      </c>
      <c r="C24" s="56">
        <f t="shared" si="0"/>
        <v>2.5862068965517241E-2</v>
      </c>
      <c r="D24" s="56">
        <v>2.5862068965517241E-2</v>
      </c>
    </row>
    <row r="25" spans="1:4" ht="26.25" customHeight="1" x14ac:dyDescent="0.2">
      <c r="A25" s="52" t="s">
        <v>182</v>
      </c>
      <c r="B25" s="25">
        <v>30</v>
      </c>
      <c r="C25" s="56">
        <f t="shared" si="0"/>
        <v>5.1724137931034482E-2</v>
      </c>
      <c r="D25" s="56">
        <v>5.1724137931034482E-2</v>
      </c>
    </row>
    <row r="26" spans="1:4" ht="25.5" x14ac:dyDescent="0.2">
      <c r="A26" s="52" t="s">
        <v>183</v>
      </c>
      <c r="B26" s="25">
        <v>15</v>
      </c>
      <c r="C26" s="56">
        <f t="shared" si="0"/>
        <v>2.5862068965517241E-2</v>
      </c>
      <c r="D26" s="56">
        <v>2.5862068965517241E-2</v>
      </c>
    </row>
    <row r="27" spans="1:4" x14ac:dyDescent="0.2">
      <c r="A27" s="54" t="s">
        <v>43</v>
      </c>
      <c r="B27" s="51">
        <v>15</v>
      </c>
      <c r="C27" s="56">
        <f t="shared" si="0"/>
        <v>2.5862068965517241E-2</v>
      </c>
      <c r="D27" s="58">
        <v>2.5862068965517241E-2</v>
      </c>
    </row>
    <row r="28" spans="1:4" x14ac:dyDescent="0.2">
      <c r="A28" s="52" t="s">
        <v>184</v>
      </c>
      <c r="B28" s="25">
        <v>10</v>
      </c>
      <c r="C28" s="56">
        <f t="shared" si="0"/>
        <v>1.7241379310344827E-2</v>
      </c>
      <c r="D28" s="56">
        <v>1.7241379310344827E-2</v>
      </c>
    </row>
    <row r="29" spans="1:4" ht="25.5" x14ac:dyDescent="0.2">
      <c r="A29" s="52" t="s">
        <v>40</v>
      </c>
      <c r="B29" s="25">
        <v>30</v>
      </c>
      <c r="C29" s="56">
        <f t="shared" si="0"/>
        <v>5.1724137931034482E-2</v>
      </c>
      <c r="D29" s="56">
        <v>5.1724137931034482E-2</v>
      </c>
    </row>
    <row r="30" spans="1:4" ht="26.25" customHeight="1" x14ac:dyDescent="0.2">
      <c r="A30" s="52" t="s">
        <v>44</v>
      </c>
      <c r="B30" s="25">
        <v>30</v>
      </c>
      <c r="C30" s="56">
        <f t="shared" si="0"/>
        <v>5.1724137931034482E-2</v>
      </c>
      <c r="D30" s="56">
        <v>5.1724137931034482E-2</v>
      </c>
    </row>
    <row r="31" spans="1:4" ht="25.5" customHeight="1" x14ac:dyDescent="0.2">
      <c r="A31" s="28" t="s">
        <v>173</v>
      </c>
      <c r="B31" s="50">
        <f>SUM(B32:B40)</f>
        <v>170</v>
      </c>
      <c r="C31" s="55">
        <f t="shared" si="0"/>
        <v>0.29310344827586204</v>
      </c>
      <c r="D31" s="55">
        <v>0.29310344827586204</v>
      </c>
    </row>
    <row r="32" spans="1:4" ht="12.75" customHeight="1" x14ac:dyDescent="0.2">
      <c r="A32" s="52" t="s">
        <v>178</v>
      </c>
      <c r="B32" s="25">
        <v>15</v>
      </c>
      <c r="C32" s="56">
        <f t="shared" si="0"/>
        <v>2.5862068965517241E-2</v>
      </c>
      <c r="D32" s="56">
        <v>2.5862068965517241E-2</v>
      </c>
    </row>
    <row r="33" spans="1:4" ht="25.5" x14ac:dyDescent="0.2">
      <c r="A33" s="52" t="s">
        <v>185</v>
      </c>
      <c r="B33" s="25">
        <v>10</v>
      </c>
      <c r="C33" s="56">
        <f t="shared" si="0"/>
        <v>1.7241379310344827E-2</v>
      </c>
      <c r="D33" s="56">
        <v>1.7241379310344827E-2</v>
      </c>
    </row>
    <row r="34" spans="1:4" x14ac:dyDescent="0.2">
      <c r="A34" s="52" t="s">
        <v>186</v>
      </c>
      <c r="B34" s="25">
        <v>15</v>
      </c>
      <c r="C34" s="56">
        <f t="shared" si="0"/>
        <v>2.5862068965517241E-2</v>
      </c>
      <c r="D34" s="56">
        <v>2.5862068965517241E-2</v>
      </c>
    </row>
    <row r="35" spans="1:4" ht="25.5" x14ac:dyDescent="0.2">
      <c r="A35" s="52" t="s">
        <v>187</v>
      </c>
      <c r="B35" s="25">
        <v>20</v>
      </c>
      <c r="C35" s="56">
        <f t="shared" si="0"/>
        <v>3.4482758620689655E-2</v>
      </c>
      <c r="D35" s="56">
        <v>3.4482758620689655E-2</v>
      </c>
    </row>
    <row r="36" spans="1:4" ht="25.5" x14ac:dyDescent="0.2">
      <c r="A36" s="52" t="s">
        <v>188</v>
      </c>
      <c r="B36" s="25">
        <v>20</v>
      </c>
      <c r="C36" s="56">
        <f t="shared" si="0"/>
        <v>3.4482758620689655E-2</v>
      </c>
      <c r="D36" s="56">
        <v>3.4482758620689655E-2</v>
      </c>
    </row>
    <row r="37" spans="1:4" ht="12.75" customHeight="1" x14ac:dyDescent="0.2">
      <c r="A37" s="52" t="s">
        <v>189</v>
      </c>
      <c r="B37" s="25">
        <v>15</v>
      </c>
      <c r="C37" s="56">
        <f t="shared" si="0"/>
        <v>2.5862068965517241E-2</v>
      </c>
      <c r="D37" s="56">
        <v>2.5862068965517241E-2</v>
      </c>
    </row>
    <row r="38" spans="1:4" x14ac:dyDescent="0.2">
      <c r="A38" s="52" t="s">
        <v>39</v>
      </c>
      <c r="B38" s="25">
        <v>15</v>
      </c>
      <c r="C38" s="56">
        <f t="shared" si="0"/>
        <v>2.5862068965517241E-2</v>
      </c>
      <c r="D38" s="56">
        <v>2.5862068965517241E-2</v>
      </c>
    </row>
    <row r="39" spans="1:4" ht="25.5" x14ac:dyDescent="0.2">
      <c r="A39" s="52" t="s">
        <v>41</v>
      </c>
      <c r="B39" s="25">
        <v>30</v>
      </c>
      <c r="C39" s="56">
        <f t="shared" si="0"/>
        <v>5.1724137931034482E-2</v>
      </c>
      <c r="D39" s="56">
        <v>5.1724137931034482E-2</v>
      </c>
    </row>
    <row r="40" spans="1:4" ht="25.5" x14ac:dyDescent="0.2">
      <c r="A40" s="52" t="s">
        <v>42</v>
      </c>
      <c r="B40" s="25">
        <v>30</v>
      </c>
      <c r="C40" s="56">
        <f t="shared" si="0"/>
        <v>5.1724137931034482E-2</v>
      </c>
      <c r="D40" s="56">
        <v>5.1724137931034482E-2</v>
      </c>
    </row>
    <row r="42" spans="1:4" x14ac:dyDescent="0.2">
      <c r="A42" s="49" t="s">
        <v>123</v>
      </c>
      <c r="B42" s="37">
        <f>B3+B6+B9+B14+B17+B21+B31</f>
        <v>580</v>
      </c>
      <c r="C42" s="61">
        <f>B42/580</f>
        <v>1</v>
      </c>
      <c r="D42" s="61">
        <v>1</v>
      </c>
    </row>
    <row r="44" spans="1:4" x14ac:dyDescent="0.2">
      <c r="A44" s="11" t="s">
        <v>5</v>
      </c>
      <c r="B44" s="11" t="s">
        <v>7</v>
      </c>
      <c r="C44" s="16" t="s">
        <v>9</v>
      </c>
    </row>
    <row r="45" spans="1:4" x14ac:dyDescent="0.2">
      <c r="A45" s="12" t="s">
        <v>11</v>
      </c>
      <c r="B45" s="3">
        <v>0</v>
      </c>
      <c r="C45" s="19">
        <v>0.3</v>
      </c>
    </row>
    <row r="46" spans="1:4" x14ac:dyDescent="0.2">
      <c r="A46" s="13" t="s">
        <v>12</v>
      </c>
      <c r="B46" s="3">
        <v>0</v>
      </c>
      <c r="C46" s="19">
        <v>0.4</v>
      </c>
    </row>
    <row r="47" spans="1:4" x14ac:dyDescent="0.2">
      <c r="A47" s="13" t="s">
        <v>13</v>
      </c>
      <c r="B47" s="3">
        <v>0</v>
      </c>
      <c r="C47" s="3">
        <f>5*580/100</f>
        <v>29</v>
      </c>
      <c r="D47" t="s">
        <v>126</v>
      </c>
    </row>
    <row r="48" spans="1:4" x14ac:dyDescent="0.2">
      <c r="A48" s="13" t="s">
        <v>14</v>
      </c>
      <c r="B48" s="3">
        <v>0</v>
      </c>
      <c r="C48" s="3">
        <f>5*580/100</f>
        <v>29</v>
      </c>
    </row>
    <row r="49" spans="1:3" x14ac:dyDescent="0.2">
      <c r="A49" s="14" t="s">
        <v>8</v>
      </c>
      <c r="B49" s="20">
        <f>B42 - B42*IF(B45,C45,1)*IF(B46,C46,1) + B47*C47 + B48*C48</f>
        <v>0</v>
      </c>
      <c r="C49" s="3"/>
    </row>
    <row r="51" spans="1:3" x14ac:dyDescent="0.2">
      <c r="A51" s="17" t="s">
        <v>10</v>
      </c>
      <c r="B51" s="20">
        <f>B42-B49</f>
        <v>580</v>
      </c>
    </row>
    <row r="52" spans="1:3" x14ac:dyDescent="0.2">
      <c r="A52" s="15" t="s">
        <v>6</v>
      </c>
      <c r="B52" s="18">
        <f>100*B51/580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6F6E-BBA4-4242-AD31-7F10DC61BDE2}">
  <dimension ref="A1:I40"/>
  <sheetViews>
    <sheetView topLeftCell="A30" workbookViewId="0">
      <selection activeCell="I2" sqref="I2:I39"/>
    </sheetView>
  </sheetViews>
  <sheetFormatPr baseColWidth="10" defaultRowHeight="12.75" x14ac:dyDescent="0.2"/>
  <cols>
    <col min="1" max="1" width="40" customWidth="1"/>
    <col min="2" max="7" width="20.7109375" customWidth="1"/>
    <col min="8" max="8" width="14.42578125" bestFit="1" customWidth="1"/>
    <col min="9" max="9" width="19.7109375" customWidth="1"/>
  </cols>
  <sheetData>
    <row r="1" spans="1:9" ht="25.5" x14ac:dyDescent="0.2">
      <c r="A1" s="6" t="s">
        <v>0</v>
      </c>
      <c r="B1" s="7">
        <v>0</v>
      </c>
      <c r="C1" s="7">
        <v>5</v>
      </c>
      <c r="D1" s="7">
        <v>10</v>
      </c>
      <c r="E1" s="7">
        <v>15</v>
      </c>
      <c r="F1" s="7">
        <v>20</v>
      </c>
      <c r="G1" s="7">
        <v>30</v>
      </c>
      <c r="H1" s="21" t="s">
        <v>1</v>
      </c>
      <c r="I1" s="21" t="s">
        <v>2</v>
      </c>
    </row>
    <row r="2" spans="1:9" x14ac:dyDescent="0.2">
      <c r="A2" s="8" t="s">
        <v>167</v>
      </c>
      <c r="B2" s="7">
        <v>0</v>
      </c>
      <c r="C2" s="7">
        <v>5</v>
      </c>
      <c r="D2" s="7">
        <v>10</v>
      </c>
      <c r="E2" s="7">
        <v>15</v>
      </c>
      <c r="F2" s="7">
        <v>20</v>
      </c>
      <c r="G2" s="7">
        <v>30</v>
      </c>
      <c r="H2" s="4">
        <f>SUM(H3:H4)</f>
        <v>20</v>
      </c>
      <c r="I2" s="31">
        <f>H2/$H$40</f>
        <v>3.4482758620689655E-2</v>
      </c>
    </row>
    <row r="3" spans="1:9" ht="51" x14ac:dyDescent="0.2">
      <c r="A3" s="42" t="s">
        <v>27</v>
      </c>
      <c r="B3" s="25" t="s">
        <v>45</v>
      </c>
      <c r="C3" s="25"/>
      <c r="D3" s="25" t="s">
        <v>27</v>
      </c>
      <c r="E3" s="25"/>
      <c r="F3" s="25"/>
      <c r="G3" s="25"/>
      <c r="H3" s="24">
        <v>10</v>
      </c>
      <c r="I3" s="31">
        <f t="shared" ref="I3:I40" si="0">H3/$H$40</f>
        <v>1.7241379310344827E-2</v>
      </c>
    </row>
    <row r="4" spans="1:9" ht="51" x14ac:dyDescent="0.2">
      <c r="A4" s="42" t="s">
        <v>26</v>
      </c>
      <c r="B4" s="25" t="s">
        <v>46</v>
      </c>
      <c r="C4" s="25"/>
      <c r="D4" s="25" t="s">
        <v>26</v>
      </c>
      <c r="E4" s="25"/>
      <c r="F4" s="25"/>
      <c r="G4" s="25"/>
      <c r="H4" s="24">
        <v>10</v>
      </c>
      <c r="I4" s="31">
        <f t="shared" si="0"/>
        <v>1.7241379310344827E-2</v>
      </c>
    </row>
    <row r="5" spans="1:9" x14ac:dyDescent="0.2">
      <c r="A5" s="44" t="s">
        <v>168</v>
      </c>
      <c r="B5" s="7">
        <v>0</v>
      </c>
      <c r="C5" s="7">
        <v>5</v>
      </c>
      <c r="D5" s="7">
        <v>10</v>
      </c>
      <c r="E5" s="7">
        <v>15</v>
      </c>
      <c r="F5" s="7">
        <v>20</v>
      </c>
      <c r="G5" s="7">
        <v>30</v>
      </c>
      <c r="H5" s="4">
        <f>SUM(H6:H7)</f>
        <v>50</v>
      </c>
      <c r="I5" s="31">
        <f t="shared" si="0"/>
        <v>8.6206896551724144E-2</v>
      </c>
    </row>
    <row r="6" spans="1:9" ht="51" x14ac:dyDescent="0.2">
      <c r="A6" s="42" t="s">
        <v>47</v>
      </c>
      <c r="B6" s="25" t="s">
        <v>50</v>
      </c>
      <c r="C6" s="25" t="s">
        <v>49</v>
      </c>
      <c r="D6" s="25"/>
      <c r="E6" s="25"/>
      <c r="F6" s="25" t="s">
        <v>48</v>
      </c>
      <c r="G6" s="25"/>
      <c r="H6" s="24">
        <v>20</v>
      </c>
      <c r="I6" s="31">
        <f t="shared" si="0"/>
        <v>3.4482758620689655E-2</v>
      </c>
    </row>
    <row r="7" spans="1:9" ht="38.25" x14ac:dyDescent="0.2">
      <c r="A7" s="42" t="s">
        <v>15</v>
      </c>
      <c r="B7" s="25" t="s">
        <v>54</v>
      </c>
      <c r="C7" s="25" t="s">
        <v>53</v>
      </c>
      <c r="D7" s="25" t="s">
        <v>51</v>
      </c>
      <c r="E7" s="25"/>
      <c r="F7" s="25"/>
      <c r="G7" s="25" t="s">
        <v>15</v>
      </c>
      <c r="H7" s="24">
        <v>30</v>
      </c>
      <c r="I7" s="31">
        <f t="shared" si="0"/>
        <v>5.1724137931034482E-2</v>
      </c>
    </row>
    <row r="8" spans="1:9" x14ac:dyDescent="0.2">
      <c r="A8" s="44" t="s">
        <v>169</v>
      </c>
      <c r="B8" s="7">
        <v>0</v>
      </c>
      <c r="C8" s="7">
        <v>5</v>
      </c>
      <c r="D8" s="7">
        <v>10</v>
      </c>
      <c r="E8" s="7">
        <v>15</v>
      </c>
      <c r="F8" s="7">
        <v>20</v>
      </c>
      <c r="G8" s="7">
        <v>30</v>
      </c>
      <c r="H8" s="4">
        <f>SUM(H9:H12)</f>
        <v>75</v>
      </c>
      <c r="I8" s="31">
        <f t="shared" si="0"/>
        <v>0.12931034482758622</v>
      </c>
    </row>
    <row r="9" spans="1:9" ht="63.75" x14ac:dyDescent="0.2">
      <c r="A9" s="42" t="s">
        <v>19</v>
      </c>
      <c r="B9" s="25" t="s">
        <v>56</v>
      </c>
      <c r="C9" s="25" t="s">
        <v>16</v>
      </c>
      <c r="D9" s="25"/>
      <c r="E9" s="25" t="s">
        <v>55</v>
      </c>
      <c r="F9" s="25"/>
      <c r="G9" s="25"/>
      <c r="H9" s="24">
        <v>15</v>
      </c>
      <c r="I9" s="31">
        <f t="shared" si="0"/>
        <v>2.5862068965517241E-2</v>
      </c>
    </row>
    <row r="10" spans="1:9" ht="63.75" x14ac:dyDescent="0.2">
      <c r="A10" s="42" t="s">
        <v>25</v>
      </c>
      <c r="B10" s="25" t="s">
        <v>58</v>
      </c>
      <c r="C10" s="25" t="s">
        <v>59</v>
      </c>
      <c r="D10" s="25"/>
      <c r="E10" s="25" t="s">
        <v>57</v>
      </c>
      <c r="F10" s="25"/>
      <c r="G10" s="25" t="s">
        <v>17</v>
      </c>
      <c r="H10" s="24">
        <v>30</v>
      </c>
      <c r="I10" s="31">
        <f t="shared" si="0"/>
        <v>5.1724137931034482E-2</v>
      </c>
    </row>
    <row r="11" spans="1:9" ht="51" x14ac:dyDescent="0.2">
      <c r="A11" s="42" t="s">
        <v>18</v>
      </c>
      <c r="B11" s="39" t="s">
        <v>61</v>
      </c>
      <c r="C11" s="39" t="s">
        <v>60</v>
      </c>
      <c r="D11" s="39"/>
      <c r="E11" s="39"/>
      <c r="F11" s="39" t="s">
        <v>18</v>
      </c>
      <c r="G11" s="40"/>
      <c r="H11" s="24">
        <v>20</v>
      </c>
      <c r="I11" s="31">
        <f t="shared" si="0"/>
        <v>3.4482758620689655E-2</v>
      </c>
    </row>
    <row r="12" spans="1:9" ht="51" x14ac:dyDescent="0.2">
      <c r="A12" s="43" t="s">
        <v>124</v>
      </c>
      <c r="B12" s="25" t="s">
        <v>125</v>
      </c>
      <c r="C12" s="25"/>
      <c r="D12" s="25" t="s">
        <v>127</v>
      </c>
      <c r="E12" s="25"/>
      <c r="F12" s="25"/>
      <c r="G12" s="25"/>
      <c r="H12" s="27">
        <v>10</v>
      </c>
      <c r="I12" s="31">
        <f t="shared" si="0"/>
        <v>1.7241379310344827E-2</v>
      </c>
    </row>
    <row r="13" spans="1:9" x14ac:dyDescent="0.2">
      <c r="A13" s="44" t="s">
        <v>170</v>
      </c>
      <c r="B13" s="7">
        <v>0</v>
      </c>
      <c r="C13" s="7">
        <v>5</v>
      </c>
      <c r="D13" s="7">
        <v>10</v>
      </c>
      <c r="E13" s="7">
        <v>15</v>
      </c>
      <c r="F13" s="7">
        <v>20</v>
      </c>
      <c r="G13" s="7">
        <v>30</v>
      </c>
      <c r="H13" s="4">
        <f>SUM(H14:H15)</f>
        <v>50</v>
      </c>
      <c r="I13" s="31">
        <f t="shared" si="0"/>
        <v>8.6206896551724144E-2</v>
      </c>
    </row>
    <row r="14" spans="1:9" ht="63.75" x14ac:dyDescent="0.2">
      <c r="A14" s="42" t="s">
        <v>20</v>
      </c>
      <c r="B14" s="25" t="s">
        <v>62</v>
      </c>
      <c r="C14" s="25" t="s">
        <v>63</v>
      </c>
      <c r="D14" s="25"/>
      <c r="E14" s="25" t="s">
        <v>64</v>
      </c>
      <c r="F14" s="25"/>
      <c r="G14" s="25" t="s">
        <v>20</v>
      </c>
      <c r="H14" s="24">
        <v>30</v>
      </c>
      <c r="I14" s="31">
        <f t="shared" si="0"/>
        <v>5.1724137931034482E-2</v>
      </c>
    </row>
    <row r="15" spans="1:9" ht="51" x14ac:dyDescent="0.2">
      <c r="A15" s="42" t="s">
        <v>21</v>
      </c>
      <c r="B15" s="25" t="s">
        <v>65</v>
      </c>
      <c r="C15" s="25" t="s">
        <v>52</v>
      </c>
      <c r="D15" s="25"/>
      <c r="E15" s="25"/>
      <c r="F15" s="25" t="s">
        <v>21</v>
      </c>
      <c r="G15" s="25"/>
      <c r="H15" s="24">
        <v>20</v>
      </c>
      <c r="I15" s="31">
        <f t="shared" si="0"/>
        <v>3.4482758620689655E-2</v>
      </c>
    </row>
    <row r="16" spans="1:9" x14ac:dyDescent="0.2">
      <c r="A16" s="44" t="s">
        <v>171</v>
      </c>
      <c r="B16" s="7">
        <v>0</v>
      </c>
      <c r="C16" s="7">
        <v>5</v>
      </c>
      <c r="D16" s="7">
        <v>10</v>
      </c>
      <c r="E16" s="7">
        <v>15</v>
      </c>
      <c r="F16" s="7">
        <v>20</v>
      </c>
      <c r="G16" s="7">
        <v>30</v>
      </c>
      <c r="H16" s="4">
        <f>SUM(H17:H19)</f>
        <v>45</v>
      </c>
      <c r="I16" s="31">
        <f t="shared" si="0"/>
        <v>7.7586206896551727E-2</v>
      </c>
    </row>
    <row r="17" spans="1:9" ht="51" x14ac:dyDescent="0.2">
      <c r="A17" s="42" t="s">
        <v>22</v>
      </c>
      <c r="B17" s="25" t="s">
        <v>67</v>
      </c>
      <c r="C17" s="25" t="s">
        <v>66</v>
      </c>
      <c r="D17" s="25"/>
      <c r="E17" s="25"/>
      <c r="F17" s="25" t="s">
        <v>22</v>
      </c>
      <c r="G17" s="25"/>
      <c r="H17" s="24">
        <v>20</v>
      </c>
      <c r="I17" s="31">
        <f t="shared" si="0"/>
        <v>3.4482758620689655E-2</v>
      </c>
    </row>
    <row r="18" spans="1:9" ht="76.5" x14ac:dyDescent="0.2">
      <c r="A18" s="42" t="s">
        <v>24</v>
      </c>
      <c r="B18" s="25" t="s">
        <v>68</v>
      </c>
      <c r="C18" s="25" t="s">
        <v>23</v>
      </c>
      <c r="D18" s="25"/>
      <c r="E18" s="25" t="s">
        <v>24</v>
      </c>
      <c r="F18" s="25"/>
      <c r="G18" s="25"/>
      <c r="H18" s="24">
        <v>15</v>
      </c>
      <c r="I18" s="31">
        <f t="shared" si="0"/>
        <v>2.5862068965517241E-2</v>
      </c>
    </row>
    <row r="19" spans="1:9" ht="51" x14ac:dyDescent="0.2">
      <c r="A19" s="43" t="s">
        <v>115</v>
      </c>
      <c r="B19" s="41" t="s">
        <v>117</v>
      </c>
      <c r="C19" s="3"/>
      <c r="D19" s="25" t="s">
        <v>116</v>
      </c>
      <c r="E19" s="3"/>
      <c r="F19" s="3"/>
      <c r="G19" s="3"/>
      <c r="H19" s="27">
        <v>10</v>
      </c>
      <c r="I19" s="31">
        <f t="shared" si="0"/>
        <v>1.7241379310344827E-2</v>
      </c>
    </row>
    <row r="20" spans="1:9" x14ac:dyDescent="0.2">
      <c r="A20" s="44" t="s">
        <v>172</v>
      </c>
      <c r="B20" s="7">
        <v>0</v>
      </c>
      <c r="C20" s="7">
        <v>5</v>
      </c>
      <c r="D20" s="7">
        <v>10</v>
      </c>
      <c r="E20" s="7">
        <v>15</v>
      </c>
      <c r="F20" s="7">
        <v>20</v>
      </c>
      <c r="G20" s="7">
        <v>30</v>
      </c>
      <c r="H20" s="4">
        <f>SUM(H21:H29)</f>
        <v>170</v>
      </c>
      <c r="I20" s="31">
        <f t="shared" si="0"/>
        <v>0.29310344827586204</v>
      </c>
    </row>
    <row r="21" spans="1:9" ht="51" x14ac:dyDescent="0.2">
      <c r="A21" s="42" t="s">
        <v>30</v>
      </c>
      <c r="B21" s="25" t="s">
        <v>71</v>
      </c>
      <c r="C21" s="25" t="s">
        <v>70</v>
      </c>
      <c r="D21" s="25"/>
      <c r="E21" s="25" t="s">
        <v>69</v>
      </c>
      <c r="F21" s="25"/>
      <c r="G21" s="25"/>
      <c r="H21" s="24">
        <v>15</v>
      </c>
      <c r="I21" s="31">
        <f t="shared" si="0"/>
        <v>2.5862068965517241E-2</v>
      </c>
    </row>
    <row r="22" spans="1:9" ht="51" x14ac:dyDescent="0.2">
      <c r="A22" s="42" t="s">
        <v>32</v>
      </c>
      <c r="B22" s="25" t="s">
        <v>79</v>
      </c>
      <c r="C22" s="25"/>
      <c r="D22" s="25" t="s">
        <v>78</v>
      </c>
      <c r="E22" s="25"/>
      <c r="F22" s="25"/>
      <c r="G22" s="25"/>
      <c r="H22" s="24">
        <v>10</v>
      </c>
      <c r="I22" s="31">
        <f t="shared" si="0"/>
        <v>1.7241379310344827E-2</v>
      </c>
    </row>
    <row r="23" spans="1:9" ht="63.75" x14ac:dyDescent="0.2">
      <c r="A23" s="42" t="s">
        <v>29</v>
      </c>
      <c r="B23" s="25" t="s">
        <v>82</v>
      </c>
      <c r="C23" s="25" t="s">
        <v>81</v>
      </c>
      <c r="D23" s="25"/>
      <c r="E23" s="25" t="s">
        <v>80</v>
      </c>
      <c r="F23" s="25"/>
      <c r="G23" s="25"/>
      <c r="H23" s="24">
        <v>15</v>
      </c>
      <c r="I23" s="31">
        <f t="shared" si="0"/>
        <v>2.5862068965517241E-2</v>
      </c>
    </row>
    <row r="24" spans="1:9" ht="76.5" x14ac:dyDescent="0.2">
      <c r="A24" s="42" t="s">
        <v>28</v>
      </c>
      <c r="B24" s="25" t="s">
        <v>85</v>
      </c>
      <c r="C24" s="25"/>
      <c r="D24" s="25" t="s">
        <v>84</v>
      </c>
      <c r="E24" s="25"/>
      <c r="F24" s="25"/>
      <c r="G24" s="25" t="s">
        <v>83</v>
      </c>
      <c r="H24" s="24">
        <v>30</v>
      </c>
      <c r="I24" s="31">
        <f t="shared" si="0"/>
        <v>5.1724137931034482E-2</v>
      </c>
    </row>
    <row r="25" spans="1:9" ht="51" x14ac:dyDescent="0.2">
      <c r="A25" s="42" t="s">
        <v>107</v>
      </c>
      <c r="B25" s="25" t="s">
        <v>88</v>
      </c>
      <c r="C25" s="25" t="s">
        <v>109</v>
      </c>
      <c r="D25" s="25"/>
      <c r="E25" s="25" t="s">
        <v>108</v>
      </c>
      <c r="F25" s="25"/>
      <c r="G25" s="25"/>
      <c r="H25" s="24">
        <v>15</v>
      </c>
      <c r="I25" s="31">
        <f t="shared" si="0"/>
        <v>2.5862068965517241E-2</v>
      </c>
    </row>
    <row r="26" spans="1:9" ht="76.5" x14ac:dyDescent="0.2">
      <c r="A26" s="43" t="s">
        <v>43</v>
      </c>
      <c r="B26" s="25" t="s">
        <v>112</v>
      </c>
      <c r="C26" s="25" t="s">
        <v>110</v>
      </c>
      <c r="D26" s="25"/>
      <c r="E26" s="25" t="s">
        <v>111</v>
      </c>
      <c r="F26" s="25"/>
      <c r="G26" s="25"/>
      <c r="H26" s="26">
        <v>15</v>
      </c>
      <c r="I26" s="31">
        <f t="shared" si="0"/>
        <v>2.5862068965517241E-2</v>
      </c>
    </row>
    <row r="27" spans="1:9" ht="51" x14ac:dyDescent="0.2">
      <c r="A27" s="42" t="s">
        <v>31</v>
      </c>
      <c r="B27" s="25" t="s">
        <v>114</v>
      </c>
      <c r="C27" s="25"/>
      <c r="D27" s="25" t="s">
        <v>113</v>
      </c>
      <c r="E27" s="3"/>
      <c r="F27" s="40"/>
      <c r="G27" s="25"/>
      <c r="H27" s="24">
        <v>10</v>
      </c>
      <c r="I27" s="31">
        <f t="shared" si="0"/>
        <v>1.7241379310344827E-2</v>
      </c>
    </row>
    <row r="28" spans="1:9" ht="76.5" x14ac:dyDescent="0.2">
      <c r="A28" s="42" t="s">
        <v>40</v>
      </c>
      <c r="B28" s="25" t="s">
        <v>74</v>
      </c>
      <c r="C28" s="25"/>
      <c r="D28" s="25" t="s">
        <v>75</v>
      </c>
      <c r="E28" s="25"/>
      <c r="F28" s="25"/>
      <c r="G28" s="25" t="s">
        <v>76</v>
      </c>
      <c r="H28" s="24">
        <v>30</v>
      </c>
      <c r="I28" s="31">
        <f t="shared" si="0"/>
        <v>5.1724137931034482E-2</v>
      </c>
    </row>
    <row r="29" spans="1:9" ht="63.75" x14ac:dyDescent="0.2">
      <c r="A29" s="42" t="s">
        <v>44</v>
      </c>
      <c r="B29" s="25" t="s">
        <v>77</v>
      </c>
      <c r="C29" s="25"/>
      <c r="D29" s="25" t="s">
        <v>73</v>
      </c>
      <c r="E29" s="25"/>
      <c r="F29" s="25"/>
      <c r="G29" s="25" t="s">
        <v>72</v>
      </c>
      <c r="H29" s="24">
        <v>30</v>
      </c>
      <c r="I29" s="31">
        <f t="shared" si="0"/>
        <v>5.1724137931034482E-2</v>
      </c>
    </row>
    <row r="30" spans="1:9" x14ac:dyDescent="0.2">
      <c r="A30" s="44" t="s">
        <v>173</v>
      </c>
      <c r="B30" s="7">
        <v>0</v>
      </c>
      <c r="C30" s="7">
        <v>5</v>
      </c>
      <c r="D30" s="7">
        <v>10</v>
      </c>
      <c r="E30" s="7">
        <v>15</v>
      </c>
      <c r="F30" s="7">
        <v>20</v>
      </c>
      <c r="G30" s="7">
        <v>30</v>
      </c>
      <c r="H30" s="4">
        <f>SUM(H31:H39)</f>
        <v>170</v>
      </c>
      <c r="I30" s="31">
        <f t="shared" si="0"/>
        <v>0.29310344827586204</v>
      </c>
    </row>
    <row r="31" spans="1:9" ht="51" x14ac:dyDescent="0.2">
      <c r="A31" s="42" t="s">
        <v>33</v>
      </c>
      <c r="B31" s="25" t="s">
        <v>88</v>
      </c>
      <c r="C31" s="25" t="s">
        <v>87</v>
      </c>
      <c r="D31" s="25"/>
      <c r="E31" s="25" t="s">
        <v>86</v>
      </c>
      <c r="F31" s="25"/>
      <c r="G31" s="25"/>
      <c r="H31" s="24">
        <v>15</v>
      </c>
      <c r="I31" s="31">
        <f t="shared" si="0"/>
        <v>2.5862068965517241E-2</v>
      </c>
    </row>
    <row r="32" spans="1:9" ht="51" x14ac:dyDescent="0.2">
      <c r="A32" s="42" t="s">
        <v>34</v>
      </c>
      <c r="B32" s="25" t="s">
        <v>90</v>
      </c>
      <c r="C32" s="25"/>
      <c r="D32" s="25" t="s">
        <v>89</v>
      </c>
      <c r="E32" s="25"/>
      <c r="F32" s="25"/>
      <c r="G32" s="25"/>
      <c r="H32" s="24">
        <v>10</v>
      </c>
      <c r="I32" s="31">
        <f t="shared" si="0"/>
        <v>1.7241379310344827E-2</v>
      </c>
    </row>
    <row r="33" spans="1:9" ht="51" x14ac:dyDescent="0.2">
      <c r="A33" s="42" t="s">
        <v>35</v>
      </c>
      <c r="B33" s="25" t="s">
        <v>93</v>
      </c>
      <c r="C33" s="25" t="s">
        <v>92</v>
      </c>
      <c r="D33" s="25"/>
      <c r="E33" s="25" t="s">
        <v>91</v>
      </c>
      <c r="F33" s="25"/>
      <c r="G33" s="25"/>
      <c r="H33" s="24">
        <v>15</v>
      </c>
      <c r="I33" s="31">
        <f t="shared" si="0"/>
        <v>2.5862068965517241E-2</v>
      </c>
    </row>
    <row r="34" spans="1:9" ht="76.5" x14ac:dyDescent="0.2">
      <c r="A34" s="42" t="s">
        <v>36</v>
      </c>
      <c r="B34" s="25" t="s">
        <v>96</v>
      </c>
      <c r="C34" s="25"/>
      <c r="D34" s="25" t="s">
        <v>95</v>
      </c>
      <c r="E34" s="25"/>
      <c r="F34" s="25" t="s">
        <v>94</v>
      </c>
      <c r="G34" s="25"/>
      <c r="H34" s="24">
        <v>20</v>
      </c>
      <c r="I34" s="31">
        <f t="shared" si="0"/>
        <v>3.4482758620689655E-2</v>
      </c>
    </row>
    <row r="35" spans="1:9" ht="63.75" x14ac:dyDescent="0.2">
      <c r="A35" s="42" t="s">
        <v>38</v>
      </c>
      <c r="B35" s="25" t="s">
        <v>97</v>
      </c>
      <c r="C35" s="25"/>
      <c r="D35" s="25"/>
      <c r="E35" s="40"/>
      <c r="F35" s="25" t="s">
        <v>121</v>
      </c>
      <c r="G35" s="25"/>
      <c r="H35" s="24">
        <v>20</v>
      </c>
      <c r="I35" s="31">
        <f t="shared" si="0"/>
        <v>3.4482758620689655E-2</v>
      </c>
    </row>
    <row r="36" spans="1:9" ht="51" x14ac:dyDescent="0.2">
      <c r="A36" s="42" t="s">
        <v>37</v>
      </c>
      <c r="B36" s="25" t="s">
        <v>120</v>
      </c>
      <c r="C36" s="25" t="s">
        <v>119</v>
      </c>
      <c r="D36" s="25"/>
      <c r="E36" s="25" t="s">
        <v>118</v>
      </c>
      <c r="F36" s="25"/>
      <c r="G36" s="25"/>
      <c r="H36" s="24">
        <v>15</v>
      </c>
      <c r="I36" s="31">
        <f t="shared" si="0"/>
        <v>2.5862068965517241E-2</v>
      </c>
    </row>
    <row r="37" spans="1:9" ht="63.75" x14ac:dyDescent="0.2">
      <c r="A37" s="42" t="s">
        <v>39</v>
      </c>
      <c r="B37" s="25" t="s">
        <v>100</v>
      </c>
      <c r="C37" s="25" t="s">
        <v>99</v>
      </c>
      <c r="D37" s="25"/>
      <c r="E37" s="25" t="s">
        <v>98</v>
      </c>
      <c r="F37" s="25"/>
      <c r="G37" s="25"/>
      <c r="H37" s="24">
        <v>15</v>
      </c>
      <c r="I37" s="31">
        <f t="shared" si="0"/>
        <v>2.5862068965517241E-2</v>
      </c>
    </row>
    <row r="38" spans="1:9" ht="63.75" x14ac:dyDescent="0.2">
      <c r="A38" s="42" t="s">
        <v>41</v>
      </c>
      <c r="B38" s="25" t="s">
        <v>103</v>
      </c>
      <c r="C38" s="25"/>
      <c r="D38" s="25" t="s">
        <v>102</v>
      </c>
      <c r="E38" s="25"/>
      <c r="F38" s="25"/>
      <c r="G38" s="25" t="s">
        <v>101</v>
      </c>
      <c r="H38" s="24">
        <v>30</v>
      </c>
      <c r="I38" s="31">
        <f t="shared" si="0"/>
        <v>5.1724137931034482E-2</v>
      </c>
    </row>
    <row r="39" spans="1:9" ht="51" x14ac:dyDescent="0.2">
      <c r="A39" s="42" t="s">
        <v>42</v>
      </c>
      <c r="B39" s="25" t="s">
        <v>106</v>
      </c>
      <c r="C39" s="25"/>
      <c r="D39" s="25" t="s">
        <v>105</v>
      </c>
      <c r="E39" s="25"/>
      <c r="F39" s="25"/>
      <c r="G39" s="25" t="s">
        <v>104</v>
      </c>
      <c r="H39" s="24">
        <v>30</v>
      </c>
      <c r="I39" s="31">
        <f t="shared" si="0"/>
        <v>5.1724137931034482E-2</v>
      </c>
    </row>
    <row r="40" spans="1:9" x14ac:dyDescent="0.2">
      <c r="G40" s="22" t="s">
        <v>3</v>
      </c>
      <c r="H40" s="23">
        <f>$H$2+$H$5+$H$8+$H$13+$H$16+$H$20+$H$30</f>
        <v>580</v>
      </c>
      <c r="I40" s="3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2895-B6E6-4626-BDAE-D26FCC1509CE}">
  <dimension ref="A2:D20"/>
  <sheetViews>
    <sheetView workbookViewId="0">
      <selection activeCell="A15" sqref="A15"/>
    </sheetView>
  </sheetViews>
  <sheetFormatPr baseColWidth="10" defaultRowHeight="12.75" x14ac:dyDescent="0.2"/>
  <cols>
    <col min="1" max="1" width="77.140625" customWidth="1"/>
    <col min="2" max="2" width="20.42578125" customWidth="1"/>
    <col min="3" max="3" width="19.42578125" customWidth="1"/>
    <col min="4" max="4" width="17.140625" customWidth="1"/>
  </cols>
  <sheetData>
    <row r="2" spans="1:4" ht="25.5" x14ac:dyDescent="0.2">
      <c r="A2" s="28" t="s">
        <v>0</v>
      </c>
      <c r="B2" s="10" t="s">
        <v>122</v>
      </c>
      <c r="C2" s="10" t="s">
        <v>2</v>
      </c>
      <c r="D2" s="10" t="s">
        <v>4</v>
      </c>
    </row>
    <row r="3" spans="1:4" x14ac:dyDescent="0.2">
      <c r="A3" s="29" t="s">
        <v>149</v>
      </c>
      <c r="B3" s="30">
        <f>SUM(B4:B9)</f>
        <v>100</v>
      </c>
      <c r="C3" s="59">
        <f>B3/100</f>
        <v>1</v>
      </c>
      <c r="D3" s="59">
        <v>1</v>
      </c>
    </row>
    <row r="4" spans="1:4" x14ac:dyDescent="0.2">
      <c r="A4" s="2" t="s">
        <v>128</v>
      </c>
      <c r="B4" s="45">
        <v>5</v>
      </c>
      <c r="C4" s="60">
        <f>B4/100</f>
        <v>0.05</v>
      </c>
      <c r="D4" s="60">
        <v>0.05</v>
      </c>
    </row>
    <row r="5" spans="1:4" x14ac:dyDescent="0.2">
      <c r="A5" s="2" t="s">
        <v>129</v>
      </c>
      <c r="B5" s="45">
        <v>15</v>
      </c>
      <c r="C5" s="60">
        <f t="shared" ref="C5:C9" si="0">B5/100</f>
        <v>0.15</v>
      </c>
      <c r="D5" s="60">
        <v>0.15</v>
      </c>
    </row>
    <row r="6" spans="1:4" x14ac:dyDescent="0.2">
      <c r="A6" s="2" t="s">
        <v>130</v>
      </c>
      <c r="B6" s="47">
        <v>15</v>
      </c>
      <c r="C6" s="60">
        <f t="shared" si="0"/>
        <v>0.15</v>
      </c>
      <c r="D6" s="60">
        <v>0.15</v>
      </c>
    </row>
    <row r="7" spans="1:4" x14ac:dyDescent="0.2">
      <c r="A7" s="2" t="s">
        <v>131</v>
      </c>
      <c r="B7" s="47">
        <v>20</v>
      </c>
      <c r="C7" s="60">
        <f t="shared" si="0"/>
        <v>0.2</v>
      </c>
      <c r="D7" s="60">
        <v>0.2</v>
      </c>
    </row>
    <row r="8" spans="1:4" x14ac:dyDescent="0.2">
      <c r="A8" s="2" t="s">
        <v>132</v>
      </c>
      <c r="B8" s="47">
        <v>25</v>
      </c>
      <c r="C8" s="60">
        <f t="shared" si="0"/>
        <v>0.25</v>
      </c>
      <c r="D8" s="60">
        <v>0.25</v>
      </c>
    </row>
    <row r="9" spans="1:4" x14ac:dyDescent="0.2">
      <c r="A9" s="2" t="s">
        <v>133</v>
      </c>
      <c r="B9" s="47">
        <v>20</v>
      </c>
      <c r="C9" s="60">
        <f t="shared" si="0"/>
        <v>0.2</v>
      </c>
      <c r="D9" s="60">
        <v>0.2</v>
      </c>
    </row>
    <row r="11" spans="1:4" x14ac:dyDescent="0.2">
      <c r="A11" s="49" t="s">
        <v>123</v>
      </c>
      <c r="B11" s="37">
        <f>B3</f>
        <v>100</v>
      </c>
      <c r="C11" s="61">
        <f>B11/100</f>
        <v>1</v>
      </c>
      <c r="D11" s="61">
        <v>1</v>
      </c>
    </row>
    <row r="13" spans="1:4" x14ac:dyDescent="0.2">
      <c r="A13" s="11" t="s">
        <v>5</v>
      </c>
      <c r="B13" s="38" t="s">
        <v>7</v>
      </c>
      <c r="C13" s="38" t="s">
        <v>9</v>
      </c>
    </row>
    <row r="14" spans="1:4" x14ac:dyDescent="0.2">
      <c r="A14" s="2" t="s">
        <v>191</v>
      </c>
      <c r="B14" s="3">
        <v>0</v>
      </c>
      <c r="C14" s="3">
        <v>3</v>
      </c>
    </row>
    <row r="15" spans="1:4" x14ac:dyDescent="0.2">
      <c r="A15" s="2" t="s">
        <v>142</v>
      </c>
      <c r="B15" s="3">
        <v>0</v>
      </c>
      <c r="C15" s="3">
        <v>3</v>
      </c>
    </row>
    <row r="16" spans="1:4" x14ac:dyDescent="0.2">
      <c r="A16" s="2" t="s">
        <v>150</v>
      </c>
      <c r="B16" s="3">
        <v>0</v>
      </c>
      <c r="C16" s="3">
        <v>0</v>
      </c>
    </row>
    <row r="17" spans="1:3" x14ac:dyDescent="0.2">
      <c r="A17" s="14" t="s">
        <v>8</v>
      </c>
      <c r="B17" s="20">
        <f>IF(B16,B11,B14*C14+B15*C15)</f>
        <v>0</v>
      </c>
      <c r="C17" s="3"/>
    </row>
    <row r="19" spans="1:3" x14ac:dyDescent="0.2">
      <c r="A19" s="17" t="s">
        <v>10</v>
      </c>
      <c r="B19" s="20">
        <f>B11-B17</f>
        <v>100</v>
      </c>
    </row>
    <row r="20" spans="1:3" x14ac:dyDescent="0.2">
      <c r="A20" s="15" t="s">
        <v>6</v>
      </c>
      <c r="B20" s="18">
        <f>B19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5A02-8EC2-4B0C-8785-FD9C1D693295}">
  <dimension ref="A1:I15"/>
  <sheetViews>
    <sheetView topLeftCell="A7" zoomScaleNormal="100" workbookViewId="0">
      <selection activeCell="E16" sqref="E16"/>
    </sheetView>
  </sheetViews>
  <sheetFormatPr baseColWidth="10" defaultRowHeight="12.75" x14ac:dyDescent="0.2"/>
  <cols>
    <col min="2" max="6" width="20.7109375" customWidth="1"/>
    <col min="7" max="7" width="27.140625" customWidth="1"/>
    <col min="8" max="8" width="14.42578125" bestFit="1" customWidth="1"/>
    <col min="9" max="9" width="19.7109375" customWidth="1"/>
  </cols>
  <sheetData>
    <row r="1" spans="1:9" ht="38.25" x14ac:dyDescent="0.2">
      <c r="A1" s="6" t="s">
        <v>0</v>
      </c>
      <c r="B1" s="7">
        <v>0</v>
      </c>
      <c r="C1" s="7">
        <v>5</v>
      </c>
      <c r="D1" s="7">
        <v>10</v>
      </c>
      <c r="E1" s="7">
        <v>15</v>
      </c>
      <c r="F1" s="7">
        <v>20</v>
      </c>
      <c r="G1" s="7">
        <v>25</v>
      </c>
      <c r="H1" s="5" t="s">
        <v>1</v>
      </c>
      <c r="I1" s="21" t="s">
        <v>2</v>
      </c>
    </row>
    <row r="2" spans="1:9" x14ac:dyDescent="0.2">
      <c r="A2" s="8" t="s">
        <v>149</v>
      </c>
      <c r="B2" s="7">
        <v>0</v>
      </c>
      <c r="C2" s="7">
        <v>5</v>
      </c>
      <c r="D2" s="7">
        <v>10</v>
      </c>
      <c r="E2" s="7">
        <v>15</v>
      </c>
      <c r="F2" s="7">
        <v>20</v>
      </c>
      <c r="G2" s="7">
        <v>25</v>
      </c>
      <c r="H2" s="4">
        <f>SUM(H3:H8)</f>
        <v>100</v>
      </c>
      <c r="I2" s="31">
        <f>H2/$H$2</f>
        <v>1</v>
      </c>
    </row>
    <row r="3" spans="1:9" ht="51" x14ac:dyDescent="0.2">
      <c r="A3" s="1" t="s">
        <v>128</v>
      </c>
      <c r="B3" s="32" t="s">
        <v>135</v>
      </c>
      <c r="C3" s="32" t="s">
        <v>134</v>
      </c>
      <c r="D3" s="33"/>
      <c r="E3" s="25"/>
      <c r="F3" s="25"/>
      <c r="G3" s="25"/>
      <c r="H3" s="45">
        <v>5</v>
      </c>
      <c r="I3" s="46">
        <f t="shared" ref="I3:I9" si="0">H3/$H$2</f>
        <v>0.05</v>
      </c>
    </row>
    <row r="4" spans="1:9" ht="89.25" x14ac:dyDescent="0.2">
      <c r="A4" s="1" t="s">
        <v>129</v>
      </c>
      <c r="B4" s="32" t="s">
        <v>153</v>
      </c>
      <c r="C4" s="32" t="s">
        <v>154</v>
      </c>
      <c r="D4" s="32" t="s">
        <v>160</v>
      </c>
      <c r="E4" s="32" t="s">
        <v>155</v>
      </c>
      <c r="G4" s="25"/>
      <c r="H4" s="45">
        <v>15</v>
      </c>
      <c r="I4" s="46">
        <f t="shared" si="0"/>
        <v>0.15</v>
      </c>
    </row>
    <row r="5" spans="1:9" ht="63.75" x14ac:dyDescent="0.2">
      <c r="A5" s="1" t="s">
        <v>130</v>
      </c>
      <c r="B5" s="32" t="s">
        <v>159</v>
      </c>
      <c r="C5" s="32" t="s">
        <v>158</v>
      </c>
      <c r="D5" s="32" t="s">
        <v>157</v>
      </c>
      <c r="E5" s="32" t="s">
        <v>156</v>
      </c>
      <c r="F5" s="25"/>
      <c r="G5" s="25"/>
      <c r="H5" s="47">
        <v>15</v>
      </c>
      <c r="I5" s="46">
        <f t="shared" si="0"/>
        <v>0.15</v>
      </c>
    </row>
    <row r="6" spans="1:9" ht="114.75" x14ac:dyDescent="0.2">
      <c r="A6" s="1" t="s">
        <v>131</v>
      </c>
      <c r="B6" s="32" t="s">
        <v>139</v>
      </c>
      <c r="C6" s="25"/>
      <c r="D6" s="32" t="s">
        <v>138</v>
      </c>
      <c r="E6" s="25"/>
      <c r="F6" s="32" t="s">
        <v>163</v>
      </c>
      <c r="G6" s="25"/>
      <c r="H6" s="47">
        <v>20</v>
      </c>
      <c r="I6" s="46">
        <f t="shared" si="0"/>
        <v>0.2</v>
      </c>
    </row>
    <row r="7" spans="1:9" ht="114.75" x14ac:dyDescent="0.2">
      <c r="A7" s="1" t="s">
        <v>132</v>
      </c>
      <c r="B7" s="32" t="s">
        <v>140</v>
      </c>
      <c r="C7" s="32"/>
      <c r="D7" s="32" t="s">
        <v>162</v>
      </c>
      <c r="E7" s="32" t="s">
        <v>165</v>
      </c>
      <c r="F7" s="32"/>
      <c r="G7" s="32" t="s">
        <v>164</v>
      </c>
      <c r="H7" s="47">
        <v>25</v>
      </c>
      <c r="I7" s="46">
        <f t="shared" si="0"/>
        <v>0.25</v>
      </c>
    </row>
    <row r="8" spans="1:9" ht="89.25" x14ac:dyDescent="0.2">
      <c r="A8" s="1" t="s">
        <v>133</v>
      </c>
      <c r="B8" s="32" t="s">
        <v>137</v>
      </c>
      <c r="C8" s="25"/>
      <c r="D8" s="32" t="s">
        <v>136</v>
      </c>
      <c r="E8" s="25"/>
      <c r="F8" s="32" t="s">
        <v>161</v>
      </c>
      <c r="G8" s="25"/>
      <c r="H8" s="47">
        <v>20</v>
      </c>
      <c r="I8" s="46">
        <f t="shared" si="0"/>
        <v>0.2</v>
      </c>
    </row>
    <row r="9" spans="1:9" x14ac:dyDescent="0.2">
      <c r="G9" s="22" t="s">
        <v>3</v>
      </c>
      <c r="H9" s="48">
        <f>$H$2</f>
        <v>100</v>
      </c>
      <c r="I9" s="46">
        <f t="shared" si="0"/>
        <v>1</v>
      </c>
    </row>
    <row r="11" spans="1:9" x14ac:dyDescent="0.2">
      <c r="A11" s="34" t="s">
        <v>141</v>
      </c>
      <c r="B11" s="35" t="s">
        <v>144</v>
      </c>
      <c r="C11" s="11" t="s">
        <v>143</v>
      </c>
    </row>
    <row r="12" spans="1:9" ht="76.5" x14ac:dyDescent="0.2">
      <c r="A12" s="36" t="s">
        <v>191</v>
      </c>
      <c r="B12" s="32" t="s">
        <v>146</v>
      </c>
      <c r="C12" s="32" t="s">
        <v>148</v>
      </c>
    </row>
    <row r="13" spans="1:9" ht="127.5" x14ac:dyDescent="0.2">
      <c r="A13" s="36" t="s">
        <v>142</v>
      </c>
      <c r="B13" s="32" t="s">
        <v>147</v>
      </c>
      <c r="C13" s="32" t="s">
        <v>145</v>
      </c>
    </row>
    <row r="14" spans="1:9" ht="25.5" x14ac:dyDescent="0.2">
      <c r="A14" s="34" t="s">
        <v>141</v>
      </c>
      <c r="B14" s="35" t="s">
        <v>144</v>
      </c>
      <c r="C14" s="35" t="s">
        <v>166</v>
      </c>
    </row>
    <row r="15" spans="1:9" ht="38.25" x14ac:dyDescent="0.2">
      <c r="A15" s="36" t="s">
        <v>150</v>
      </c>
      <c r="B15" s="32" t="s">
        <v>151</v>
      </c>
      <c r="C15" s="3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Nota Final</vt:lpstr>
      <vt:lpstr>Resumen - Código</vt:lpstr>
      <vt:lpstr>Detalle - Código</vt:lpstr>
      <vt:lpstr>Resumen - Informe</vt:lpstr>
      <vt:lpstr>Detalle - 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Tellus</dc:creator>
  <cp:lastModifiedBy>Tellus</cp:lastModifiedBy>
  <dcterms:created xsi:type="dcterms:W3CDTF">2020-11-18T04:28:36Z</dcterms:created>
  <dcterms:modified xsi:type="dcterms:W3CDTF">2020-11-18T05:08:31Z</dcterms:modified>
</cp:coreProperties>
</file>