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OS PROFESSOR\Desktop\"/>
    </mc:Choice>
  </mc:AlternateContent>
  <xr:revisionPtr revIDLastSave="0" documentId="13_ncr:1_{920C1536-C0D1-4C7F-8890-DB82CD95BD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  <sheet name="Gráfico" sheetId="2" r:id="rId2"/>
    <sheet name="Painel Pesquisa" sheetId="3" r:id="rId3"/>
    <sheet name="Considerações" sheetId="5" state="hidden" r:id="rId4"/>
  </sheets>
  <definedNames>
    <definedName name="_xlnm._FilterDatabase" localSheetId="0" hidden="1">Base!$A$1:$J$1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8" i="3"/>
  <c r="B7" i="3"/>
  <c r="B6" i="3"/>
  <c r="N7" i="1"/>
  <c r="P7" i="1"/>
  <c r="O7" i="1"/>
  <c r="N4" i="1"/>
  <c r="P6" i="1"/>
  <c r="O6" i="1"/>
  <c r="N6" i="1"/>
  <c r="P5" i="1"/>
  <c r="O5" i="1"/>
  <c r="P4" i="1"/>
  <c r="N5" i="1"/>
  <c r="O4" i="1"/>
  <c r="H2" i="1"/>
  <c r="J2" i="1" s="1"/>
  <c r="K2" i="1" s="1"/>
  <c r="H3" i="1"/>
  <c r="J3" i="1" s="1"/>
  <c r="K3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9" i="1"/>
  <c r="J39" i="1" s="1"/>
  <c r="K39" i="1" s="1"/>
  <c r="H40" i="1"/>
  <c r="J40" i="1" s="1"/>
  <c r="K40" i="1" s="1"/>
  <c r="H41" i="1"/>
  <c r="J41" i="1" s="1"/>
  <c r="K41" i="1" s="1"/>
  <c r="H42" i="1"/>
  <c r="J42" i="1" s="1"/>
  <c r="K42" i="1" s="1"/>
  <c r="H43" i="1"/>
  <c r="J43" i="1" s="1"/>
  <c r="K43" i="1" s="1"/>
  <c r="H44" i="1"/>
  <c r="J44" i="1" s="1"/>
  <c r="K44" i="1" s="1"/>
  <c r="H45" i="1"/>
  <c r="J45" i="1" s="1"/>
  <c r="K45" i="1" s="1"/>
  <c r="H46" i="1"/>
  <c r="J46" i="1" s="1"/>
  <c r="K46" i="1" s="1"/>
  <c r="H47" i="1"/>
  <c r="J47" i="1" s="1"/>
  <c r="K47" i="1" s="1"/>
  <c r="H48" i="1"/>
  <c r="J48" i="1" s="1"/>
  <c r="K48" i="1" s="1"/>
  <c r="H49" i="1"/>
  <c r="J49" i="1" s="1"/>
  <c r="K49" i="1" s="1"/>
  <c r="H50" i="1"/>
  <c r="J50" i="1" s="1"/>
  <c r="K50" i="1" s="1"/>
  <c r="H51" i="1"/>
  <c r="J51" i="1" s="1"/>
  <c r="K51" i="1" s="1"/>
  <c r="H52" i="1"/>
  <c r="J52" i="1" s="1"/>
  <c r="K52" i="1" s="1"/>
  <c r="H53" i="1"/>
  <c r="J53" i="1" s="1"/>
  <c r="K53" i="1" s="1"/>
  <c r="H54" i="1"/>
  <c r="J54" i="1" s="1"/>
  <c r="K54" i="1" s="1"/>
  <c r="H55" i="1"/>
  <c r="J55" i="1" s="1"/>
  <c r="K55" i="1" s="1"/>
  <c r="H56" i="1"/>
  <c r="J56" i="1" s="1"/>
  <c r="K56" i="1" s="1"/>
  <c r="H57" i="1"/>
  <c r="J57" i="1" s="1"/>
  <c r="K57" i="1" s="1"/>
  <c r="H58" i="1"/>
  <c r="J58" i="1" s="1"/>
  <c r="K58" i="1" s="1"/>
  <c r="H59" i="1"/>
  <c r="J59" i="1" s="1"/>
  <c r="K59" i="1" s="1"/>
  <c r="H60" i="1"/>
  <c r="J60" i="1" s="1"/>
  <c r="K60" i="1" s="1"/>
  <c r="H61" i="1"/>
  <c r="J61" i="1" s="1"/>
  <c r="K61" i="1" s="1"/>
  <c r="H62" i="1"/>
  <c r="J62" i="1" s="1"/>
  <c r="K62" i="1" s="1"/>
  <c r="H63" i="1"/>
  <c r="J63" i="1" s="1"/>
  <c r="K63" i="1" s="1"/>
  <c r="H64" i="1"/>
  <c r="J64" i="1" s="1"/>
  <c r="K64" i="1" s="1"/>
  <c r="H65" i="1"/>
  <c r="J65" i="1" s="1"/>
  <c r="K65" i="1" s="1"/>
  <c r="H66" i="1"/>
  <c r="J66" i="1" s="1"/>
  <c r="K66" i="1" s="1"/>
  <c r="H67" i="1"/>
  <c r="J67" i="1" s="1"/>
  <c r="K67" i="1" s="1"/>
  <c r="H68" i="1"/>
  <c r="J68" i="1" s="1"/>
  <c r="K68" i="1" s="1"/>
  <c r="H69" i="1"/>
  <c r="J69" i="1" s="1"/>
  <c r="K69" i="1" s="1"/>
  <c r="H70" i="1"/>
  <c r="J70" i="1" s="1"/>
  <c r="K70" i="1" s="1"/>
  <c r="H71" i="1"/>
  <c r="J71" i="1" s="1"/>
  <c r="K71" i="1" s="1"/>
  <c r="H72" i="1"/>
  <c r="J72" i="1" s="1"/>
  <c r="K72" i="1" s="1"/>
  <c r="H73" i="1"/>
  <c r="J73" i="1" s="1"/>
  <c r="K73" i="1" s="1"/>
  <c r="H74" i="1"/>
  <c r="J74" i="1" s="1"/>
  <c r="K74" i="1" s="1"/>
  <c r="H75" i="1"/>
  <c r="J75" i="1" s="1"/>
  <c r="K75" i="1" s="1"/>
  <c r="H76" i="1"/>
  <c r="J76" i="1" s="1"/>
  <c r="K76" i="1" s="1"/>
  <c r="H77" i="1"/>
  <c r="J77" i="1" s="1"/>
  <c r="K77" i="1" s="1"/>
  <c r="H78" i="1"/>
  <c r="J78" i="1" s="1"/>
  <c r="K78" i="1" s="1"/>
  <c r="H79" i="1"/>
  <c r="J79" i="1" s="1"/>
  <c r="K79" i="1" s="1"/>
  <c r="H80" i="1"/>
  <c r="J80" i="1" s="1"/>
  <c r="K80" i="1" s="1"/>
  <c r="H81" i="1"/>
  <c r="J81" i="1" s="1"/>
  <c r="K81" i="1" s="1"/>
  <c r="H82" i="1"/>
  <c r="J82" i="1" s="1"/>
  <c r="K82" i="1" s="1"/>
  <c r="H83" i="1"/>
  <c r="J83" i="1" s="1"/>
  <c r="K83" i="1" s="1"/>
  <c r="H84" i="1"/>
  <c r="J84" i="1" s="1"/>
  <c r="K84" i="1" s="1"/>
  <c r="H85" i="1"/>
  <c r="J85" i="1" s="1"/>
  <c r="K85" i="1" s="1"/>
  <c r="H86" i="1"/>
  <c r="J86" i="1" s="1"/>
  <c r="K86" i="1" s="1"/>
  <c r="H87" i="1"/>
  <c r="J87" i="1" s="1"/>
  <c r="K87" i="1" s="1"/>
  <c r="H88" i="1"/>
  <c r="J88" i="1" s="1"/>
  <c r="K88" i="1" s="1"/>
  <c r="H89" i="1"/>
  <c r="J89" i="1" s="1"/>
  <c r="K89" i="1" s="1"/>
  <c r="H90" i="1"/>
  <c r="J90" i="1" s="1"/>
  <c r="K90" i="1" s="1"/>
  <c r="H91" i="1"/>
  <c r="J91" i="1" s="1"/>
  <c r="K91" i="1" s="1"/>
  <c r="H92" i="1"/>
  <c r="J92" i="1" s="1"/>
  <c r="K92" i="1" s="1"/>
  <c r="H93" i="1"/>
  <c r="J93" i="1" s="1"/>
  <c r="K93" i="1" s="1"/>
  <c r="H94" i="1"/>
  <c r="J94" i="1" s="1"/>
  <c r="K94" i="1" s="1"/>
  <c r="H95" i="1"/>
  <c r="J95" i="1" s="1"/>
  <c r="K95" i="1" s="1"/>
  <c r="H96" i="1"/>
  <c r="J96" i="1" s="1"/>
  <c r="K96" i="1" s="1"/>
  <c r="H97" i="1"/>
  <c r="J97" i="1" s="1"/>
  <c r="K97" i="1" s="1"/>
  <c r="H98" i="1"/>
  <c r="J98" i="1" s="1"/>
  <c r="K98" i="1" s="1"/>
  <c r="H99" i="1"/>
  <c r="J99" i="1" s="1"/>
  <c r="K99" i="1" s="1"/>
  <c r="H100" i="1"/>
  <c r="J100" i="1" s="1"/>
  <c r="K100" i="1" s="1"/>
  <c r="H101" i="1"/>
  <c r="J101" i="1" s="1"/>
  <c r="K101" i="1" s="1"/>
  <c r="H102" i="1"/>
  <c r="J102" i="1" s="1"/>
  <c r="K102" i="1" s="1"/>
  <c r="H103" i="1"/>
  <c r="J103" i="1" s="1"/>
  <c r="K103" i="1" s="1"/>
  <c r="H104" i="1"/>
  <c r="J104" i="1" s="1"/>
  <c r="K104" i="1" s="1"/>
  <c r="H105" i="1"/>
  <c r="J105" i="1" s="1"/>
  <c r="K105" i="1" s="1"/>
  <c r="H106" i="1"/>
  <c r="J106" i="1" s="1"/>
  <c r="K106" i="1" s="1"/>
  <c r="H107" i="1"/>
  <c r="J107" i="1" s="1"/>
  <c r="K107" i="1" s="1"/>
  <c r="H108" i="1"/>
  <c r="J108" i="1" s="1"/>
  <c r="K108" i="1" s="1"/>
  <c r="H109" i="1"/>
  <c r="J109" i="1" s="1"/>
  <c r="K109" i="1" s="1"/>
  <c r="H110" i="1"/>
  <c r="J110" i="1" s="1"/>
  <c r="K110" i="1" s="1"/>
  <c r="H111" i="1"/>
  <c r="J111" i="1" s="1"/>
  <c r="K111" i="1" s="1"/>
  <c r="H112" i="1"/>
  <c r="J112" i="1" s="1"/>
  <c r="K112" i="1" s="1"/>
  <c r="H113" i="1"/>
  <c r="J113" i="1" s="1"/>
  <c r="K113" i="1" s="1"/>
  <c r="H114" i="1"/>
  <c r="J114" i="1" s="1"/>
  <c r="K114" i="1" s="1"/>
  <c r="H115" i="1"/>
  <c r="J115" i="1" s="1"/>
  <c r="K115" i="1" s="1"/>
  <c r="H116" i="1"/>
  <c r="J116" i="1" s="1"/>
  <c r="K116" i="1" s="1"/>
  <c r="H117" i="1"/>
  <c r="J117" i="1" s="1"/>
  <c r="K117" i="1" s="1"/>
  <c r="H118" i="1"/>
  <c r="J118" i="1" s="1"/>
  <c r="K118" i="1" s="1"/>
  <c r="H119" i="1"/>
  <c r="J119" i="1" s="1"/>
  <c r="K119" i="1" s="1"/>
  <c r="H120" i="1"/>
  <c r="J120" i="1" s="1"/>
  <c r="K120" i="1" s="1"/>
  <c r="H121" i="1"/>
  <c r="J121" i="1" s="1"/>
  <c r="K121" i="1" s="1"/>
  <c r="H122" i="1"/>
  <c r="J122" i="1" s="1"/>
  <c r="K122" i="1" s="1"/>
  <c r="H123" i="1"/>
  <c r="J123" i="1" s="1"/>
  <c r="K123" i="1" s="1"/>
  <c r="H124" i="1"/>
  <c r="J124" i="1" s="1"/>
  <c r="K124" i="1" s="1"/>
  <c r="H125" i="1"/>
  <c r="J125" i="1" s="1"/>
  <c r="K125" i="1" s="1"/>
  <c r="H126" i="1"/>
  <c r="J126" i="1" s="1"/>
  <c r="K126" i="1" s="1"/>
  <c r="H127" i="1"/>
  <c r="J127" i="1" s="1"/>
  <c r="K127" i="1" s="1"/>
  <c r="H128" i="1"/>
  <c r="J128" i="1" s="1"/>
  <c r="K128" i="1" s="1"/>
  <c r="H129" i="1"/>
  <c r="J129" i="1" s="1"/>
  <c r="K129" i="1" s="1"/>
  <c r="H130" i="1"/>
  <c r="J130" i="1" s="1"/>
  <c r="K130" i="1" s="1"/>
  <c r="H131" i="1"/>
  <c r="J131" i="1" s="1"/>
  <c r="K131" i="1" s="1"/>
  <c r="H132" i="1"/>
  <c r="J132" i="1" s="1"/>
  <c r="K132" i="1" s="1"/>
  <c r="H133" i="1"/>
  <c r="J133" i="1" s="1"/>
  <c r="K133" i="1" s="1"/>
  <c r="H134" i="1"/>
  <c r="J134" i="1" s="1"/>
  <c r="K134" i="1" s="1"/>
  <c r="H135" i="1"/>
  <c r="J135" i="1" s="1"/>
  <c r="K135" i="1" s="1"/>
  <c r="H136" i="1"/>
  <c r="J136" i="1" s="1"/>
  <c r="K136" i="1" s="1"/>
  <c r="H137" i="1"/>
  <c r="J137" i="1" s="1"/>
  <c r="K137" i="1" s="1"/>
  <c r="H138" i="1"/>
  <c r="J138" i="1" s="1"/>
  <c r="K138" i="1" s="1"/>
  <c r="H139" i="1"/>
  <c r="J139" i="1" s="1"/>
  <c r="K139" i="1" s="1"/>
  <c r="H140" i="1"/>
  <c r="J140" i="1" s="1"/>
  <c r="K140" i="1" s="1"/>
  <c r="H141" i="1"/>
  <c r="J141" i="1" s="1"/>
  <c r="K141" i="1" s="1"/>
  <c r="H142" i="1"/>
  <c r="J142" i="1" s="1"/>
  <c r="K142" i="1" s="1"/>
  <c r="H143" i="1"/>
  <c r="J143" i="1" s="1"/>
  <c r="K143" i="1" s="1"/>
  <c r="H144" i="1"/>
  <c r="J144" i="1" s="1"/>
  <c r="K144" i="1" s="1"/>
  <c r="H145" i="1"/>
  <c r="J145" i="1" s="1"/>
  <c r="K145" i="1" s="1"/>
  <c r="H146" i="1"/>
  <c r="J146" i="1" s="1"/>
  <c r="K146" i="1" s="1"/>
  <c r="H147" i="1"/>
  <c r="J147" i="1" s="1"/>
  <c r="K147" i="1" s="1"/>
  <c r="H148" i="1"/>
  <c r="J148" i="1" s="1"/>
  <c r="K148" i="1" s="1"/>
  <c r="H149" i="1"/>
  <c r="J149" i="1" s="1"/>
  <c r="K149" i="1" s="1"/>
  <c r="H150" i="1"/>
  <c r="J150" i="1" s="1"/>
  <c r="K150" i="1" s="1"/>
  <c r="H151" i="1"/>
  <c r="J151" i="1" s="1"/>
  <c r="K151" i="1" s="1"/>
  <c r="H152" i="1"/>
  <c r="J152" i="1" s="1"/>
  <c r="K152" i="1" s="1"/>
  <c r="H153" i="1"/>
  <c r="J153" i="1" s="1"/>
  <c r="K153" i="1" s="1"/>
  <c r="H154" i="1"/>
  <c r="J154" i="1" s="1"/>
  <c r="K154" i="1" s="1"/>
  <c r="H155" i="1"/>
  <c r="J155" i="1" s="1"/>
  <c r="K155" i="1" s="1"/>
  <c r="H156" i="1"/>
  <c r="J156" i="1" s="1"/>
  <c r="K156" i="1" s="1"/>
  <c r="H157" i="1"/>
  <c r="J157" i="1" s="1"/>
  <c r="K157" i="1" s="1"/>
  <c r="H158" i="1"/>
  <c r="J158" i="1" s="1"/>
  <c r="K158" i="1" s="1"/>
  <c r="H159" i="1"/>
  <c r="J159" i="1" s="1"/>
  <c r="K159" i="1" s="1"/>
  <c r="H160" i="1"/>
  <c r="J160" i="1" s="1"/>
  <c r="K160" i="1" s="1"/>
  <c r="H161" i="1"/>
  <c r="J161" i="1" s="1"/>
  <c r="K161" i="1" s="1"/>
  <c r="H162" i="1"/>
  <c r="J162" i="1" s="1"/>
  <c r="K162" i="1" s="1"/>
  <c r="H163" i="1"/>
  <c r="J163" i="1" s="1"/>
  <c r="K163" i="1" s="1"/>
  <c r="H164" i="1"/>
  <c r="J164" i="1" s="1"/>
  <c r="K164" i="1" s="1"/>
  <c r="H165" i="1"/>
  <c r="J165" i="1" s="1"/>
  <c r="K165" i="1" s="1"/>
  <c r="H166" i="1"/>
  <c r="J166" i="1" s="1"/>
  <c r="K166" i="1" s="1"/>
  <c r="H167" i="1"/>
  <c r="J167" i="1" s="1"/>
  <c r="K167" i="1" s="1"/>
  <c r="H168" i="1"/>
  <c r="J168" i="1" s="1"/>
  <c r="K168" i="1" s="1"/>
  <c r="H169" i="1"/>
  <c r="J169" i="1" s="1"/>
  <c r="K169" i="1" s="1"/>
  <c r="H170" i="1"/>
  <c r="J170" i="1" s="1"/>
  <c r="K170" i="1" s="1"/>
  <c r="H171" i="1"/>
  <c r="J171" i="1" s="1"/>
  <c r="K171" i="1" s="1"/>
  <c r="H172" i="1"/>
  <c r="J172" i="1" s="1"/>
  <c r="K172" i="1" s="1"/>
  <c r="H173" i="1"/>
  <c r="J173" i="1" s="1"/>
  <c r="K173" i="1" s="1"/>
  <c r="H174" i="1"/>
  <c r="J174" i="1" s="1"/>
  <c r="K174" i="1" s="1"/>
  <c r="H175" i="1"/>
  <c r="J175" i="1" s="1"/>
  <c r="K175" i="1" s="1"/>
  <c r="H176" i="1"/>
  <c r="J176" i="1" s="1"/>
  <c r="K176" i="1" s="1"/>
  <c r="H177" i="1"/>
  <c r="J177" i="1" s="1"/>
  <c r="K177" i="1" s="1"/>
  <c r="H178" i="1"/>
  <c r="J178" i="1" s="1"/>
  <c r="K178" i="1" s="1"/>
  <c r="H179" i="1"/>
  <c r="J179" i="1" s="1"/>
  <c r="K179" i="1" s="1"/>
  <c r="H180" i="1"/>
  <c r="J180" i="1" s="1"/>
  <c r="K180" i="1" s="1"/>
  <c r="H181" i="1"/>
  <c r="J181" i="1" s="1"/>
  <c r="K181" i="1" s="1"/>
  <c r="H182" i="1"/>
  <c r="J182" i="1" s="1"/>
  <c r="K182" i="1" s="1"/>
  <c r="H183" i="1"/>
  <c r="J183" i="1" s="1"/>
  <c r="K183" i="1" s="1"/>
  <c r="H184" i="1"/>
  <c r="J184" i="1" s="1"/>
  <c r="K184" i="1" s="1"/>
  <c r="H185" i="1"/>
  <c r="J185" i="1" s="1"/>
  <c r="K185" i="1" s="1"/>
  <c r="H186" i="1"/>
  <c r="J186" i="1" s="1"/>
  <c r="K186" i="1" s="1"/>
  <c r="H187" i="1"/>
  <c r="J187" i="1" s="1"/>
  <c r="K187" i="1" s="1"/>
  <c r="H188" i="1"/>
  <c r="J188" i="1" s="1"/>
  <c r="K188" i="1" s="1"/>
  <c r="H189" i="1"/>
  <c r="J189" i="1" s="1"/>
  <c r="K189" i="1" s="1"/>
  <c r="H190" i="1"/>
  <c r="J190" i="1" s="1"/>
  <c r="K190" i="1" s="1"/>
  <c r="H191" i="1"/>
  <c r="J191" i="1" s="1"/>
  <c r="K191" i="1" s="1"/>
  <c r="H192" i="1"/>
  <c r="J192" i="1" s="1"/>
  <c r="K192" i="1" s="1"/>
  <c r="H193" i="1"/>
  <c r="J193" i="1" s="1"/>
  <c r="K193" i="1" s="1"/>
  <c r="H194" i="1"/>
  <c r="J194" i="1" s="1"/>
  <c r="K194" i="1" s="1"/>
  <c r="H195" i="1"/>
  <c r="J195" i="1" s="1"/>
  <c r="K195" i="1" s="1"/>
  <c r="H196" i="1"/>
  <c r="J196" i="1" s="1"/>
  <c r="K196" i="1" s="1"/>
  <c r="H197" i="1"/>
  <c r="J197" i="1" s="1"/>
  <c r="K197" i="1" s="1"/>
  <c r="H198" i="1"/>
  <c r="J198" i="1" s="1"/>
  <c r="K198" i="1" s="1"/>
  <c r="H199" i="1"/>
  <c r="J199" i="1" s="1"/>
  <c r="K199" i="1" s="1"/>
  <c r="H200" i="1"/>
  <c r="J200" i="1" s="1"/>
  <c r="K200" i="1" s="1"/>
  <c r="H201" i="1"/>
  <c r="J201" i="1" s="1"/>
  <c r="K201" i="1" s="1"/>
  <c r="H202" i="1"/>
  <c r="J202" i="1" s="1"/>
  <c r="K202" i="1" s="1"/>
  <c r="H203" i="1"/>
  <c r="J203" i="1" s="1"/>
  <c r="K203" i="1" s="1"/>
  <c r="H204" i="1"/>
  <c r="J204" i="1" s="1"/>
  <c r="K204" i="1" s="1"/>
  <c r="H205" i="1"/>
  <c r="J205" i="1" s="1"/>
  <c r="K205" i="1" s="1"/>
  <c r="H206" i="1"/>
  <c r="J206" i="1" s="1"/>
  <c r="K206" i="1" s="1"/>
  <c r="H207" i="1"/>
  <c r="J207" i="1" s="1"/>
  <c r="K207" i="1" s="1"/>
  <c r="H208" i="1"/>
  <c r="J208" i="1" s="1"/>
  <c r="K208" i="1" s="1"/>
  <c r="H209" i="1"/>
  <c r="J209" i="1" s="1"/>
  <c r="K209" i="1" s="1"/>
  <c r="H210" i="1"/>
  <c r="J210" i="1" s="1"/>
  <c r="K210" i="1" s="1"/>
  <c r="H211" i="1"/>
  <c r="J211" i="1" s="1"/>
  <c r="K211" i="1" s="1"/>
  <c r="H212" i="1"/>
  <c r="J212" i="1" s="1"/>
  <c r="K212" i="1" s="1"/>
  <c r="H213" i="1"/>
  <c r="J213" i="1" s="1"/>
  <c r="K213" i="1" s="1"/>
  <c r="H214" i="1"/>
  <c r="J214" i="1" s="1"/>
  <c r="K214" i="1" s="1"/>
  <c r="H215" i="1"/>
  <c r="J215" i="1" s="1"/>
  <c r="K215" i="1" s="1"/>
  <c r="H216" i="1"/>
  <c r="J216" i="1" s="1"/>
  <c r="K216" i="1" s="1"/>
  <c r="H217" i="1"/>
  <c r="J217" i="1" s="1"/>
  <c r="K217" i="1" s="1"/>
  <c r="H218" i="1"/>
  <c r="J218" i="1" s="1"/>
  <c r="K218" i="1" s="1"/>
  <c r="H219" i="1"/>
  <c r="J219" i="1" s="1"/>
  <c r="K219" i="1" s="1"/>
  <c r="H220" i="1"/>
  <c r="J220" i="1" s="1"/>
  <c r="K220" i="1" s="1"/>
  <c r="H221" i="1"/>
  <c r="J221" i="1" s="1"/>
  <c r="K221" i="1" s="1"/>
  <c r="H222" i="1"/>
  <c r="J222" i="1" s="1"/>
  <c r="K222" i="1" s="1"/>
  <c r="H223" i="1"/>
  <c r="J223" i="1" s="1"/>
  <c r="K223" i="1" s="1"/>
  <c r="H224" i="1"/>
  <c r="J224" i="1" s="1"/>
  <c r="K224" i="1" s="1"/>
  <c r="H225" i="1"/>
  <c r="J225" i="1" s="1"/>
  <c r="K225" i="1" s="1"/>
  <c r="H226" i="1"/>
  <c r="J226" i="1" s="1"/>
  <c r="K226" i="1" s="1"/>
  <c r="H227" i="1"/>
  <c r="J227" i="1" s="1"/>
  <c r="K227" i="1" s="1"/>
  <c r="H228" i="1"/>
  <c r="J228" i="1" s="1"/>
  <c r="K228" i="1" s="1"/>
  <c r="H229" i="1"/>
  <c r="J229" i="1" s="1"/>
  <c r="K229" i="1" s="1"/>
  <c r="H230" i="1"/>
  <c r="J230" i="1" s="1"/>
  <c r="K230" i="1" s="1"/>
  <c r="H231" i="1"/>
  <c r="J231" i="1" s="1"/>
  <c r="K231" i="1" s="1"/>
  <c r="H232" i="1"/>
  <c r="J232" i="1" s="1"/>
  <c r="K232" i="1" s="1"/>
  <c r="H233" i="1"/>
  <c r="J233" i="1" s="1"/>
  <c r="K233" i="1" s="1"/>
  <c r="H234" i="1"/>
  <c r="J234" i="1" s="1"/>
  <c r="K234" i="1" s="1"/>
  <c r="H235" i="1"/>
  <c r="J235" i="1" s="1"/>
  <c r="K235" i="1" s="1"/>
  <c r="H236" i="1"/>
  <c r="J236" i="1" s="1"/>
  <c r="K236" i="1" s="1"/>
  <c r="H237" i="1"/>
  <c r="J237" i="1" s="1"/>
  <c r="K237" i="1" s="1"/>
  <c r="H238" i="1"/>
  <c r="J238" i="1" s="1"/>
  <c r="K238" i="1" s="1"/>
  <c r="H239" i="1"/>
  <c r="J239" i="1" s="1"/>
  <c r="K239" i="1" s="1"/>
  <c r="H240" i="1"/>
  <c r="J240" i="1" s="1"/>
  <c r="K240" i="1" s="1"/>
  <c r="H241" i="1"/>
  <c r="J241" i="1" s="1"/>
  <c r="K241" i="1" s="1"/>
  <c r="H242" i="1"/>
  <c r="J242" i="1" s="1"/>
  <c r="K242" i="1" s="1"/>
  <c r="H243" i="1"/>
  <c r="J243" i="1" s="1"/>
  <c r="K243" i="1" s="1"/>
  <c r="H244" i="1"/>
  <c r="J244" i="1" s="1"/>
  <c r="K244" i="1" s="1"/>
  <c r="H245" i="1"/>
  <c r="J245" i="1" s="1"/>
  <c r="K245" i="1" s="1"/>
  <c r="H246" i="1"/>
  <c r="J246" i="1" s="1"/>
  <c r="K246" i="1" s="1"/>
  <c r="H247" i="1"/>
  <c r="J247" i="1" s="1"/>
  <c r="K247" i="1" s="1"/>
  <c r="H248" i="1"/>
  <c r="J248" i="1" s="1"/>
  <c r="K248" i="1" s="1"/>
  <c r="H249" i="1"/>
  <c r="J249" i="1" s="1"/>
  <c r="K249" i="1" s="1"/>
  <c r="H250" i="1"/>
  <c r="J250" i="1" s="1"/>
  <c r="K250" i="1" s="1"/>
  <c r="H251" i="1"/>
  <c r="J251" i="1" s="1"/>
  <c r="K251" i="1" s="1"/>
  <c r="H252" i="1"/>
  <c r="J252" i="1" s="1"/>
  <c r="K252" i="1" s="1"/>
  <c r="H253" i="1"/>
  <c r="J253" i="1" s="1"/>
  <c r="K253" i="1" s="1"/>
  <c r="H254" i="1"/>
  <c r="J254" i="1" s="1"/>
  <c r="K254" i="1" s="1"/>
  <c r="H255" i="1"/>
  <c r="J255" i="1" s="1"/>
  <c r="K255" i="1" s="1"/>
  <c r="H256" i="1"/>
  <c r="J256" i="1" s="1"/>
  <c r="K256" i="1" s="1"/>
  <c r="H257" i="1"/>
  <c r="J257" i="1" s="1"/>
  <c r="K257" i="1" s="1"/>
  <c r="H258" i="1"/>
  <c r="J258" i="1" s="1"/>
  <c r="K258" i="1" s="1"/>
  <c r="H259" i="1"/>
  <c r="J259" i="1" s="1"/>
  <c r="K259" i="1" s="1"/>
  <c r="H260" i="1"/>
  <c r="J260" i="1" s="1"/>
  <c r="K260" i="1" s="1"/>
  <c r="H261" i="1"/>
  <c r="J261" i="1" s="1"/>
  <c r="K261" i="1" s="1"/>
  <c r="H262" i="1"/>
  <c r="J262" i="1" s="1"/>
  <c r="K262" i="1" s="1"/>
  <c r="H263" i="1"/>
  <c r="J263" i="1" s="1"/>
  <c r="K263" i="1" s="1"/>
  <c r="H264" i="1"/>
  <c r="J264" i="1" s="1"/>
  <c r="K264" i="1" s="1"/>
  <c r="H265" i="1"/>
  <c r="J265" i="1" s="1"/>
  <c r="K265" i="1" s="1"/>
  <c r="H266" i="1"/>
  <c r="J266" i="1" s="1"/>
  <c r="K266" i="1" s="1"/>
  <c r="H267" i="1"/>
  <c r="J267" i="1" s="1"/>
  <c r="K267" i="1" s="1"/>
  <c r="H268" i="1"/>
  <c r="J268" i="1" s="1"/>
  <c r="K268" i="1" s="1"/>
  <c r="H269" i="1"/>
  <c r="J269" i="1" s="1"/>
  <c r="K269" i="1" s="1"/>
  <c r="H270" i="1"/>
  <c r="J270" i="1" s="1"/>
  <c r="K270" i="1" s="1"/>
  <c r="H271" i="1"/>
  <c r="J271" i="1" s="1"/>
  <c r="K271" i="1" s="1"/>
  <c r="H272" i="1"/>
  <c r="J272" i="1" s="1"/>
  <c r="K272" i="1" s="1"/>
  <c r="H273" i="1"/>
  <c r="J273" i="1" s="1"/>
  <c r="K273" i="1" s="1"/>
  <c r="H274" i="1"/>
  <c r="J274" i="1" s="1"/>
  <c r="K274" i="1" s="1"/>
  <c r="H275" i="1"/>
  <c r="J275" i="1" s="1"/>
  <c r="K275" i="1" s="1"/>
  <c r="H276" i="1"/>
  <c r="J276" i="1" s="1"/>
  <c r="K276" i="1" s="1"/>
  <c r="H277" i="1"/>
  <c r="J277" i="1" s="1"/>
  <c r="K277" i="1" s="1"/>
  <c r="H278" i="1"/>
  <c r="J278" i="1" s="1"/>
  <c r="K278" i="1" s="1"/>
  <c r="H279" i="1"/>
  <c r="J279" i="1" s="1"/>
  <c r="K279" i="1" s="1"/>
  <c r="H280" i="1"/>
  <c r="J280" i="1" s="1"/>
  <c r="K280" i="1" s="1"/>
  <c r="H281" i="1"/>
  <c r="J281" i="1" s="1"/>
  <c r="K281" i="1" s="1"/>
  <c r="H282" i="1"/>
  <c r="J282" i="1" s="1"/>
  <c r="K282" i="1" s="1"/>
  <c r="H283" i="1"/>
  <c r="J283" i="1" s="1"/>
  <c r="K283" i="1" s="1"/>
  <c r="H284" i="1"/>
  <c r="J284" i="1" s="1"/>
  <c r="K284" i="1" s="1"/>
  <c r="H285" i="1"/>
  <c r="J285" i="1" s="1"/>
  <c r="K285" i="1" s="1"/>
  <c r="H286" i="1"/>
  <c r="J286" i="1" s="1"/>
  <c r="K286" i="1" s="1"/>
  <c r="H287" i="1"/>
  <c r="J287" i="1" s="1"/>
  <c r="K287" i="1" s="1"/>
  <c r="H288" i="1"/>
  <c r="J288" i="1" s="1"/>
  <c r="K288" i="1" s="1"/>
  <c r="H289" i="1"/>
  <c r="J289" i="1" s="1"/>
  <c r="K289" i="1" s="1"/>
  <c r="H290" i="1"/>
  <c r="J290" i="1" s="1"/>
  <c r="K290" i="1" s="1"/>
  <c r="H291" i="1"/>
  <c r="J291" i="1" s="1"/>
  <c r="K291" i="1" s="1"/>
  <c r="H292" i="1"/>
  <c r="J292" i="1" s="1"/>
  <c r="K292" i="1" s="1"/>
  <c r="H293" i="1"/>
  <c r="J293" i="1" s="1"/>
  <c r="K293" i="1" s="1"/>
  <c r="H294" i="1"/>
  <c r="J294" i="1" s="1"/>
  <c r="K294" i="1" s="1"/>
  <c r="H295" i="1"/>
  <c r="J295" i="1" s="1"/>
  <c r="K295" i="1" s="1"/>
  <c r="H296" i="1"/>
  <c r="J296" i="1" s="1"/>
  <c r="K296" i="1" s="1"/>
  <c r="H297" i="1"/>
  <c r="J297" i="1" s="1"/>
  <c r="K297" i="1" s="1"/>
  <c r="H298" i="1"/>
  <c r="J298" i="1" s="1"/>
  <c r="K298" i="1" s="1"/>
  <c r="H299" i="1"/>
  <c r="J299" i="1" s="1"/>
  <c r="K299" i="1" s="1"/>
  <c r="H300" i="1"/>
  <c r="J300" i="1" s="1"/>
  <c r="K300" i="1" s="1"/>
  <c r="H301" i="1"/>
  <c r="J301" i="1" s="1"/>
  <c r="K301" i="1" s="1"/>
  <c r="H302" i="1"/>
  <c r="J302" i="1" s="1"/>
  <c r="K302" i="1" s="1"/>
  <c r="H303" i="1"/>
  <c r="J303" i="1" s="1"/>
  <c r="K303" i="1" s="1"/>
  <c r="H304" i="1"/>
  <c r="J304" i="1" s="1"/>
  <c r="K304" i="1" s="1"/>
  <c r="H305" i="1"/>
  <c r="J305" i="1" s="1"/>
  <c r="K305" i="1" s="1"/>
  <c r="H306" i="1"/>
  <c r="J306" i="1" s="1"/>
  <c r="K306" i="1" s="1"/>
  <c r="H307" i="1"/>
  <c r="J307" i="1" s="1"/>
  <c r="K307" i="1" s="1"/>
  <c r="H308" i="1"/>
  <c r="J308" i="1" s="1"/>
  <c r="K308" i="1" s="1"/>
  <c r="H309" i="1"/>
  <c r="J309" i="1" s="1"/>
  <c r="K309" i="1" s="1"/>
  <c r="H310" i="1"/>
  <c r="J310" i="1" s="1"/>
  <c r="K310" i="1" s="1"/>
  <c r="H311" i="1"/>
  <c r="J311" i="1" s="1"/>
  <c r="K311" i="1" s="1"/>
  <c r="H312" i="1"/>
  <c r="J312" i="1" s="1"/>
  <c r="K312" i="1" s="1"/>
  <c r="H313" i="1"/>
  <c r="J313" i="1" s="1"/>
  <c r="K313" i="1" s="1"/>
  <c r="H314" i="1"/>
  <c r="J314" i="1" s="1"/>
  <c r="K314" i="1" s="1"/>
  <c r="H315" i="1"/>
  <c r="J315" i="1" s="1"/>
  <c r="K315" i="1" s="1"/>
  <c r="H316" i="1"/>
  <c r="J316" i="1" s="1"/>
  <c r="K316" i="1" s="1"/>
  <c r="H317" i="1"/>
  <c r="J317" i="1" s="1"/>
  <c r="K317" i="1" s="1"/>
  <c r="H318" i="1"/>
  <c r="J318" i="1" s="1"/>
  <c r="K318" i="1" s="1"/>
  <c r="H319" i="1"/>
  <c r="J319" i="1" s="1"/>
  <c r="K319" i="1" s="1"/>
  <c r="H320" i="1"/>
  <c r="J320" i="1" s="1"/>
  <c r="K320" i="1" s="1"/>
  <c r="H321" i="1"/>
  <c r="J321" i="1" s="1"/>
  <c r="K321" i="1" s="1"/>
  <c r="H322" i="1"/>
  <c r="J322" i="1" s="1"/>
  <c r="K322" i="1" s="1"/>
  <c r="H323" i="1"/>
  <c r="J323" i="1" s="1"/>
  <c r="K323" i="1" s="1"/>
  <c r="H324" i="1"/>
  <c r="J324" i="1" s="1"/>
  <c r="K324" i="1" s="1"/>
  <c r="H325" i="1"/>
  <c r="J325" i="1" s="1"/>
  <c r="K325" i="1" s="1"/>
  <c r="H326" i="1"/>
  <c r="J326" i="1" s="1"/>
  <c r="K326" i="1" s="1"/>
  <c r="H327" i="1"/>
  <c r="J327" i="1" s="1"/>
  <c r="K327" i="1" s="1"/>
  <c r="H328" i="1"/>
  <c r="J328" i="1" s="1"/>
  <c r="K328" i="1" s="1"/>
  <c r="H329" i="1"/>
  <c r="J329" i="1" s="1"/>
  <c r="K329" i="1" s="1"/>
  <c r="H330" i="1"/>
  <c r="J330" i="1" s="1"/>
  <c r="K330" i="1" s="1"/>
  <c r="H331" i="1"/>
  <c r="J331" i="1" s="1"/>
  <c r="K331" i="1" s="1"/>
  <c r="H332" i="1"/>
  <c r="J332" i="1" s="1"/>
  <c r="K332" i="1" s="1"/>
  <c r="H333" i="1"/>
  <c r="J333" i="1" s="1"/>
  <c r="K333" i="1" s="1"/>
  <c r="H334" i="1"/>
  <c r="J334" i="1" s="1"/>
  <c r="K334" i="1" s="1"/>
  <c r="H335" i="1"/>
  <c r="J335" i="1" s="1"/>
  <c r="K335" i="1" s="1"/>
  <c r="H336" i="1"/>
  <c r="J336" i="1" s="1"/>
  <c r="K336" i="1" s="1"/>
  <c r="H337" i="1"/>
  <c r="J337" i="1" s="1"/>
  <c r="K337" i="1" s="1"/>
  <c r="H338" i="1"/>
  <c r="J338" i="1" s="1"/>
  <c r="K338" i="1" s="1"/>
  <c r="H339" i="1"/>
  <c r="J339" i="1" s="1"/>
  <c r="K339" i="1" s="1"/>
  <c r="H340" i="1"/>
  <c r="J340" i="1" s="1"/>
  <c r="K340" i="1" s="1"/>
  <c r="H341" i="1"/>
  <c r="J341" i="1" s="1"/>
  <c r="K341" i="1" s="1"/>
  <c r="H342" i="1"/>
  <c r="J342" i="1" s="1"/>
  <c r="K342" i="1" s="1"/>
  <c r="H343" i="1"/>
  <c r="J343" i="1" s="1"/>
  <c r="K343" i="1" s="1"/>
  <c r="H344" i="1"/>
  <c r="J344" i="1" s="1"/>
  <c r="K344" i="1" s="1"/>
  <c r="H345" i="1"/>
  <c r="J345" i="1" s="1"/>
  <c r="K345" i="1" s="1"/>
  <c r="H346" i="1"/>
  <c r="J346" i="1" s="1"/>
  <c r="K346" i="1" s="1"/>
  <c r="H347" i="1"/>
  <c r="J347" i="1" s="1"/>
  <c r="K347" i="1" s="1"/>
  <c r="H348" i="1"/>
  <c r="J348" i="1" s="1"/>
  <c r="K348" i="1" s="1"/>
  <c r="H349" i="1"/>
  <c r="J349" i="1" s="1"/>
  <c r="K349" i="1" s="1"/>
  <c r="H350" i="1"/>
  <c r="J350" i="1" s="1"/>
  <c r="K350" i="1" s="1"/>
  <c r="H351" i="1"/>
  <c r="J351" i="1" s="1"/>
  <c r="K351" i="1" s="1"/>
  <c r="H352" i="1"/>
  <c r="J352" i="1" s="1"/>
  <c r="K352" i="1" s="1"/>
  <c r="H353" i="1"/>
  <c r="J353" i="1" s="1"/>
  <c r="K353" i="1" s="1"/>
  <c r="H354" i="1"/>
  <c r="J354" i="1" s="1"/>
  <c r="K354" i="1" s="1"/>
  <c r="H355" i="1"/>
  <c r="J355" i="1" s="1"/>
  <c r="K355" i="1" s="1"/>
  <c r="H356" i="1"/>
  <c r="J356" i="1" s="1"/>
  <c r="K356" i="1" s="1"/>
  <c r="H357" i="1"/>
  <c r="J357" i="1" s="1"/>
  <c r="K357" i="1" s="1"/>
  <c r="H358" i="1"/>
  <c r="J358" i="1" s="1"/>
  <c r="K358" i="1" s="1"/>
  <c r="H359" i="1"/>
  <c r="J359" i="1" s="1"/>
  <c r="K359" i="1" s="1"/>
  <c r="H360" i="1"/>
  <c r="J360" i="1" s="1"/>
  <c r="K360" i="1" s="1"/>
  <c r="H361" i="1"/>
  <c r="J361" i="1" s="1"/>
  <c r="K361" i="1" s="1"/>
  <c r="H362" i="1"/>
  <c r="J362" i="1" s="1"/>
  <c r="K362" i="1" s="1"/>
  <c r="H363" i="1"/>
  <c r="J363" i="1" s="1"/>
  <c r="K363" i="1" s="1"/>
  <c r="H364" i="1"/>
  <c r="J364" i="1" s="1"/>
  <c r="K364" i="1" s="1"/>
  <c r="H365" i="1"/>
  <c r="J365" i="1" s="1"/>
  <c r="K365" i="1" s="1"/>
  <c r="H366" i="1"/>
  <c r="J366" i="1" s="1"/>
  <c r="K366" i="1" s="1"/>
  <c r="H367" i="1"/>
  <c r="J367" i="1" s="1"/>
  <c r="K367" i="1" s="1"/>
  <c r="H368" i="1"/>
  <c r="J368" i="1" s="1"/>
  <c r="K368" i="1" s="1"/>
  <c r="H369" i="1"/>
  <c r="J369" i="1" s="1"/>
  <c r="K369" i="1" s="1"/>
  <c r="H370" i="1"/>
  <c r="J370" i="1" s="1"/>
  <c r="K370" i="1" s="1"/>
  <c r="H371" i="1"/>
  <c r="J371" i="1" s="1"/>
  <c r="K371" i="1" s="1"/>
  <c r="H372" i="1"/>
  <c r="J372" i="1" s="1"/>
  <c r="K372" i="1" s="1"/>
  <c r="H373" i="1"/>
  <c r="J373" i="1" s="1"/>
  <c r="K373" i="1" s="1"/>
  <c r="H374" i="1"/>
  <c r="J374" i="1" s="1"/>
  <c r="K374" i="1" s="1"/>
  <c r="H375" i="1"/>
  <c r="J375" i="1" s="1"/>
  <c r="K375" i="1" s="1"/>
  <c r="H376" i="1"/>
  <c r="J376" i="1" s="1"/>
  <c r="K376" i="1" s="1"/>
  <c r="H377" i="1"/>
  <c r="J377" i="1" s="1"/>
  <c r="K377" i="1" s="1"/>
  <c r="H378" i="1"/>
  <c r="J378" i="1" s="1"/>
  <c r="K378" i="1" s="1"/>
  <c r="H379" i="1"/>
  <c r="J379" i="1" s="1"/>
  <c r="K379" i="1" s="1"/>
  <c r="H380" i="1"/>
  <c r="J380" i="1" s="1"/>
  <c r="K380" i="1" s="1"/>
  <c r="H381" i="1"/>
  <c r="J381" i="1" s="1"/>
  <c r="K381" i="1" s="1"/>
  <c r="H382" i="1"/>
  <c r="J382" i="1" s="1"/>
  <c r="K382" i="1" s="1"/>
  <c r="H383" i="1"/>
  <c r="J383" i="1" s="1"/>
  <c r="K383" i="1" s="1"/>
  <c r="H384" i="1"/>
  <c r="J384" i="1" s="1"/>
  <c r="K384" i="1" s="1"/>
  <c r="H385" i="1"/>
  <c r="J385" i="1" s="1"/>
  <c r="K385" i="1" s="1"/>
  <c r="H386" i="1"/>
  <c r="J386" i="1" s="1"/>
  <c r="K386" i="1" s="1"/>
  <c r="H387" i="1"/>
  <c r="J387" i="1" s="1"/>
  <c r="K387" i="1" s="1"/>
  <c r="H388" i="1"/>
  <c r="J388" i="1" s="1"/>
  <c r="K388" i="1" s="1"/>
  <c r="H389" i="1"/>
  <c r="J389" i="1" s="1"/>
  <c r="K389" i="1" s="1"/>
  <c r="H390" i="1"/>
  <c r="J390" i="1" s="1"/>
  <c r="K390" i="1" s="1"/>
  <c r="H391" i="1"/>
  <c r="J391" i="1" s="1"/>
  <c r="K391" i="1" s="1"/>
  <c r="H392" i="1"/>
  <c r="J392" i="1" s="1"/>
  <c r="K392" i="1" s="1"/>
  <c r="H393" i="1"/>
  <c r="J393" i="1" s="1"/>
  <c r="K393" i="1" s="1"/>
  <c r="H394" i="1"/>
  <c r="J394" i="1" s="1"/>
  <c r="K394" i="1" s="1"/>
  <c r="H395" i="1"/>
  <c r="J395" i="1" s="1"/>
  <c r="K395" i="1" s="1"/>
  <c r="H396" i="1"/>
  <c r="J396" i="1" s="1"/>
  <c r="K396" i="1" s="1"/>
  <c r="H397" i="1"/>
  <c r="J397" i="1" s="1"/>
  <c r="K397" i="1" s="1"/>
  <c r="H398" i="1"/>
  <c r="J398" i="1" s="1"/>
  <c r="K398" i="1" s="1"/>
  <c r="H399" i="1"/>
  <c r="J399" i="1" s="1"/>
  <c r="K399" i="1" s="1"/>
  <c r="H400" i="1"/>
  <c r="J400" i="1" s="1"/>
  <c r="K400" i="1" s="1"/>
  <c r="H401" i="1"/>
  <c r="J401" i="1" s="1"/>
  <c r="K401" i="1" s="1"/>
  <c r="H402" i="1"/>
  <c r="J402" i="1" s="1"/>
  <c r="K402" i="1" s="1"/>
  <c r="H403" i="1"/>
  <c r="J403" i="1" s="1"/>
  <c r="K403" i="1" s="1"/>
  <c r="H404" i="1"/>
  <c r="J404" i="1" s="1"/>
  <c r="K404" i="1" s="1"/>
  <c r="H405" i="1"/>
  <c r="J405" i="1" s="1"/>
  <c r="K405" i="1" s="1"/>
  <c r="H406" i="1"/>
  <c r="J406" i="1" s="1"/>
  <c r="K406" i="1" s="1"/>
  <c r="H407" i="1"/>
  <c r="J407" i="1" s="1"/>
  <c r="K407" i="1" s="1"/>
  <c r="H408" i="1"/>
  <c r="J408" i="1" s="1"/>
  <c r="K408" i="1" s="1"/>
  <c r="H409" i="1"/>
  <c r="J409" i="1" s="1"/>
  <c r="K409" i="1" s="1"/>
  <c r="H410" i="1"/>
  <c r="J410" i="1" s="1"/>
  <c r="K410" i="1" s="1"/>
  <c r="H411" i="1"/>
  <c r="J411" i="1" s="1"/>
  <c r="K411" i="1" s="1"/>
  <c r="H412" i="1"/>
  <c r="J412" i="1" s="1"/>
  <c r="K412" i="1" s="1"/>
  <c r="H413" i="1"/>
  <c r="J413" i="1" s="1"/>
  <c r="K413" i="1" s="1"/>
  <c r="H414" i="1"/>
  <c r="J414" i="1" s="1"/>
  <c r="K414" i="1" s="1"/>
  <c r="H415" i="1"/>
  <c r="J415" i="1" s="1"/>
  <c r="K415" i="1" s="1"/>
  <c r="H416" i="1"/>
  <c r="J416" i="1" s="1"/>
  <c r="K416" i="1" s="1"/>
  <c r="H417" i="1"/>
  <c r="J417" i="1" s="1"/>
  <c r="K417" i="1" s="1"/>
  <c r="H418" i="1"/>
  <c r="J418" i="1" s="1"/>
  <c r="K418" i="1" s="1"/>
  <c r="H419" i="1"/>
  <c r="J419" i="1" s="1"/>
  <c r="K419" i="1" s="1"/>
  <c r="H420" i="1"/>
  <c r="J420" i="1" s="1"/>
  <c r="K420" i="1" s="1"/>
  <c r="H421" i="1"/>
  <c r="J421" i="1" s="1"/>
  <c r="K421" i="1" s="1"/>
  <c r="A3" i="5" l="1"/>
  <c r="A1" i="5"/>
  <c r="A2" i="5"/>
  <c r="A11" i="3" l="1"/>
</calcChain>
</file>

<file path=xl/sharedStrings.xml><?xml version="1.0" encoding="utf-8"?>
<sst xmlns="http://schemas.openxmlformats.org/spreadsheetml/2006/main" count="867" uniqueCount="417">
  <si>
    <t>1ª Série</t>
  </si>
  <si>
    <t>2ª Série</t>
  </si>
  <si>
    <t>3ª Série</t>
  </si>
  <si>
    <t>Série</t>
  </si>
  <si>
    <t>Matrícula</t>
  </si>
  <si>
    <t>1º Trimestre</t>
  </si>
  <si>
    <t>2º Trimestre</t>
  </si>
  <si>
    <t>3º Trimestre</t>
  </si>
  <si>
    <t>Recuperação</t>
  </si>
  <si>
    <t>Nome Completo</t>
  </si>
  <si>
    <t>Sarah Costa</t>
  </si>
  <si>
    <t>Vitoria Oliveira</t>
  </si>
  <si>
    <t>Kai Barros</t>
  </si>
  <si>
    <t>Arthur Cardoso</t>
  </si>
  <si>
    <t>Sarah Azevedo</t>
  </si>
  <si>
    <t>Joao Pereira</t>
  </si>
  <si>
    <t>Bruno Barbosa</t>
  </si>
  <si>
    <t>Clara Martins</t>
  </si>
  <si>
    <t>Sophia Fernandes</t>
  </si>
  <si>
    <t>Diego Cunha</t>
  </si>
  <si>
    <t>Mariana Cunha</t>
  </si>
  <si>
    <t>Erick Silva</t>
  </si>
  <si>
    <t>Cauã Correia</t>
  </si>
  <si>
    <t>Manuela Oliveira</t>
  </si>
  <si>
    <t>Leonor Souza</t>
  </si>
  <si>
    <t>Gabriela Santos</t>
  </si>
  <si>
    <t>Renan Pereira</t>
  </si>
  <si>
    <t>Sophia Barbosa</t>
  </si>
  <si>
    <t>Breno Rodrigues</t>
  </si>
  <si>
    <t>Maria Castro</t>
  </si>
  <si>
    <t>Felipe Araujo</t>
  </si>
  <si>
    <t>Evelyn Barros</t>
  </si>
  <si>
    <t>Caio Fernandes</t>
  </si>
  <si>
    <t>Paulo Rodrigues</t>
  </si>
  <si>
    <t>Arthur Lima</t>
  </si>
  <si>
    <t>Ryan Pereira</t>
  </si>
  <si>
    <t>Sarah Alves</t>
  </si>
  <si>
    <t>Sofia Costa</t>
  </si>
  <si>
    <t>Alex Carvalho</t>
  </si>
  <si>
    <t>Rafaela Oliveira</t>
  </si>
  <si>
    <t>Leila Azevedo</t>
  </si>
  <si>
    <t>Melissa Martins</t>
  </si>
  <si>
    <t>Kauê Rodrigues</t>
  </si>
  <si>
    <t>Kauê Ferreira</t>
  </si>
  <si>
    <t>Gabriela Dias</t>
  </si>
  <si>
    <t>Guilherme Fernandes</t>
  </si>
  <si>
    <t>Antônio Martins</t>
  </si>
  <si>
    <t>Laura Sousa</t>
  </si>
  <si>
    <t>Isabela Barbosa</t>
  </si>
  <si>
    <t>Lavinia Rodrigues</t>
  </si>
  <si>
    <t>Marcos Correia</t>
  </si>
  <si>
    <t>Kauê Barros</t>
  </si>
  <si>
    <t>Ana Barros</t>
  </si>
  <si>
    <t>Arthur Araujo</t>
  </si>
  <si>
    <t>Cauã Castro</t>
  </si>
  <si>
    <t>Diogo Oliveira</t>
  </si>
  <si>
    <t>Miguel Fernandes</t>
  </si>
  <si>
    <t>Murilo Oliveira</t>
  </si>
  <si>
    <t>Carla Azevedo</t>
  </si>
  <si>
    <t>Rafael Gomes</t>
  </si>
  <si>
    <t>Raissa Azevedo</t>
  </si>
  <si>
    <t>Pedro Cavalcanti</t>
  </si>
  <si>
    <t>Tomás Melo</t>
  </si>
  <si>
    <t>Luan Goncalves</t>
  </si>
  <si>
    <t>Diego Cavalcanti</t>
  </si>
  <si>
    <t>Luan Rodrigues</t>
  </si>
  <si>
    <t>Carla Costa</t>
  </si>
  <si>
    <t>Samuel Rodrigues</t>
  </si>
  <si>
    <t>Matilde Araujo</t>
  </si>
  <si>
    <t>Alex Fernandes</t>
  </si>
  <si>
    <t>Julieta Ribeiro</t>
  </si>
  <si>
    <t>Vitória Fernandes</t>
  </si>
  <si>
    <t>Bianca Lima</t>
  </si>
  <si>
    <t>Vitoria Rodrigues</t>
  </si>
  <si>
    <t>Lara Ferreira</t>
  </si>
  <si>
    <t>Diogo Martins</t>
  </si>
  <si>
    <t>Breno Goncalves</t>
  </si>
  <si>
    <t>Ana Ferreira</t>
  </si>
  <si>
    <t>Rebeca Fernandes</t>
  </si>
  <si>
    <t>Beatriz Castro</t>
  </si>
  <si>
    <t>Douglas Martins</t>
  </si>
  <si>
    <t>Victor Pereira</t>
  </si>
  <si>
    <t>Tânia Castro</t>
  </si>
  <si>
    <t>Luana Santos</t>
  </si>
  <si>
    <t>Igor Melo</t>
  </si>
  <si>
    <t>Emilly Silva</t>
  </si>
  <si>
    <t>Pedro Ribeiro</t>
  </si>
  <si>
    <t>Matilde Rocha</t>
  </si>
  <si>
    <t>Kaua Alves</t>
  </si>
  <si>
    <t>Yasmin Cunha</t>
  </si>
  <si>
    <t>Raissa Castro</t>
  </si>
  <si>
    <t>João Cunha</t>
  </si>
  <si>
    <t>Gabriel Azevedo</t>
  </si>
  <si>
    <t>Gabriel Cunha</t>
  </si>
  <si>
    <t>Yasmin Santos</t>
  </si>
  <si>
    <t>Erick Barbosa</t>
  </si>
  <si>
    <t>Isabelle Martins</t>
  </si>
  <si>
    <t>Vinicius Barros</t>
  </si>
  <si>
    <t>Vitor Rodrigues</t>
  </si>
  <si>
    <t>Leila Barbosa</t>
  </si>
  <si>
    <t>Leonardo Gomes</t>
  </si>
  <si>
    <t>Kai Gomes</t>
  </si>
  <si>
    <t>Erick Pinto</t>
  </si>
  <si>
    <t>Fábio Fernandes</t>
  </si>
  <si>
    <t>Vitór Ribeiro</t>
  </si>
  <si>
    <t>Melissa Oliveira</t>
  </si>
  <si>
    <t>Eduardo Dias</t>
  </si>
  <si>
    <t>Giovana Santos</t>
  </si>
  <si>
    <t>Eduarda Ribeiro</t>
  </si>
  <si>
    <t>Eduarda Fernandes</t>
  </si>
  <si>
    <t>Giovanna Melo</t>
  </si>
  <si>
    <t>Kauan Lima</t>
  </si>
  <si>
    <t>Vitoria Fernandes</t>
  </si>
  <si>
    <t>Gabriela Barros</t>
  </si>
  <si>
    <t>Marcos Cavalcanti</t>
  </si>
  <si>
    <t>Danilo Barros</t>
  </si>
  <si>
    <t>Sophia Costa</t>
  </si>
  <si>
    <t>Vitór Ferreira</t>
  </si>
  <si>
    <t>Vinícius Cavalcanti</t>
  </si>
  <si>
    <t>Bruna Carvalho</t>
  </si>
  <si>
    <t>Eduarda Barbosa</t>
  </si>
  <si>
    <t>Luan Costa</t>
  </si>
  <si>
    <t>Beatrice Rodrigues</t>
  </si>
  <si>
    <t>João Fernandes</t>
  </si>
  <si>
    <t>Fernanda Rocha</t>
  </si>
  <si>
    <t>Tiago Sousa</t>
  </si>
  <si>
    <t>Luan Almeida</t>
  </si>
  <si>
    <t>Luiza Cavalcanti</t>
  </si>
  <si>
    <t>Laura Martins</t>
  </si>
  <si>
    <t>Larissa Rocha</t>
  </si>
  <si>
    <t>Antônio Souza</t>
  </si>
  <si>
    <t>Alice Pereira</t>
  </si>
  <si>
    <t>Arthur Azevedo</t>
  </si>
  <si>
    <t>Eduardo Ribeiro</t>
  </si>
  <si>
    <t>Isabela Azevedo</t>
  </si>
  <si>
    <t>Fábio Pinto</t>
  </si>
  <si>
    <t>Arthur Correia</t>
  </si>
  <si>
    <t>Fábio Costa</t>
  </si>
  <si>
    <t>Aline Pereira</t>
  </si>
  <si>
    <t>Ágatha Goncalves</t>
  </si>
  <si>
    <t>Antônio Costa</t>
  </si>
  <si>
    <t>Evelyn Martins</t>
  </si>
  <si>
    <t>Ágatha Barros</t>
  </si>
  <si>
    <t>Kaua Cunha</t>
  </si>
  <si>
    <t>Paulo Correia</t>
  </si>
  <si>
    <t>Bruno Castro</t>
  </si>
  <si>
    <t>Giovanna Cardoso</t>
  </si>
  <si>
    <t>Emilly Melo</t>
  </si>
  <si>
    <t>Carla Ribeiro</t>
  </si>
  <si>
    <t>Alex Oliveira</t>
  </si>
  <si>
    <t>Júlio Araujo</t>
  </si>
  <si>
    <t>Luan Correia</t>
  </si>
  <si>
    <t>Rafaela Araujo</t>
  </si>
  <si>
    <t>Caio Ferreira</t>
  </si>
  <si>
    <t>Ágatha Cunha</t>
  </si>
  <si>
    <t>Bruna Costa</t>
  </si>
  <si>
    <t>Matilde Castro</t>
  </si>
  <si>
    <t>Julian Cunha</t>
  </si>
  <si>
    <t>Isabella Barros</t>
  </si>
  <si>
    <t>Lavinia Souza</t>
  </si>
  <si>
    <t>Kai Carvalho</t>
  </si>
  <si>
    <t>Sarah Rocha</t>
  </si>
  <si>
    <t>Davi Cardoso</t>
  </si>
  <si>
    <t>Kauan Cavalcanti</t>
  </si>
  <si>
    <t>Letícia Cavalcanti</t>
  </si>
  <si>
    <t>Vinicius Cunha</t>
  </si>
  <si>
    <t>Sarah Fernandes</t>
  </si>
  <si>
    <t>Guilherme Barros</t>
  </si>
  <si>
    <t>Otávio Azevedo</t>
  </si>
  <si>
    <t>Camila Souza</t>
  </si>
  <si>
    <t>Camila Barbosa</t>
  </si>
  <si>
    <t>Samuel Gomes</t>
  </si>
  <si>
    <t>Eduardo Pinto</t>
  </si>
  <si>
    <t>Marcos Barros</t>
  </si>
  <si>
    <t>Luís Cunha</t>
  </si>
  <si>
    <t>Camila Martins</t>
  </si>
  <si>
    <t>Antônio Sousa</t>
  </si>
  <si>
    <t>Emily Pereira</t>
  </si>
  <si>
    <t>Brenda Barros</t>
  </si>
  <si>
    <t>Gabrielle Costa</t>
  </si>
  <si>
    <t>Marisa Ribeiro</t>
  </si>
  <si>
    <t>Nicolas Pinto</t>
  </si>
  <si>
    <t>Gabriela Fernandes</t>
  </si>
  <si>
    <t>Gabrielle Rodrigues</t>
  </si>
  <si>
    <t>Vitória Melo</t>
  </si>
  <si>
    <t>Livia Souza</t>
  </si>
  <si>
    <t>Júlia Goncalves</t>
  </si>
  <si>
    <t>Gabrielle Araujo</t>
  </si>
  <si>
    <t>Alex Alves</t>
  </si>
  <si>
    <t>Ana Castro</t>
  </si>
  <si>
    <t>Luiz Souza</t>
  </si>
  <si>
    <t>Gabrielly Carvalho</t>
  </si>
  <si>
    <t>Tânia Oliveira</t>
  </si>
  <si>
    <t>Leonardo Araujo</t>
  </si>
  <si>
    <t>Murilo Silva</t>
  </si>
  <si>
    <t>João Rocha</t>
  </si>
  <si>
    <t>Diogo Cardoso</t>
  </si>
  <si>
    <t>Gustavo Castro</t>
  </si>
  <si>
    <t>Diogo Gomes</t>
  </si>
  <si>
    <t>Larissa Castro</t>
  </si>
  <si>
    <t>Alice Castro</t>
  </si>
  <si>
    <t>Laura Alves</t>
  </si>
  <si>
    <t>Guilherme Rocha</t>
  </si>
  <si>
    <t>Bianca Ribeiro</t>
  </si>
  <si>
    <t>Alex Barbosa</t>
  </si>
  <si>
    <t>Sofia Ribeiro</t>
  </si>
  <si>
    <t>Gabrielly Gomes</t>
  </si>
  <si>
    <t>Enzo Ferreira</t>
  </si>
  <si>
    <t>Guilherme Oliveira</t>
  </si>
  <si>
    <t>Victor Cardoso</t>
  </si>
  <si>
    <t>Daniel Santos</t>
  </si>
  <si>
    <t>Carolina Pinto</t>
  </si>
  <si>
    <t>Martim Almeida</t>
  </si>
  <si>
    <t>Gabrielle Cavalcanti</t>
  </si>
  <si>
    <t>Lara Martins</t>
  </si>
  <si>
    <t>Isabela Almeida</t>
  </si>
  <si>
    <t>Thiago Alves</t>
  </si>
  <si>
    <t>João Cardoso</t>
  </si>
  <si>
    <t>Kaua Ferreira</t>
  </si>
  <si>
    <t>Vitór Azevedo</t>
  </si>
  <si>
    <t>Mateus Souza</t>
  </si>
  <si>
    <t>Gabrielle Dias</t>
  </si>
  <si>
    <t>Aline Alves</t>
  </si>
  <si>
    <t>Felipe Azevedo</t>
  </si>
  <si>
    <t>Breno Martins</t>
  </si>
  <si>
    <t>Daniel Gomes</t>
  </si>
  <si>
    <t>Sofia Barbosa</t>
  </si>
  <si>
    <t>Leonor Ribeiro</t>
  </si>
  <si>
    <t>Vinícius Castro</t>
  </si>
  <si>
    <t>Rebeca Souza</t>
  </si>
  <si>
    <t>José Castro</t>
  </si>
  <si>
    <t>Rafaela Cunha</t>
  </si>
  <si>
    <t>Matheus Melo</t>
  </si>
  <si>
    <t>Júlio Rodrigues</t>
  </si>
  <si>
    <t>Estevan Costa</t>
  </si>
  <si>
    <t>Cauã Sousa</t>
  </si>
  <si>
    <t>Murilo Rodrigues</t>
  </si>
  <si>
    <t>Mariana Castro</t>
  </si>
  <si>
    <t>Douglas Sousa</t>
  </si>
  <si>
    <t>Giovana Rodrigues</t>
  </si>
  <si>
    <t>Vitoria Silva</t>
  </si>
  <si>
    <t>Isabella Carvalho</t>
  </si>
  <si>
    <t>Diogo Dias</t>
  </si>
  <si>
    <t>Rafaela Fernandes</t>
  </si>
  <si>
    <t>Luiz Martins</t>
  </si>
  <si>
    <t>Felipe Ferreira</t>
  </si>
  <si>
    <t>Breno Dias</t>
  </si>
  <si>
    <t>Anna Araujo</t>
  </si>
  <si>
    <t>Matilde Costa</t>
  </si>
  <si>
    <t>Larissa Cavalcanti</t>
  </si>
  <si>
    <t>Mariana Lima</t>
  </si>
  <si>
    <t>Beatrice Azevedo</t>
  </si>
  <si>
    <t>Matheus Azevedo</t>
  </si>
  <si>
    <t>Kauan Souza</t>
  </si>
  <si>
    <t>Nicolash Cardoso</t>
  </si>
  <si>
    <t>Estevan Ferreira</t>
  </si>
  <si>
    <t>Carlos Martins</t>
  </si>
  <si>
    <t>Arthur Pereira</t>
  </si>
  <si>
    <t>Tomás Cavalcanti</t>
  </si>
  <si>
    <t>Manuela Dias</t>
  </si>
  <si>
    <t>Anna Barbosa</t>
  </si>
  <si>
    <t>Julia Oliveira</t>
  </si>
  <si>
    <t>Vinicius Goncalves</t>
  </si>
  <si>
    <t>Beatriz Cavalcanti</t>
  </si>
  <si>
    <t>Sarah Cardoso</t>
  </si>
  <si>
    <t>Emily Dias</t>
  </si>
  <si>
    <t>Bianca Correia</t>
  </si>
  <si>
    <t>Lucas Cunha</t>
  </si>
  <si>
    <t>Júlio Fernandes</t>
  </si>
  <si>
    <t>Victor Cavalcanti</t>
  </si>
  <si>
    <t>Sophia Correia</t>
  </si>
  <si>
    <t>Brenda Costa</t>
  </si>
  <si>
    <t>Luana Araujo</t>
  </si>
  <si>
    <t>André Costa</t>
  </si>
  <si>
    <t>Emily Ferreira</t>
  </si>
  <si>
    <t>Julieta Costa</t>
  </si>
  <si>
    <t>Matilde Oliveira</t>
  </si>
  <si>
    <t>Júlio Lima</t>
  </si>
  <si>
    <t>Rafaela Correia</t>
  </si>
  <si>
    <t>Nicole Souza</t>
  </si>
  <si>
    <t>Enzo Pinto</t>
  </si>
  <si>
    <t>Raissa Santos</t>
  </si>
  <si>
    <t>Antônio Gomes</t>
  </si>
  <si>
    <t>Yasmin Araujo</t>
  </si>
  <si>
    <t>Isabela Souza</t>
  </si>
  <si>
    <t>Nicolash Araujo</t>
  </si>
  <si>
    <t>Isabelle Rocha</t>
  </si>
  <si>
    <t>Thaís Oliveira</t>
  </si>
  <si>
    <t>Igor Cunha</t>
  </si>
  <si>
    <t>Bruno Cunha</t>
  </si>
  <si>
    <t>Emily Santos</t>
  </si>
  <si>
    <t>Yasmin Souza</t>
  </si>
  <si>
    <t>Luan Gomes</t>
  </si>
  <si>
    <t>Luiz Lima</t>
  </si>
  <si>
    <t>Otávio Pinto</t>
  </si>
  <si>
    <t>Camila Carvalho</t>
  </si>
  <si>
    <t>Anna Cardoso</t>
  </si>
  <si>
    <t>Gabriela Araujo</t>
  </si>
  <si>
    <t>Amanda Castro</t>
  </si>
  <si>
    <t>Fernanda Gomes</t>
  </si>
  <si>
    <t>Otávio Cunha</t>
  </si>
  <si>
    <t>Gustavo Cavalcanti</t>
  </si>
  <si>
    <t>Vinícius Sousa</t>
  </si>
  <si>
    <t>Tiago Carvalho</t>
  </si>
  <si>
    <t>Letícia Melo</t>
  </si>
  <si>
    <t>Livia Barros</t>
  </si>
  <si>
    <t>Melissa Cardoso</t>
  </si>
  <si>
    <t>Antônio Azevedo</t>
  </si>
  <si>
    <t>Enzo Barbosa</t>
  </si>
  <si>
    <t>Luana Rodrigues</t>
  </si>
  <si>
    <t>Luan Carvalho</t>
  </si>
  <si>
    <t>Gabrielle Cunha</t>
  </si>
  <si>
    <t>Kauã Melo</t>
  </si>
  <si>
    <t>Otávio Sousa</t>
  </si>
  <si>
    <t>Luan Santos</t>
  </si>
  <si>
    <t>Júlio Alves</t>
  </si>
  <si>
    <t>Luiz Fernandes</t>
  </si>
  <si>
    <t>Caio Rodrigues</t>
  </si>
  <si>
    <t>Sofia Souza</t>
  </si>
  <si>
    <t>Marcos Dias</t>
  </si>
  <si>
    <t>Felipe Goncalves</t>
  </si>
  <si>
    <t>Renan Rodrigues</t>
  </si>
  <si>
    <t>Vinícius Martins</t>
  </si>
  <si>
    <t>Gabrielly Santos</t>
  </si>
  <si>
    <t>Vitória Pereira</t>
  </si>
  <si>
    <t>Carlos Souza</t>
  </si>
  <si>
    <t>Vitoria Castro</t>
  </si>
  <si>
    <t>Cauã Gomes</t>
  </si>
  <si>
    <t>Sofia Correia</t>
  </si>
  <si>
    <t>Maria Oliveira</t>
  </si>
  <si>
    <t>Camila Dias</t>
  </si>
  <si>
    <t>Paulo Pereira</t>
  </si>
  <si>
    <t>Diego Pinto</t>
  </si>
  <si>
    <t>Isabelle Barros</t>
  </si>
  <si>
    <t>Isabela Dias</t>
  </si>
  <si>
    <t>Maria Rocha</t>
  </si>
  <si>
    <t>Leila Costa</t>
  </si>
  <si>
    <t>Vinícius Pereira</t>
  </si>
  <si>
    <t>Rebeca Sousa</t>
  </si>
  <si>
    <t>Larissa Araujo</t>
  </si>
  <si>
    <t>Luís Santos</t>
  </si>
  <si>
    <t>Carlos Silva</t>
  </si>
  <si>
    <t>Paulo Melo</t>
  </si>
  <si>
    <t>Gabriel Lima</t>
  </si>
  <si>
    <t>Kai Rodrigues</t>
  </si>
  <si>
    <t>Kauã Oliveira</t>
  </si>
  <si>
    <t>Nicolash Souza</t>
  </si>
  <si>
    <t>Diego Rocha</t>
  </si>
  <si>
    <t>Vinícius Fernandes</t>
  </si>
  <si>
    <t>Júlio Pereira</t>
  </si>
  <si>
    <t>Thaís Cavalcanti</t>
  </si>
  <si>
    <t>Thaís Ferreira</t>
  </si>
  <si>
    <t>Kauê Cavalcanti</t>
  </si>
  <si>
    <t>Samuel Almeida</t>
  </si>
  <si>
    <t>Sofia Alves</t>
  </si>
  <si>
    <t>Daniel Alves</t>
  </si>
  <si>
    <t>Danilo Almeida</t>
  </si>
  <si>
    <t>Carolina Barbosa</t>
  </si>
  <si>
    <t>Júlio Almeida</t>
  </si>
  <si>
    <t>Rebeca Barbosa</t>
  </si>
  <si>
    <t>Maria Ferreira</t>
  </si>
  <si>
    <t>Matilde Fernandes</t>
  </si>
  <si>
    <t>Vitória Barros</t>
  </si>
  <si>
    <t>Vitor Gomes</t>
  </si>
  <si>
    <t>Leonardo Santos</t>
  </si>
  <si>
    <t>Thaís Melo</t>
  </si>
  <si>
    <t>Gabrielle Almeida</t>
  </si>
  <si>
    <t>Renan Rocha</t>
  </si>
  <si>
    <t>Nicolash Correia</t>
  </si>
  <si>
    <t>Fábio Almeida</t>
  </si>
  <si>
    <t>Igor Martins</t>
  </si>
  <si>
    <t>Marcos Lima</t>
  </si>
  <si>
    <t>Matilde Melo</t>
  </si>
  <si>
    <t>Anna Dias</t>
  </si>
  <si>
    <t>Isabela Cardoso</t>
  </si>
  <si>
    <t>Danilo Santos</t>
  </si>
  <si>
    <t>Mariana Melo</t>
  </si>
  <si>
    <t>Emily Goncalves</t>
  </si>
  <si>
    <t>Ana Azevedo</t>
  </si>
  <si>
    <t>José Ferreira</t>
  </si>
  <si>
    <t>Victor Cunha</t>
  </si>
  <si>
    <t>Mateus Cavalcanti</t>
  </si>
  <si>
    <t>Vitór Costa</t>
  </si>
  <si>
    <t>Júlio Castro</t>
  </si>
  <si>
    <t>Mateus Fernandes</t>
  </si>
  <si>
    <t>Renan Alves</t>
  </si>
  <si>
    <t>Raissa Costa</t>
  </si>
  <si>
    <t>Beatriz Barbosa</t>
  </si>
  <si>
    <t>Ryan Cavalcanti</t>
  </si>
  <si>
    <t>Eduardo Barbosa</t>
  </si>
  <si>
    <t>Gabrielly Martins</t>
  </si>
  <si>
    <t>Beatriz Cunha</t>
  </si>
  <si>
    <t>Isabella Pinto</t>
  </si>
  <si>
    <t>Julian Almeida</t>
  </si>
  <si>
    <t>Aline Gomes</t>
  </si>
  <si>
    <t>Douglas Melo</t>
  </si>
  <si>
    <t>Julieta Martins</t>
  </si>
  <si>
    <t>Pedro Sousa</t>
  </si>
  <si>
    <t>Carlos Cunha</t>
  </si>
  <si>
    <t>Brenda Rodrigues</t>
  </si>
  <si>
    <t>Davi Rocha</t>
  </si>
  <si>
    <t>Média</t>
  </si>
  <si>
    <t>Nota Final</t>
  </si>
  <si>
    <t>Mínigráfico</t>
  </si>
  <si>
    <t>Status</t>
  </si>
  <si>
    <t>Análise</t>
  </si>
  <si>
    <t>Aprovado</t>
  </si>
  <si>
    <t>Conselho</t>
  </si>
  <si>
    <t>Reprovado</t>
  </si>
  <si>
    <t>Média de Nota</t>
  </si>
  <si>
    <t>Selecione o Registro de Matrícula:</t>
  </si>
  <si>
    <t>Painel de Pesquisa - Resultado dos Alunos</t>
  </si>
  <si>
    <t>Nome:</t>
  </si>
  <si>
    <t>Turma:</t>
  </si>
  <si>
    <t>Nota Final:</t>
  </si>
  <si>
    <t>Status:</t>
  </si>
  <si>
    <t>Considerações Finais: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</si>
</sst>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33" borderId="0" xfId="0" applyFill="1"/>
    <xf numFmtId="0" fontId="0" fillId="35" borderId="0" xfId="0" applyFill="1"/>
    <xf numFmtId="0" fontId="16" fillId="33" borderId="0" xfId="0" applyFont="1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 vertical="center"/>
    </xf>
    <xf numFmtId="0" fontId="0" fillId="34" borderId="0" xfId="0" applyFill="1"/>
    <xf numFmtId="0" fontId="16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lef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700"/>
              <a:t>Analise de Status por Série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43015588062776E-2"/>
          <c:y val="0.12606341840680588"/>
          <c:w val="0.94051296635324644"/>
          <c:h val="0.70697407603631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Base!$N$3</c:f>
              <c:strCache>
                <c:ptCount val="1"/>
                <c:pt idx="0">
                  <c:v>1ª Série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Base!$N$4:$N$6</c:f>
              <c:numCache>
                <c:formatCode>General</c:formatCode>
                <c:ptCount val="3"/>
                <c:pt idx="0">
                  <c:v>138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4EB1-A440-75AE3A6675FB}"/>
            </c:ext>
          </c:extLst>
        </c:ser>
        <c:ser>
          <c:idx val="1"/>
          <c:order val="1"/>
          <c:tx>
            <c:strRef>
              <c:f>Base!$O$3</c:f>
              <c:strCache>
                <c:ptCount val="1"/>
                <c:pt idx="0">
                  <c:v>2ª Série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Base!$O$4:$O$6</c:f>
              <c:numCache>
                <c:formatCode>General</c:formatCode>
                <c:ptCount val="3"/>
                <c:pt idx="0">
                  <c:v>125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9-4EB1-A440-75AE3A6675FB}"/>
            </c:ext>
          </c:extLst>
        </c:ser>
        <c:ser>
          <c:idx val="2"/>
          <c:order val="2"/>
          <c:tx>
            <c:strRef>
              <c:f>Base!$P$3</c:f>
              <c:strCache>
                <c:ptCount val="1"/>
                <c:pt idx="0">
                  <c:v>3ª Série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Base!$P$4:$P$6</c:f>
              <c:numCache>
                <c:formatCode>General</c:formatCode>
                <c:ptCount val="3"/>
                <c:pt idx="0">
                  <c:v>129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9-4EB1-A440-75AE3A66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6508287"/>
        <c:axId val="1916509535"/>
      </c:barChart>
      <c:catAx>
        <c:axId val="19165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509535"/>
        <c:crosses val="autoZero"/>
        <c:auto val="1"/>
        <c:lblAlgn val="ctr"/>
        <c:lblOffset val="100"/>
        <c:noMultiLvlLbl val="0"/>
      </c:catAx>
      <c:valAx>
        <c:axId val="1916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5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Painel Pesquisa'!A1"/><Relationship Id="rId1" Type="http://schemas.openxmlformats.org/officeDocument/2006/relationships/hyperlink" Target="#Gr&#225;fic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Painel Pesquisa'!A1"/><Relationship Id="rId2" Type="http://schemas.openxmlformats.org/officeDocument/2006/relationships/hyperlink" Target="#Base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!A1"/><Relationship Id="rId2" Type="http://schemas.openxmlformats.org/officeDocument/2006/relationships/hyperlink" Target="#Bas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8</xdr:row>
      <xdr:rowOff>76200</xdr:rowOff>
    </xdr:from>
    <xdr:to>
      <xdr:col>12</xdr:col>
      <xdr:colOff>809625</xdr:colOff>
      <xdr:row>11</xdr:row>
      <xdr:rowOff>133350</xdr:rowOff>
    </xdr:to>
    <xdr:grpSp>
      <xdr:nvGrpSpPr>
        <xdr:cNvPr id="3" name="Group 149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EAB48-25A2-295F-AD02-2FF75573A399}"/>
            </a:ext>
          </a:extLst>
        </xdr:cNvPr>
        <xdr:cNvGrpSpPr/>
      </xdr:nvGrpSpPr>
      <xdr:grpSpPr>
        <a:xfrm>
          <a:off x="9839325" y="1600200"/>
          <a:ext cx="742950" cy="628650"/>
          <a:chOff x="2700338" y="4484688"/>
          <a:chExt cx="447675" cy="423863"/>
        </a:xfrm>
        <a:solidFill>
          <a:schemeClr val="tx1"/>
        </a:solidFill>
      </xdr:grpSpPr>
      <xdr:sp macro="" textlink="">
        <xdr:nvSpPr>
          <xdr:cNvPr id="4" name="Freeform 55">
            <a:extLst>
              <a:ext uri="{FF2B5EF4-FFF2-40B4-BE49-F238E27FC236}">
                <a16:creationId xmlns:a16="http://schemas.microsoft.com/office/drawing/2014/main" id="{A2978057-8988-A4EA-A3D2-E29BBCA71E86}"/>
              </a:ext>
            </a:extLst>
          </xdr:cNvPr>
          <xdr:cNvSpPr>
            <a:spLocks/>
          </xdr:cNvSpPr>
        </xdr:nvSpPr>
        <xdr:spPr bwMode="auto">
          <a:xfrm>
            <a:off x="2700338" y="4484688"/>
            <a:ext cx="447675" cy="423863"/>
          </a:xfrm>
          <a:custGeom>
            <a:avLst/>
            <a:gdLst>
              <a:gd name="T0" fmla="*/ 211 w 211"/>
              <a:gd name="T1" fmla="*/ 192 h 200"/>
              <a:gd name="T2" fmla="*/ 204 w 211"/>
              <a:gd name="T3" fmla="*/ 200 h 200"/>
              <a:gd name="T4" fmla="*/ 10 w 211"/>
              <a:gd name="T5" fmla="*/ 200 h 200"/>
              <a:gd name="T6" fmla="*/ 0 w 211"/>
              <a:gd name="T7" fmla="*/ 190 h 200"/>
              <a:gd name="T8" fmla="*/ 0 w 211"/>
              <a:gd name="T9" fmla="*/ 7 h 200"/>
              <a:gd name="T10" fmla="*/ 8 w 211"/>
              <a:gd name="T11" fmla="*/ 0 h 200"/>
              <a:gd name="T12" fmla="*/ 16 w 211"/>
              <a:gd name="T13" fmla="*/ 7 h 200"/>
              <a:gd name="T14" fmla="*/ 16 w 211"/>
              <a:gd name="T15" fmla="*/ 174 h 200"/>
              <a:gd name="T16" fmla="*/ 26 w 211"/>
              <a:gd name="T17" fmla="*/ 184 h 200"/>
              <a:gd name="T18" fmla="*/ 204 w 211"/>
              <a:gd name="T19" fmla="*/ 184 h 200"/>
              <a:gd name="T20" fmla="*/ 211 w 211"/>
              <a:gd name="T21" fmla="*/ 192 h 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11" h="200">
                <a:moveTo>
                  <a:pt x="211" y="192"/>
                </a:moveTo>
                <a:cubicBezTo>
                  <a:pt x="211" y="196"/>
                  <a:pt x="210" y="200"/>
                  <a:pt x="204" y="200"/>
                </a:cubicBezTo>
                <a:cubicBezTo>
                  <a:pt x="10" y="200"/>
                  <a:pt x="10" y="200"/>
                  <a:pt x="10" y="200"/>
                </a:cubicBezTo>
                <a:cubicBezTo>
                  <a:pt x="5" y="200"/>
                  <a:pt x="0" y="196"/>
                  <a:pt x="0" y="190"/>
                </a:cubicBezTo>
                <a:cubicBezTo>
                  <a:pt x="0" y="7"/>
                  <a:pt x="0" y="7"/>
                  <a:pt x="0" y="7"/>
                </a:cubicBezTo>
                <a:cubicBezTo>
                  <a:pt x="0" y="1"/>
                  <a:pt x="4" y="0"/>
                  <a:pt x="8" y="0"/>
                </a:cubicBezTo>
                <a:cubicBezTo>
                  <a:pt x="12" y="0"/>
                  <a:pt x="16" y="1"/>
                  <a:pt x="16" y="7"/>
                </a:cubicBezTo>
                <a:cubicBezTo>
                  <a:pt x="16" y="174"/>
                  <a:pt x="16" y="174"/>
                  <a:pt x="16" y="174"/>
                </a:cubicBezTo>
                <a:cubicBezTo>
                  <a:pt x="16" y="180"/>
                  <a:pt x="20" y="184"/>
                  <a:pt x="26" y="184"/>
                </a:cubicBezTo>
                <a:cubicBezTo>
                  <a:pt x="204" y="184"/>
                  <a:pt x="204" y="184"/>
                  <a:pt x="204" y="184"/>
                </a:cubicBezTo>
                <a:cubicBezTo>
                  <a:pt x="210" y="184"/>
                  <a:pt x="211" y="188"/>
                  <a:pt x="211" y="192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5" name="Freeform 56">
            <a:extLst>
              <a:ext uri="{FF2B5EF4-FFF2-40B4-BE49-F238E27FC236}">
                <a16:creationId xmlns:a16="http://schemas.microsoft.com/office/drawing/2014/main" id="{9F4694EC-9BC7-3946-5567-619DEEE8C872}"/>
              </a:ext>
            </a:extLst>
          </xdr:cNvPr>
          <xdr:cNvSpPr>
            <a:spLocks/>
          </xdr:cNvSpPr>
        </xdr:nvSpPr>
        <xdr:spPr bwMode="auto">
          <a:xfrm>
            <a:off x="2768601" y="4524375"/>
            <a:ext cx="347663" cy="300038"/>
          </a:xfrm>
          <a:custGeom>
            <a:avLst/>
            <a:gdLst>
              <a:gd name="T0" fmla="*/ 160 w 164"/>
              <a:gd name="T1" fmla="*/ 49 h 141"/>
              <a:gd name="T2" fmla="*/ 164 w 164"/>
              <a:gd name="T3" fmla="*/ 47 h 141"/>
              <a:gd name="T4" fmla="*/ 160 w 164"/>
              <a:gd name="T5" fmla="*/ 5 h 141"/>
              <a:gd name="T6" fmla="*/ 155 w 164"/>
              <a:gd name="T7" fmla="*/ 1 h 141"/>
              <a:gd name="T8" fmla="*/ 116 w 164"/>
              <a:gd name="T9" fmla="*/ 16 h 141"/>
              <a:gd name="T10" fmla="*/ 115 w 164"/>
              <a:gd name="T11" fmla="*/ 21 h 141"/>
              <a:gd name="T12" fmla="*/ 122 w 164"/>
              <a:gd name="T13" fmla="*/ 25 h 141"/>
              <a:gd name="T14" fmla="*/ 124 w 164"/>
              <a:gd name="T15" fmla="*/ 32 h 141"/>
              <a:gd name="T16" fmla="*/ 94 w 164"/>
              <a:gd name="T17" fmla="*/ 78 h 141"/>
              <a:gd name="T18" fmla="*/ 87 w 164"/>
              <a:gd name="T19" fmla="*/ 80 h 141"/>
              <a:gd name="T20" fmla="*/ 40 w 164"/>
              <a:gd name="T21" fmla="*/ 62 h 141"/>
              <a:gd name="T22" fmla="*/ 32 w 164"/>
              <a:gd name="T23" fmla="*/ 64 h 141"/>
              <a:gd name="T24" fmla="*/ 3 w 164"/>
              <a:gd name="T25" fmla="*/ 100 h 141"/>
              <a:gd name="T26" fmla="*/ 0 w 164"/>
              <a:gd name="T27" fmla="*/ 109 h 141"/>
              <a:gd name="T28" fmla="*/ 0 w 164"/>
              <a:gd name="T29" fmla="*/ 138 h 141"/>
              <a:gd name="T30" fmla="*/ 3 w 164"/>
              <a:gd name="T31" fmla="*/ 139 h 141"/>
              <a:gd name="T32" fmla="*/ 40 w 164"/>
              <a:gd name="T33" fmla="*/ 95 h 141"/>
              <a:gd name="T34" fmla="*/ 48 w 164"/>
              <a:gd name="T35" fmla="*/ 93 h 141"/>
              <a:gd name="T36" fmla="*/ 95 w 164"/>
              <a:gd name="T37" fmla="*/ 111 h 141"/>
              <a:gd name="T38" fmla="*/ 103 w 164"/>
              <a:gd name="T39" fmla="*/ 108 h 141"/>
              <a:gd name="T40" fmla="*/ 145 w 164"/>
              <a:gd name="T41" fmla="*/ 45 h 141"/>
              <a:gd name="T42" fmla="*/ 152 w 164"/>
              <a:gd name="T43" fmla="*/ 44 h 141"/>
              <a:gd name="T44" fmla="*/ 160 w 164"/>
              <a:gd name="T45" fmla="*/ 49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64" h="141">
                <a:moveTo>
                  <a:pt x="160" y="49"/>
                </a:moveTo>
                <a:cubicBezTo>
                  <a:pt x="163" y="51"/>
                  <a:pt x="164" y="50"/>
                  <a:pt x="164" y="47"/>
                </a:cubicBezTo>
                <a:cubicBezTo>
                  <a:pt x="160" y="5"/>
                  <a:pt x="160" y="5"/>
                  <a:pt x="160" y="5"/>
                </a:cubicBezTo>
                <a:cubicBezTo>
                  <a:pt x="160" y="2"/>
                  <a:pt x="158" y="0"/>
                  <a:pt x="155" y="1"/>
                </a:cubicBezTo>
                <a:cubicBezTo>
                  <a:pt x="116" y="16"/>
                  <a:pt x="116" y="16"/>
                  <a:pt x="116" y="16"/>
                </a:cubicBezTo>
                <a:cubicBezTo>
                  <a:pt x="113" y="17"/>
                  <a:pt x="113" y="19"/>
                  <a:pt x="115" y="21"/>
                </a:cubicBezTo>
                <a:cubicBezTo>
                  <a:pt x="122" y="25"/>
                  <a:pt x="122" y="25"/>
                  <a:pt x="122" y="25"/>
                </a:cubicBezTo>
                <a:cubicBezTo>
                  <a:pt x="125" y="27"/>
                  <a:pt x="125" y="30"/>
                  <a:pt x="124" y="32"/>
                </a:cubicBezTo>
                <a:cubicBezTo>
                  <a:pt x="94" y="78"/>
                  <a:pt x="94" y="78"/>
                  <a:pt x="94" y="78"/>
                </a:cubicBezTo>
                <a:cubicBezTo>
                  <a:pt x="92" y="80"/>
                  <a:pt x="89" y="81"/>
                  <a:pt x="87" y="80"/>
                </a:cubicBezTo>
                <a:cubicBezTo>
                  <a:pt x="40" y="62"/>
                  <a:pt x="40" y="62"/>
                  <a:pt x="40" y="62"/>
                </a:cubicBezTo>
                <a:cubicBezTo>
                  <a:pt x="37" y="61"/>
                  <a:pt x="34" y="62"/>
                  <a:pt x="32" y="64"/>
                </a:cubicBezTo>
                <a:cubicBezTo>
                  <a:pt x="3" y="100"/>
                  <a:pt x="3" y="100"/>
                  <a:pt x="3" y="100"/>
                </a:cubicBezTo>
                <a:cubicBezTo>
                  <a:pt x="1" y="102"/>
                  <a:pt x="0" y="106"/>
                  <a:pt x="0" y="109"/>
                </a:cubicBezTo>
                <a:cubicBezTo>
                  <a:pt x="0" y="138"/>
                  <a:pt x="0" y="138"/>
                  <a:pt x="0" y="138"/>
                </a:cubicBezTo>
                <a:cubicBezTo>
                  <a:pt x="0" y="140"/>
                  <a:pt x="1" y="141"/>
                  <a:pt x="3" y="139"/>
                </a:cubicBezTo>
                <a:cubicBezTo>
                  <a:pt x="40" y="95"/>
                  <a:pt x="40" y="95"/>
                  <a:pt x="40" y="95"/>
                </a:cubicBezTo>
                <a:cubicBezTo>
                  <a:pt x="42" y="93"/>
                  <a:pt x="46" y="92"/>
                  <a:pt x="48" y="93"/>
                </a:cubicBezTo>
                <a:cubicBezTo>
                  <a:pt x="95" y="111"/>
                  <a:pt x="95" y="111"/>
                  <a:pt x="95" y="111"/>
                </a:cubicBezTo>
                <a:cubicBezTo>
                  <a:pt x="98" y="112"/>
                  <a:pt x="101" y="111"/>
                  <a:pt x="103" y="108"/>
                </a:cubicBezTo>
                <a:cubicBezTo>
                  <a:pt x="145" y="45"/>
                  <a:pt x="145" y="45"/>
                  <a:pt x="145" y="45"/>
                </a:cubicBezTo>
                <a:cubicBezTo>
                  <a:pt x="146" y="43"/>
                  <a:pt x="149" y="42"/>
                  <a:pt x="152" y="44"/>
                </a:cubicBezTo>
                <a:lnTo>
                  <a:pt x="160" y="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13</xdr:col>
      <xdr:colOff>361955</xdr:colOff>
      <xdr:row>7</xdr:row>
      <xdr:rowOff>171423</xdr:rowOff>
    </xdr:from>
    <xdr:to>
      <xdr:col>14</xdr:col>
      <xdr:colOff>581025</xdr:colOff>
      <xdr:row>12</xdr:row>
      <xdr:rowOff>0</xdr:rowOff>
    </xdr:to>
    <xdr:grpSp>
      <xdr:nvGrpSpPr>
        <xdr:cNvPr id="11" name="Group 14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78B57F-18B1-63C6-E651-81045FFDB2EB}"/>
            </a:ext>
          </a:extLst>
        </xdr:cNvPr>
        <xdr:cNvGrpSpPr/>
      </xdr:nvGrpSpPr>
      <xdr:grpSpPr>
        <a:xfrm>
          <a:off x="11077580" y="1504923"/>
          <a:ext cx="885820" cy="771552"/>
          <a:chOff x="2025651" y="4484688"/>
          <a:chExt cx="388938" cy="333375"/>
        </a:xfrm>
        <a:solidFill>
          <a:schemeClr val="tx1"/>
        </a:solidFill>
      </xdr:grpSpPr>
      <xdr:sp macro="" textlink="">
        <xdr:nvSpPr>
          <xdr:cNvPr id="12" name="Freeform 48">
            <a:extLst>
              <a:ext uri="{FF2B5EF4-FFF2-40B4-BE49-F238E27FC236}">
                <a16:creationId xmlns:a16="http://schemas.microsoft.com/office/drawing/2014/main" id="{6A667AC4-252E-C588-5C44-CEA63F6D6B1E}"/>
              </a:ext>
            </a:extLst>
          </xdr:cNvPr>
          <xdr:cNvSpPr>
            <a:spLocks/>
          </xdr:cNvSpPr>
        </xdr:nvSpPr>
        <xdr:spPr bwMode="auto">
          <a:xfrm>
            <a:off x="2157413" y="4484688"/>
            <a:ext cx="125413" cy="80963"/>
          </a:xfrm>
          <a:custGeom>
            <a:avLst/>
            <a:gdLst>
              <a:gd name="T0" fmla="*/ 56 w 59"/>
              <a:gd name="T1" fmla="*/ 15 h 38"/>
              <a:gd name="T2" fmla="*/ 46 w 59"/>
              <a:gd name="T3" fmla="*/ 15 h 38"/>
              <a:gd name="T4" fmla="*/ 45 w 59"/>
              <a:gd name="T5" fmla="*/ 13 h 38"/>
              <a:gd name="T6" fmla="*/ 29 w 59"/>
              <a:gd name="T7" fmla="*/ 0 h 38"/>
              <a:gd name="T8" fmla="*/ 13 w 59"/>
              <a:gd name="T9" fmla="*/ 13 h 38"/>
              <a:gd name="T10" fmla="*/ 12 w 59"/>
              <a:gd name="T11" fmla="*/ 15 h 38"/>
              <a:gd name="T12" fmla="*/ 2 w 59"/>
              <a:gd name="T13" fmla="*/ 15 h 38"/>
              <a:gd name="T14" fmla="*/ 0 w 59"/>
              <a:gd name="T15" fmla="*/ 18 h 38"/>
              <a:gd name="T16" fmla="*/ 2 w 59"/>
              <a:gd name="T17" fmla="*/ 36 h 38"/>
              <a:gd name="T18" fmla="*/ 6 w 59"/>
              <a:gd name="T19" fmla="*/ 38 h 38"/>
              <a:gd name="T20" fmla="*/ 53 w 59"/>
              <a:gd name="T21" fmla="*/ 38 h 38"/>
              <a:gd name="T22" fmla="*/ 56 w 59"/>
              <a:gd name="T23" fmla="*/ 36 h 38"/>
              <a:gd name="T24" fmla="*/ 58 w 59"/>
              <a:gd name="T25" fmla="*/ 18 h 38"/>
              <a:gd name="T26" fmla="*/ 56 w 59"/>
              <a:gd name="T27" fmla="*/ 15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59" h="38">
                <a:moveTo>
                  <a:pt x="56" y="15"/>
                </a:moveTo>
                <a:cubicBezTo>
                  <a:pt x="46" y="15"/>
                  <a:pt x="46" y="15"/>
                  <a:pt x="46" y="15"/>
                </a:cubicBezTo>
                <a:cubicBezTo>
                  <a:pt x="45" y="15"/>
                  <a:pt x="45" y="14"/>
                  <a:pt x="45" y="13"/>
                </a:cubicBezTo>
                <a:cubicBezTo>
                  <a:pt x="44" y="6"/>
                  <a:pt x="37" y="0"/>
                  <a:pt x="29" y="0"/>
                </a:cubicBezTo>
                <a:cubicBezTo>
                  <a:pt x="21" y="0"/>
                  <a:pt x="15" y="6"/>
                  <a:pt x="13" y="13"/>
                </a:cubicBezTo>
                <a:cubicBezTo>
                  <a:pt x="13" y="14"/>
                  <a:pt x="13" y="15"/>
                  <a:pt x="12" y="15"/>
                </a:cubicBezTo>
                <a:cubicBezTo>
                  <a:pt x="2" y="15"/>
                  <a:pt x="2" y="15"/>
                  <a:pt x="2" y="15"/>
                </a:cubicBezTo>
                <a:cubicBezTo>
                  <a:pt x="1" y="15"/>
                  <a:pt x="0" y="16"/>
                  <a:pt x="0" y="18"/>
                </a:cubicBezTo>
                <a:cubicBezTo>
                  <a:pt x="2" y="36"/>
                  <a:pt x="2" y="36"/>
                  <a:pt x="2" y="36"/>
                </a:cubicBezTo>
                <a:cubicBezTo>
                  <a:pt x="3" y="37"/>
                  <a:pt x="4" y="38"/>
                  <a:pt x="6" y="38"/>
                </a:cubicBezTo>
                <a:cubicBezTo>
                  <a:pt x="53" y="38"/>
                  <a:pt x="53" y="38"/>
                  <a:pt x="53" y="38"/>
                </a:cubicBezTo>
                <a:cubicBezTo>
                  <a:pt x="54" y="38"/>
                  <a:pt x="56" y="37"/>
                  <a:pt x="56" y="36"/>
                </a:cubicBezTo>
                <a:cubicBezTo>
                  <a:pt x="58" y="18"/>
                  <a:pt x="58" y="18"/>
                  <a:pt x="58" y="18"/>
                </a:cubicBezTo>
                <a:cubicBezTo>
                  <a:pt x="59" y="16"/>
                  <a:pt x="58" y="15"/>
                  <a:pt x="56" y="1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3" name="Freeform 49">
            <a:extLst>
              <a:ext uri="{FF2B5EF4-FFF2-40B4-BE49-F238E27FC236}">
                <a16:creationId xmlns:a16="http://schemas.microsoft.com/office/drawing/2014/main" id="{58A5D03A-BC27-4995-BF2D-9215AC3B6523}"/>
              </a:ext>
            </a:extLst>
          </xdr:cNvPr>
          <xdr:cNvSpPr>
            <a:spLocks/>
          </xdr:cNvSpPr>
        </xdr:nvSpPr>
        <xdr:spPr bwMode="auto">
          <a:xfrm>
            <a:off x="2243138" y="46243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4" name="Freeform 50">
            <a:extLst>
              <a:ext uri="{FF2B5EF4-FFF2-40B4-BE49-F238E27FC236}">
                <a16:creationId xmlns:a16="http://schemas.microsoft.com/office/drawing/2014/main" id="{0121DED0-F663-AECF-476B-A7C3B5155927}"/>
              </a:ext>
            </a:extLst>
          </xdr:cNvPr>
          <xdr:cNvSpPr>
            <a:spLocks/>
          </xdr:cNvSpPr>
        </xdr:nvSpPr>
        <xdr:spPr bwMode="auto">
          <a:xfrm>
            <a:off x="2243138" y="46751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4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4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5" name="Freeform 51">
            <a:extLst>
              <a:ext uri="{FF2B5EF4-FFF2-40B4-BE49-F238E27FC236}">
                <a16:creationId xmlns:a16="http://schemas.microsoft.com/office/drawing/2014/main" id="{4B0CF05F-A5FF-497D-92EC-E05325137659}"/>
              </a:ext>
            </a:extLst>
          </xdr:cNvPr>
          <xdr:cNvSpPr>
            <a:spLocks/>
          </xdr:cNvSpPr>
        </xdr:nvSpPr>
        <xdr:spPr bwMode="auto">
          <a:xfrm>
            <a:off x="2243138" y="4724400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2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2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6" name="Freeform 52">
            <a:extLst>
              <a:ext uri="{FF2B5EF4-FFF2-40B4-BE49-F238E27FC236}">
                <a16:creationId xmlns:a16="http://schemas.microsoft.com/office/drawing/2014/main" id="{FBA173AB-1649-461E-D64A-E8F577C18ACF}"/>
              </a:ext>
            </a:extLst>
          </xdr:cNvPr>
          <xdr:cNvSpPr>
            <a:spLocks/>
          </xdr:cNvSpPr>
        </xdr:nvSpPr>
        <xdr:spPr bwMode="auto">
          <a:xfrm>
            <a:off x="2025651" y="4524375"/>
            <a:ext cx="388938" cy="293688"/>
          </a:xfrm>
          <a:custGeom>
            <a:avLst/>
            <a:gdLst>
              <a:gd name="T0" fmla="*/ 175 w 183"/>
              <a:gd name="T1" fmla="*/ 0 h 138"/>
              <a:gd name="T2" fmla="*/ 133 w 183"/>
              <a:gd name="T3" fmla="*/ 0 h 138"/>
              <a:gd name="T4" fmla="*/ 131 w 183"/>
              <a:gd name="T5" fmla="*/ 2 h 138"/>
              <a:gd name="T6" fmla="*/ 130 w 183"/>
              <a:gd name="T7" fmla="*/ 11 h 138"/>
              <a:gd name="T8" fmla="*/ 131 w 183"/>
              <a:gd name="T9" fmla="*/ 12 h 138"/>
              <a:gd name="T10" fmla="*/ 164 w 183"/>
              <a:gd name="T11" fmla="*/ 12 h 138"/>
              <a:gd name="T12" fmla="*/ 171 w 183"/>
              <a:gd name="T13" fmla="*/ 20 h 138"/>
              <a:gd name="T14" fmla="*/ 171 w 183"/>
              <a:gd name="T15" fmla="*/ 119 h 138"/>
              <a:gd name="T16" fmla="*/ 164 w 183"/>
              <a:gd name="T17" fmla="*/ 126 h 138"/>
              <a:gd name="T18" fmla="*/ 19 w 183"/>
              <a:gd name="T19" fmla="*/ 126 h 138"/>
              <a:gd name="T20" fmla="*/ 11 w 183"/>
              <a:gd name="T21" fmla="*/ 119 h 138"/>
              <a:gd name="T22" fmla="*/ 11 w 183"/>
              <a:gd name="T23" fmla="*/ 20 h 138"/>
              <a:gd name="T24" fmla="*/ 19 w 183"/>
              <a:gd name="T25" fmla="*/ 12 h 138"/>
              <a:gd name="T26" fmla="*/ 51 w 183"/>
              <a:gd name="T27" fmla="*/ 12 h 138"/>
              <a:gd name="T28" fmla="*/ 52 w 183"/>
              <a:gd name="T29" fmla="*/ 11 h 138"/>
              <a:gd name="T30" fmla="*/ 51 w 183"/>
              <a:gd name="T31" fmla="*/ 2 h 138"/>
              <a:gd name="T32" fmla="*/ 49 w 183"/>
              <a:gd name="T33" fmla="*/ 0 h 138"/>
              <a:gd name="T34" fmla="*/ 7 w 183"/>
              <a:gd name="T35" fmla="*/ 0 h 138"/>
              <a:gd name="T36" fmla="*/ 0 w 183"/>
              <a:gd name="T37" fmla="*/ 8 h 138"/>
              <a:gd name="T38" fmla="*/ 0 w 183"/>
              <a:gd name="T39" fmla="*/ 130 h 138"/>
              <a:gd name="T40" fmla="*/ 7 w 183"/>
              <a:gd name="T41" fmla="*/ 138 h 138"/>
              <a:gd name="T42" fmla="*/ 175 w 183"/>
              <a:gd name="T43" fmla="*/ 138 h 138"/>
              <a:gd name="T44" fmla="*/ 183 w 183"/>
              <a:gd name="T45" fmla="*/ 130 h 138"/>
              <a:gd name="T46" fmla="*/ 183 w 183"/>
              <a:gd name="T47" fmla="*/ 8 h 138"/>
              <a:gd name="T48" fmla="*/ 175 w 183"/>
              <a:gd name="T49" fmla="*/ 0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83" h="138">
                <a:moveTo>
                  <a:pt x="175" y="0"/>
                </a:moveTo>
                <a:cubicBezTo>
                  <a:pt x="175" y="0"/>
                  <a:pt x="145" y="0"/>
                  <a:pt x="133" y="0"/>
                </a:cubicBezTo>
                <a:cubicBezTo>
                  <a:pt x="131" y="0"/>
                  <a:pt x="131" y="2"/>
                  <a:pt x="131" y="2"/>
                </a:cubicBezTo>
                <a:cubicBezTo>
                  <a:pt x="130" y="11"/>
                  <a:pt x="130" y="11"/>
                  <a:pt x="130" y="11"/>
                </a:cubicBezTo>
                <a:cubicBezTo>
                  <a:pt x="130" y="11"/>
                  <a:pt x="130" y="12"/>
                  <a:pt x="131" y="12"/>
                </a:cubicBezTo>
                <a:cubicBezTo>
                  <a:pt x="140" y="12"/>
                  <a:pt x="164" y="12"/>
                  <a:pt x="164" y="12"/>
                </a:cubicBezTo>
                <a:cubicBezTo>
                  <a:pt x="168" y="12"/>
                  <a:pt x="171" y="15"/>
                  <a:pt x="171" y="20"/>
                </a:cubicBezTo>
                <a:cubicBezTo>
                  <a:pt x="171" y="119"/>
                  <a:pt x="171" y="119"/>
                  <a:pt x="171" y="119"/>
                </a:cubicBezTo>
                <a:cubicBezTo>
                  <a:pt x="171" y="123"/>
                  <a:pt x="168" y="126"/>
                  <a:pt x="164" y="126"/>
                </a:cubicBezTo>
                <a:cubicBezTo>
                  <a:pt x="19" y="126"/>
                  <a:pt x="19" y="126"/>
                  <a:pt x="19" y="126"/>
                </a:cubicBezTo>
                <a:cubicBezTo>
                  <a:pt x="15" y="126"/>
                  <a:pt x="11" y="123"/>
                  <a:pt x="11" y="119"/>
                </a:cubicBezTo>
                <a:cubicBezTo>
                  <a:pt x="11" y="20"/>
                  <a:pt x="11" y="20"/>
                  <a:pt x="11" y="20"/>
                </a:cubicBezTo>
                <a:cubicBezTo>
                  <a:pt x="11" y="15"/>
                  <a:pt x="15" y="12"/>
                  <a:pt x="19" y="12"/>
                </a:cubicBezTo>
                <a:cubicBezTo>
                  <a:pt x="19" y="12"/>
                  <a:pt x="42" y="12"/>
                  <a:pt x="51" y="12"/>
                </a:cubicBezTo>
                <a:cubicBezTo>
                  <a:pt x="52" y="12"/>
                  <a:pt x="52" y="11"/>
                  <a:pt x="52" y="11"/>
                </a:cubicBezTo>
                <a:cubicBezTo>
                  <a:pt x="51" y="2"/>
                  <a:pt x="51" y="2"/>
                  <a:pt x="51" y="2"/>
                </a:cubicBezTo>
                <a:cubicBezTo>
                  <a:pt x="51" y="2"/>
                  <a:pt x="50" y="0"/>
                  <a:pt x="49" y="0"/>
                </a:cubicBezTo>
                <a:cubicBezTo>
                  <a:pt x="37" y="0"/>
                  <a:pt x="7" y="0"/>
                  <a:pt x="7" y="0"/>
                </a:cubicBezTo>
                <a:cubicBezTo>
                  <a:pt x="3" y="0"/>
                  <a:pt x="0" y="4"/>
                  <a:pt x="0" y="8"/>
                </a:cubicBezTo>
                <a:cubicBezTo>
                  <a:pt x="0" y="130"/>
                  <a:pt x="0" y="130"/>
                  <a:pt x="0" y="130"/>
                </a:cubicBezTo>
                <a:cubicBezTo>
                  <a:pt x="0" y="135"/>
                  <a:pt x="3" y="138"/>
                  <a:pt x="7" y="138"/>
                </a:cubicBezTo>
                <a:cubicBezTo>
                  <a:pt x="175" y="138"/>
                  <a:pt x="175" y="138"/>
                  <a:pt x="175" y="138"/>
                </a:cubicBezTo>
                <a:cubicBezTo>
                  <a:pt x="179" y="138"/>
                  <a:pt x="183" y="135"/>
                  <a:pt x="183" y="130"/>
                </a:cubicBezTo>
                <a:cubicBezTo>
                  <a:pt x="183" y="8"/>
                  <a:pt x="183" y="8"/>
                  <a:pt x="183" y="8"/>
                </a:cubicBezTo>
                <a:cubicBezTo>
                  <a:pt x="183" y="4"/>
                  <a:pt x="179" y="0"/>
                  <a:pt x="175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7" name="Oval 53">
            <a:extLst>
              <a:ext uri="{FF2B5EF4-FFF2-40B4-BE49-F238E27FC236}">
                <a16:creationId xmlns:a16="http://schemas.microsoft.com/office/drawing/2014/main" id="{AE72F17A-AE78-5526-6E28-049417317CED}"/>
              </a:ext>
            </a:extLst>
          </xdr:cNvPr>
          <xdr:cNvSpPr>
            <a:spLocks noChangeArrowheads="1"/>
          </xdr:cNvSpPr>
        </xdr:nvSpPr>
        <xdr:spPr bwMode="auto">
          <a:xfrm>
            <a:off x="2116138" y="4603750"/>
            <a:ext cx="63500" cy="60325"/>
          </a:xfrm>
          <a:prstGeom prst="ellipse">
            <a:avLst/>
          </a:pr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8" name="Freeform 54">
            <a:extLst>
              <a:ext uri="{FF2B5EF4-FFF2-40B4-BE49-F238E27FC236}">
                <a16:creationId xmlns:a16="http://schemas.microsoft.com/office/drawing/2014/main" id="{28F682E5-42C6-0D68-B428-09A93A26948A}"/>
              </a:ext>
            </a:extLst>
          </xdr:cNvPr>
          <xdr:cNvSpPr>
            <a:spLocks/>
          </xdr:cNvSpPr>
        </xdr:nvSpPr>
        <xdr:spPr bwMode="auto">
          <a:xfrm>
            <a:off x="2085976" y="4675188"/>
            <a:ext cx="120650" cy="68263"/>
          </a:xfrm>
          <a:custGeom>
            <a:avLst/>
            <a:gdLst>
              <a:gd name="T0" fmla="*/ 57 w 57"/>
              <a:gd name="T1" fmla="*/ 31 h 32"/>
              <a:gd name="T2" fmla="*/ 47 w 57"/>
              <a:gd name="T3" fmla="*/ 5 h 32"/>
              <a:gd name="T4" fmla="*/ 41 w 57"/>
              <a:gd name="T5" fmla="*/ 0 h 32"/>
              <a:gd name="T6" fmla="*/ 40 w 57"/>
              <a:gd name="T7" fmla="*/ 0 h 32"/>
              <a:gd name="T8" fmla="*/ 37 w 57"/>
              <a:gd name="T9" fmla="*/ 0 h 32"/>
              <a:gd name="T10" fmla="*/ 20 w 57"/>
              <a:gd name="T11" fmla="*/ 0 h 32"/>
              <a:gd name="T12" fmla="*/ 18 w 57"/>
              <a:gd name="T13" fmla="*/ 0 h 32"/>
              <a:gd name="T14" fmla="*/ 17 w 57"/>
              <a:gd name="T15" fmla="*/ 0 h 32"/>
              <a:gd name="T16" fmla="*/ 11 w 57"/>
              <a:gd name="T17" fmla="*/ 5 h 32"/>
              <a:gd name="T18" fmla="*/ 1 w 57"/>
              <a:gd name="T19" fmla="*/ 31 h 32"/>
              <a:gd name="T20" fmla="*/ 2 w 57"/>
              <a:gd name="T21" fmla="*/ 32 h 32"/>
              <a:gd name="T22" fmla="*/ 56 w 57"/>
              <a:gd name="T23" fmla="*/ 32 h 32"/>
              <a:gd name="T24" fmla="*/ 57 w 57"/>
              <a:gd name="T25" fmla="*/ 31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57" h="32">
                <a:moveTo>
                  <a:pt x="57" y="31"/>
                </a:moveTo>
                <a:cubicBezTo>
                  <a:pt x="47" y="5"/>
                  <a:pt x="47" y="5"/>
                  <a:pt x="47" y="5"/>
                </a:cubicBezTo>
                <a:cubicBezTo>
                  <a:pt x="47" y="4"/>
                  <a:pt x="45" y="0"/>
                  <a:pt x="41" y="0"/>
                </a:cubicBezTo>
                <a:cubicBezTo>
                  <a:pt x="40" y="0"/>
                  <a:pt x="40" y="0"/>
                  <a:pt x="40" y="0"/>
                </a:cubicBezTo>
                <a:cubicBezTo>
                  <a:pt x="39" y="0"/>
                  <a:pt x="38" y="0"/>
                  <a:pt x="37" y="0"/>
                </a:cubicBezTo>
                <a:cubicBezTo>
                  <a:pt x="20" y="0"/>
                  <a:pt x="20" y="0"/>
                  <a:pt x="20" y="0"/>
                </a:cubicBezTo>
                <a:cubicBezTo>
                  <a:pt x="19" y="0"/>
                  <a:pt x="18" y="0"/>
                  <a:pt x="18" y="0"/>
                </a:cubicBezTo>
                <a:cubicBezTo>
                  <a:pt x="18" y="0"/>
                  <a:pt x="18" y="0"/>
                  <a:pt x="17" y="0"/>
                </a:cubicBezTo>
                <a:cubicBezTo>
                  <a:pt x="12" y="0"/>
                  <a:pt x="11" y="4"/>
                  <a:pt x="11" y="5"/>
                </a:cubicBezTo>
                <a:cubicBezTo>
                  <a:pt x="1" y="31"/>
                  <a:pt x="1" y="31"/>
                  <a:pt x="1" y="31"/>
                </a:cubicBezTo>
                <a:cubicBezTo>
                  <a:pt x="1" y="31"/>
                  <a:pt x="0" y="32"/>
                  <a:pt x="2" y="32"/>
                </a:cubicBezTo>
                <a:cubicBezTo>
                  <a:pt x="56" y="32"/>
                  <a:pt x="56" y="32"/>
                  <a:pt x="56" y="32"/>
                </a:cubicBezTo>
                <a:cubicBezTo>
                  <a:pt x="57" y="32"/>
                  <a:pt x="57" y="31"/>
                  <a:pt x="57" y="31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514350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AC347-46FA-47BA-8562-7AE5C44B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228591</xdr:colOff>
      <xdr:row>1</xdr:row>
      <xdr:rowOff>9505</xdr:rowOff>
    </xdr:from>
    <xdr:to>
      <xdr:col>15</xdr:col>
      <xdr:colOff>276225</xdr:colOff>
      <xdr:row>5</xdr:row>
      <xdr:rowOff>0</xdr:rowOff>
    </xdr:to>
    <xdr:grpSp>
      <xdr:nvGrpSpPr>
        <xdr:cNvPr id="3" name="Group 14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07405F-29D4-4F40-8341-969F4F24E67C}"/>
            </a:ext>
          </a:extLst>
        </xdr:cNvPr>
        <xdr:cNvGrpSpPr/>
      </xdr:nvGrpSpPr>
      <xdr:grpSpPr>
        <a:xfrm>
          <a:off x="8762991" y="200005"/>
          <a:ext cx="657234" cy="752495"/>
          <a:chOff x="3497263" y="4408488"/>
          <a:chExt cx="369888" cy="431800"/>
        </a:xfrm>
        <a:solidFill>
          <a:schemeClr val="tx1"/>
        </a:solidFill>
      </xdr:grpSpPr>
      <xdr:sp macro="" textlink="">
        <xdr:nvSpPr>
          <xdr:cNvPr id="4" name="Freeform 57">
            <a:extLst>
              <a:ext uri="{FF2B5EF4-FFF2-40B4-BE49-F238E27FC236}">
                <a16:creationId xmlns:a16="http://schemas.microsoft.com/office/drawing/2014/main" id="{B3C79192-374B-D114-4BB4-2B8C9F519629}"/>
              </a:ext>
            </a:extLst>
          </xdr:cNvPr>
          <xdr:cNvSpPr>
            <a:spLocks/>
          </xdr:cNvSpPr>
        </xdr:nvSpPr>
        <xdr:spPr bwMode="auto">
          <a:xfrm>
            <a:off x="3554413" y="4616450"/>
            <a:ext cx="74613" cy="182563"/>
          </a:xfrm>
          <a:custGeom>
            <a:avLst/>
            <a:gdLst>
              <a:gd name="T0" fmla="*/ 35 w 35"/>
              <a:gd name="T1" fmla="*/ 80 h 86"/>
              <a:gd name="T2" fmla="*/ 29 w 35"/>
              <a:gd name="T3" fmla="*/ 86 h 86"/>
              <a:gd name="T4" fmla="*/ 5 w 35"/>
              <a:gd name="T5" fmla="*/ 86 h 86"/>
              <a:gd name="T6" fmla="*/ 0 w 35"/>
              <a:gd name="T7" fmla="*/ 80 h 86"/>
              <a:gd name="T8" fmla="*/ 0 w 35"/>
              <a:gd name="T9" fmla="*/ 6 h 86"/>
              <a:gd name="T10" fmla="*/ 5 w 35"/>
              <a:gd name="T11" fmla="*/ 0 h 86"/>
              <a:gd name="T12" fmla="*/ 29 w 35"/>
              <a:gd name="T13" fmla="*/ 0 h 86"/>
              <a:gd name="T14" fmla="*/ 35 w 35"/>
              <a:gd name="T15" fmla="*/ 6 h 86"/>
              <a:gd name="T16" fmla="*/ 35 w 35"/>
              <a:gd name="T17" fmla="*/ 8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86">
                <a:moveTo>
                  <a:pt x="35" y="80"/>
                </a:moveTo>
                <a:cubicBezTo>
                  <a:pt x="35" y="83"/>
                  <a:pt x="32" y="86"/>
                  <a:pt x="29" y="86"/>
                </a:cubicBezTo>
                <a:cubicBezTo>
                  <a:pt x="5" y="86"/>
                  <a:pt x="5" y="86"/>
                  <a:pt x="5" y="86"/>
                </a:cubicBezTo>
                <a:cubicBezTo>
                  <a:pt x="2" y="86"/>
                  <a:pt x="0" y="83"/>
                  <a:pt x="0" y="80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80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5CC32B44-0055-5050-EA68-F9FB044CC8AE}"/>
              </a:ext>
            </a:extLst>
          </xdr:cNvPr>
          <xdr:cNvSpPr>
            <a:spLocks/>
          </xdr:cNvSpPr>
        </xdr:nvSpPr>
        <xdr:spPr bwMode="auto">
          <a:xfrm>
            <a:off x="3736976" y="4651375"/>
            <a:ext cx="74613" cy="147638"/>
          </a:xfrm>
          <a:custGeom>
            <a:avLst/>
            <a:gdLst>
              <a:gd name="T0" fmla="*/ 35 w 35"/>
              <a:gd name="T1" fmla="*/ 63 h 69"/>
              <a:gd name="T2" fmla="*/ 29 w 35"/>
              <a:gd name="T3" fmla="*/ 69 h 69"/>
              <a:gd name="T4" fmla="*/ 5 w 35"/>
              <a:gd name="T5" fmla="*/ 69 h 69"/>
              <a:gd name="T6" fmla="*/ 0 w 35"/>
              <a:gd name="T7" fmla="*/ 63 h 69"/>
              <a:gd name="T8" fmla="*/ 0 w 35"/>
              <a:gd name="T9" fmla="*/ 6 h 69"/>
              <a:gd name="T10" fmla="*/ 5 w 35"/>
              <a:gd name="T11" fmla="*/ 0 h 69"/>
              <a:gd name="T12" fmla="*/ 29 w 35"/>
              <a:gd name="T13" fmla="*/ 0 h 69"/>
              <a:gd name="T14" fmla="*/ 35 w 35"/>
              <a:gd name="T15" fmla="*/ 6 h 69"/>
              <a:gd name="T16" fmla="*/ 35 w 35"/>
              <a:gd name="T17" fmla="*/ 63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69">
                <a:moveTo>
                  <a:pt x="35" y="63"/>
                </a:moveTo>
                <a:cubicBezTo>
                  <a:pt x="35" y="66"/>
                  <a:pt x="32" y="69"/>
                  <a:pt x="29" y="69"/>
                </a:cubicBezTo>
                <a:cubicBezTo>
                  <a:pt x="5" y="69"/>
                  <a:pt x="5" y="69"/>
                  <a:pt x="5" y="69"/>
                </a:cubicBezTo>
                <a:cubicBezTo>
                  <a:pt x="2" y="69"/>
                  <a:pt x="0" y="66"/>
                  <a:pt x="0" y="6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6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6" name="Freeform 59">
            <a:extLst>
              <a:ext uri="{FF2B5EF4-FFF2-40B4-BE49-F238E27FC236}">
                <a16:creationId xmlns:a16="http://schemas.microsoft.com/office/drawing/2014/main" id="{3BA4FFB7-ED20-C550-8198-FC6075538F4B}"/>
              </a:ext>
            </a:extLst>
          </xdr:cNvPr>
          <xdr:cNvSpPr>
            <a:spLocks/>
          </xdr:cNvSpPr>
        </xdr:nvSpPr>
        <xdr:spPr bwMode="auto">
          <a:xfrm>
            <a:off x="3646488" y="4567238"/>
            <a:ext cx="73025" cy="231775"/>
          </a:xfrm>
          <a:custGeom>
            <a:avLst/>
            <a:gdLst>
              <a:gd name="T0" fmla="*/ 35 w 35"/>
              <a:gd name="T1" fmla="*/ 103 h 109"/>
              <a:gd name="T2" fmla="*/ 29 w 35"/>
              <a:gd name="T3" fmla="*/ 109 h 109"/>
              <a:gd name="T4" fmla="*/ 5 w 35"/>
              <a:gd name="T5" fmla="*/ 109 h 109"/>
              <a:gd name="T6" fmla="*/ 0 w 35"/>
              <a:gd name="T7" fmla="*/ 103 h 109"/>
              <a:gd name="T8" fmla="*/ 0 w 35"/>
              <a:gd name="T9" fmla="*/ 6 h 109"/>
              <a:gd name="T10" fmla="*/ 5 w 35"/>
              <a:gd name="T11" fmla="*/ 0 h 109"/>
              <a:gd name="T12" fmla="*/ 29 w 35"/>
              <a:gd name="T13" fmla="*/ 0 h 109"/>
              <a:gd name="T14" fmla="*/ 35 w 35"/>
              <a:gd name="T15" fmla="*/ 6 h 109"/>
              <a:gd name="T16" fmla="*/ 35 w 35"/>
              <a:gd name="T17" fmla="*/ 103 h 1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109">
                <a:moveTo>
                  <a:pt x="35" y="103"/>
                </a:moveTo>
                <a:cubicBezTo>
                  <a:pt x="35" y="106"/>
                  <a:pt x="32" y="109"/>
                  <a:pt x="29" y="109"/>
                </a:cubicBezTo>
                <a:cubicBezTo>
                  <a:pt x="5" y="109"/>
                  <a:pt x="5" y="109"/>
                  <a:pt x="5" y="109"/>
                </a:cubicBezTo>
                <a:cubicBezTo>
                  <a:pt x="2" y="109"/>
                  <a:pt x="0" y="106"/>
                  <a:pt x="0" y="10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10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7" name="Freeform 60">
            <a:extLst>
              <a:ext uri="{FF2B5EF4-FFF2-40B4-BE49-F238E27FC236}">
                <a16:creationId xmlns:a16="http://schemas.microsoft.com/office/drawing/2014/main" id="{0D330542-4F13-11D8-2F28-15DA6487BD81}"/>
              </a:ext>
            </a:extLst>
          </xdr:cNvPr>
          <xdr:cNvSpPr>
            <a:spLocks noEditPoints="1"/>
          </xdr:cNvSpPr>
        </xdr:nvSpPr>
        <xdr:spPr bwMode="auto">
          <a:xfrm>
            <a:off x="3497263" y="4408488"/>
            <a:ext cx="369888" cy="431800"/>
          </a:xfrm>
          <a:custGeom>
            <a:avLst/>
            <a:gdLst>
              <a:gd name="T0" fmla="*/ 166 w 174"/>
              <a:gd name="T1" fmla="*/ 50 h 204"/>
              <a:gd name="T2" fmla="*/ 113 w 174"/>
              <a:gd name="T3" fmla="*/ 6 h 204"/>
              <a:gd name="T4" fmla="*/ 96 w 174"/>
              <a:gd name="T5" fmla="*/ 0 h 204"/>
              <a:gd name="T6" fmla="*/ 13 w 174"/>
              <a:gd name="T7" fmla="*/ 0 h 204"/>
              <a:gd name="T8" fmla="*/ 0 w 174"/>
              <a:gd name="T9" fmla="*/ 13 h 204"/>
              <a:gd name="T10" fmla="*/ 0 w 174"/>
              <a:gd name="T11" fmla="*/ 191 h 204"/>
              <a:gd name="T12" fmla="*/ 13 w 174"/>
              <a:gd name="T13" fmla="*/ 204 h 204"/>
              <a:gd name="T14" fmla="*/ 161 w 174"/>
              <a:gd name="T15" fmla="*/ 204 h 204"/>
              <a:gd name="T16" fmla="*/ 174 w 174"/>
              <a:gd name="T17" fmla="*/ 191 h 204"/>
              <a:gd name="T18" fmla="*/ 174 w 174"/>
              <a:gd name="T19" fmla="*/ 67 h 204"/>
              <a:gd name="T20" fmla="*/ 166 w 174"/>
              <a:gd name="T21" fmla="*/ 50 h 204"/>
              <a:gd name="T22" fmla="*/ 110 w 174"/>
              <a:gd name="T23" fmla="*/ 20 h 204"/>
              <a:gd name="T24" fmla="*/ 112 w 174"/>
              <a:gd name="T25" fmla="*/ 19 h 204"/>
              <a:gd name="T26" fmla="*/ 154 w 174"/>
              <a:gd name="T27" fmla="*/ 54 h 204"/>
              <a:gd name="T28" fmla="*/ 152 w 174"/>
              <a:gd name="T29" fmla="*/ 57 h 204"/>
              <a:gd name="T30" fmla="*/ 113 w 174"/>
              <a:gd name="T31" fmla="*/ 57 h 204"/>
              <a:gd name="T32" fmla="*/ 110 w 174"/>
              <a:gd name="T33" fmla="*/ 54 h 204"/>
              <a:gd name="T34" fmla="*/ 110 w 174"/>
              <a:gd name="T35" fmla="*/ 20 h 204"/>
              <a:gd name="T36" fmla="*/ 161 w 174"/>
              <a:gd name="T37" fmla="*/ 195 h 204"/>
              <a:gd name="T38" fmla="*/ 12 w 174"/>
              <a:gd name="T39" fmla="*/ 195 h 204"/>
              <a:gd name="T40" fmla="*/ 10 w 174"/>
              <a:gd name="T41" fmla="*/ 192 h 204"/>
              <a:gd name="T42" fmla="*/ 10 w 174"/>
              <a:gd name="T43" fmla="*/ 13 h 204"/>
              <a:gd name="T44" fmla="*/ 13 w 174"/>
              <a:gd name="T45" fmla="*/ 10 h 204"/>
              <a:gd name="T46" fmla="*/ 96 w 174"/>
              <a:gd name="T47" fmla="*/ 10 h 204"/>
              <a:gd name="T48" fmla="*/ 100 w 174"/>
              <a:gd name="T49" fmla="*/ 14 h 204"/>
              <a:gd name="T50" fmla="*/ 100 w 174"/>
              <a:gd name="T51" fmla="*/ 54 h 204"/>
              <a:gd name="T52" fmla="*/ 113 w 174"/>
              <a:gd name="T53" fmla="*/ 67 h 204"/>
              <a:gd name="T54" fmla="*/ 162 w 174"/>
              <a:gd name="T55" fmla="*/ 67 h 204"/>
              <a:gd name="T56" fmla="*/ 164 w 174"/>
              <a:gd name="T57" fmla="*/ 69 h 204"/>
              <a:gd name="T58" fmla="*/ 164 w 174"/>
              <a:gd name="T59" fmla="*/ 191 h 204"/>
              <a:gd name="T60" fmla="*/ 161 w 174"/>
              <a:gd name="T61" fmla="*/ 195 h 20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174" h="204">
                <a:moveTo>
                  <a:pt x="166" y="50"/>
                </a:moveTo>
                <a:cubicBezTo>
                  <a:pt x="113" y="6"/>
                  <a:pt x="113" y="6"/>
                  <a:pt x="113" y="6"/>
                </a:cubicBezTo>
                <a:cubicBezTo>
                  <a:pt x="109" y="3"/>
                  <a:pt x="102" y="0"/>
                  <a:pt x="96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6"/>
                  <a:pt x="0" y="13"/>
                </a:cubicBezTo>
                <a:cubicBezTo>
                  <a:pt x="0" y="13"/>
                  <a:pt x="0" y="153"/>
                  <a:pt x="0" y="191"/>
                </a:cubicBezTo>
                <a:cubicBezTo>
                  <a:pt x="0" y="204"/>
                  <a:pt x="13" y="204"/>
                  <a:pt x="13" y="204"/>
                </a:cubicBezTo>
                <a:cubicBezTo>
                  <a:pt x="45" y="204"/>
                  <a:pt x="161" y="204"/>
                  <a:pt x="161" y="204"/>
                </a:cubicBezTo>
                <a:cubicBezTo>
                  <a:pt x="168" y="204"/>
                  <a:pt x="174" y="198"/>
                  <a:pt x="174" y="191"/>
                </a:cubicBezTo>
                <a:cubicBezTo>
                  <a:pt x="174" y="67"/>
                  <a:pt x="174" y="67"/>
                  <a:pt x="174" y="67"/>
                </a:cubicBezTo>
                <a:cubicBezTo>
                  <a:pt x="174" y="61"/>
                  <a:pt x="171" y="53"/>
                  <a:pt x="166" y="50"/>
                </a:cubicBezTo>
                <a:close/>
                <a:moveTo>
                  <a:pt x="110" y="20"/>
                </a:moveTo>
                <a:cubicBezTo>
                  <a:pt x="110" y="16"/>
                  <a:pt x="112" y="19"/>
                  <a:pt x="112" y="19"/>
                </a:cubicBezTo>
                <a:cubicBezTo>
                  <a:pt x="154" y="54"/>
                  <a:pt x="154" y="54"/>
                  <a:pt x="154" y="54"/>
                </a:cubicBezTo>
                <a:cubicBezTo>
                  <a:pt x="154" y="54"/>
                  <a:pt x="157" y="57"/>
                  <a:pt x="152" y="57"/>
                </a:cubicBezTo>
                <a:cubicBezTo>
                  <a:pt x="142" y="57"/>
                  <a:pt x="113" y="57"/>
                  <a:pt x="113" y="57"/>
                </a:cubicBezTo>
                <a:cubicBezTo>
                  <a:pt x="111" y="57"/>
                  <a:pt x="110" y="56"/>
                  <a:pt x="110" y="54"/>
                </a:cubicBezTo>
                <a:cubicBezTo>
                  <a:pt x="110" y="54"/>
                  <a:pt x="110" y="28"/>
                  <a:pt x="110" y="20"/>
                </a:cubicBezTo>
                <a:close/>
                <a:moveTo>
                  <a:pt x="161" y="195"/>
                </a:moveTo>
                <a:cubicBezTo>
                  <a:pt x="161" y="195"/>
                  <a:pt x="42" y="195"/>
                  <a:pt x="12" y="195"/>
                </a:cubicBezTo>
                <a:cubicBezTo>
                  <a:pt x="12" y="195"/>
                  <a:pt x="10" y="195"/>
                  <a:pt x="10" y="192"/>
                </a:cubicBezTo>
                <a:cubicBezTo>
                  <a:pt x="10" y="156"/>
                  <a:pt x="10" y="13"/>
                  <a:pt x="10" y="13"/>
                </a:cubicBezTo>
                <a:cubicBezTo>
                  <a:pt x="10" y="11"/>
                  <a:pt x="11" y="10"/>
                  <a:pt x="13" y="10"/>
                </a:cubicBezTo>
                <a:cubicBezTo>
                  <a:pt x="96" y="10"/>
                  <a:pt x="96" y="10"/>
                  <a:pt x="96" y="10"/>
                </a:cubicBezTo>
                <a:cubicBezTo>
                  <a:pt x="97" y="10"/>
                  <a:pt x="100" y="10"/>
                  <a:pt x="100" y="14"/>
                </a:cubicBezTo>
                <a:cubicBezTo>
                  <a:pt x="100" y="54"/>
                  <a:pt x="100" y="54"/>
                  <a:pt x="100" y="54"/>
                </a:cubicBezTo>
                <a:cubicBezTo>
                  <a:pt x="100" y="61"/>
                  <a:pt x="106" y="67"/>
                  <a:pt x="113" y="67"/>
                </a:cubicBezTo>
                <a:cubicBezTo>
                  <a:pt x="162" y="67"/>
                  <a:pt x="162" y="67"/>
                  <a:pt x="162" y="67"/>
                </a:cubicBezTo>
                <a:cubicBezTo>
                  <a:pt x="163" y="67"/>
                  <a:pt x="164" y="67"/>
                  <a:pt x="164" y="69"/>
                </a:cubicBezTo>
                <a:cubicBezTo>
                  <a:pt x="164" y="70"/>
                  <a:pt x="164" y="191"/>
                  <a:pt x="164" y="191"/>
                </a:cubicBezTo>
                <a:cubicBezTo>
                  <a:pt x="164" y="193"/>
                  <a:pt x="163" y="195"/>
                  <a:pt x="161" y="19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14</xdr:col>
      <xdr:colOff>152400</xdr:colOff>
      <xdr:row>6</xdr:row>
      <xdr:rowOff>95250</xdr:rowOff>
    </xdr:from>
    <xdr:to>
      <xdr:col>15</xdr:col>
      <xdr:colOff>428620</xdr:colOff>
      <xdr:row>10</xdr:row>
      <xdr:rowOff>104802</xdr:rowOff>
    </xdr:to>
    <xdr:grpSp>
      <xdr:nvGrpSpPr>
        <xdr:cNvPr id="16" name="Group 149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3DEDCB-A1E5-4520-B7C1-44A3BBA797A1}"/>
            </a:ext>
          </a:extLst>
        </xdr:cNvPr>
        <xdr:cNvGrpSpPr/>
      </xdr:nvGrpSpPr>
      <xdr:grpSpPr>
        <a:xfrm>
          <a:off x="8686800" y="1238250"/>
          <a:ext cx="885820" cy="771552"/>
          <a:chOff x="2025651" y="4484688"/>
          <a:chExt cx="388938" cy="333375"/>
        </a:xfrm>
        <a:solidFill>
          <a:schemeClr val="tx1"/>
        </a:solidFill>
      </xdr:grpSpPr>
      <xdr:sp macro="" textlink="">
        <xdr:nvSpPr>
          <xdr:cNvPr id="17" name="Freeform 48">
            <a:extLst>
              <a:ext uri="{FF2B5EF4-FFF2-40B4-BE49-F238E27FC236}">
                <a16:creationId xmlns:a16="http://schemas.microsoft.com/office/drawing/2014/main" id="{D0E7CEBE-850C-538D-F5F7-F5812836FC29}"/>
              </a:ext>
            </a:extLst>
          </xdr:cNvPr>
          <xdr:cNvSpPr>
            <a:spLocks/>
          </xdr:cNvSpPr>
        </xdr:nvSpPr>
        <xdr:spPr bwMode="auto">
          <a:xfrm>
            <a:off x="2157413" y="4484688"/>
            <a:ext cx="125413" cy="80963"/>
          </a:xfrm>
          <a:custGeom>
            <a:avLst/>
            <a:gdLst>
              <a:gd name="T0" fmla="*/ 56 w 59"/>
              <a:gd name="T1" fmla="*/ 15 h 38"/>
              <a:gd name="T2" fmla="*/ 46 w 59"/>
              <a:gd name="T3" fmla="*/ 15 h 38"/>
              <a:gd name="T4" fmla="*/ 45 w 59"/>
              <a:gd name="T5" fmla="*/ 13 h 38"/>
              <a:gd name="T6" fmla="*/ 29 w 59"/>
              <a:gd name="T7" fmla="*/ 0 h 38"/>
              <a:gd name="T8" fmla="*/ 13 w 59"/>
              <a:gd name="T9" fmla="*/ 13 h 38"/>
              <a:gd name="T10" fmla="*/ 12 w 59"/>
              <a:gd name="T11" fmla="*/ 15 h 38"/>
              <a:gd name="T12" fmla="*/ 2 w 59"/>
              <a:gd name="T13" fmla="*/ 15 h 38"/>
              <a:gd name="T14" fmla="*/ 0 w 59"/>
              <a:gd name="T15" fmla="*/ 18 h 38"/>
              <a:gd name="T16" fmla="*/ 2 w 59"/>
              <a:gd name="T17" fmla="*/ 36 h 38"/>
              <a:gd name="T18" fmla="*/ 6 w 59"/>
              <a:gd name="T19" fmla="*/ 38 h 38"/>
              <a:gd name="T20" fmla="*/ 53 w 59"/>
              <a:gd name="T21" fmla="*/ 38 h 38"/>
              <a:gd name="T22" fmla="*/ 56 w 59"/>
              <a:gd name="T23" fmla="*/ 36 h 38"/>
              <a:gd name="T24" fmla="*/ 58 w 59"/>
              <a:gd name="T25" fmla="*/ 18 h 38"/>
              <a:gd name="T26" fmla="*/ 56 w 59"/>
              <a:gd name="T27" fmla="*/ 15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59" h="38">
                <a:moveTo>
                  <a:pt x="56" y="15"/>
                </a:moveTo>
                <a:cubicBezTo>
                  <a:pt x="46" y="15"/>
                  <a:pt x="46" y="15"/>
                  <a:pt x="46" y="15"/>
                </a:cubicBezTo>
                <a:cubicBezTo>
                  <a:pt x="45" y="15"/>
                  <a:pt x="45" y="14"/>
                  <a:pt x="45" y="13"/>
                </a:cubicBezTo>
                <a:cubicBezTo>
                  <a:pt x="44" y="6"/>
                  <a:pt x="37" y="0"/>
                  <a:pt x="29" y="0"/>
                </a:cubicBezTo>
                <a:cubicBezTo>
                  <a:pt x="21" y="0"/>
                  <a:pt x="15" y="6"/>
                  <a:pt x="13" y="13"/>
                </a:cubicBezTo>
                <a:cubicBezTo>
                  <a:pt x="13" y="14"/>
                  <a:pt x="13" y="15"/>
                  <a:pt x="12" y="15"/>
                </a:cubicBezTo>
                <a:cubicBezTo>
                  <a:pt x="2" y="15"/>
                  <a:pt x="2" y="15"/>
                  <a:pt x="2" y="15"/>
                </a:cubicBezTo>
                <a:cubicBezTo>
                  <a:pt x="1" y="15"/>
                  <a:pt x="0" y="16"/>
                  <a:pt x="0" y="18"/>
                </a:cubicBezTo>
                <a:cubicBezTo>
                  <a:pt x="2" y="36"/>
                  <a:pt x="2" y="36"/>
                  <a:pt x="2" y="36"/>
                </a:cubicBezTo>
                <a:cubicBezTo>
                  <a:pt x="3" y="37"/>
                  <a:pt x="4" y="38"/>
                  <a:pt x="6" y="38"/>
                </a:cubicBezTo>
                <a:cubicBezTo>
                  <a:pt x="53" y="38"/>
                  <a:pt x="53" y="38"/>
                  <a:pt x="53" y="38"/>
                </a:cubicBezTo>
                <a:cubicBezTo>
                  <a:pt x="54" y="38"/>
                  <a:pt x="56" y="37"/>
                  <a:pt x="56" y="36"/>
                </a:cubicBezTo>
                <a:cubicBezTo>
                  <a:pt x="58" y="18"/>
                  <a:pt x="58" y="18"/>
                  <a:pt x="58" y="18"/>
                </a:cubicBezTo>
                <a:cubicBezTo>
                  <a:pt x="59" y="16"/>
                  <a:pt x="58" y="15"/>
                  <a:pt x="56" y="1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8" name="Freeform 49">
            <a:extLst>
              <a:ext uri="{FF2B5EF4-FFF2-40B4-BE49-F238E27FC236}">
                <a16:creationId xmlns:a16="http://schemas.microsoft.com/office/drawing/2014/main" id="{736CB28B-09B5-1016-41BE-A06B47BA9A58}"/>
              </a:ext>
            </a:extLst>
          </xdr:cNvPr>
          <xdr:cNvSpPr>
            <a:spLocks/>
          </xdr:cNvSpPr>
        </xdr:nvSpPr>
        <xdr:spPr bwMode="auto">
          <a:xfrm>
            <a:off x="2243138" y="46243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9" name="Freeform 50">
            <a:extLst>
              <a:ext uri="{FF2B5EF4-FFF2-40B4-BE49-F238E27FC236}">
                <a16:creationId xmlns:a16="http://schemas.microsoft.com/office/drawing/2014/main" id="{D3755472-E6B7-1153-2ED6-6FE42C7F090A}"/>
              </a:ext>
            </a:extLst>
          </xdr:cNvPr>
          <xdr:cNvSpPr>
            <a:spLocks/>
          </xdr:cNvSpPr>
        </xdr:nvSpPr>
        <xdr:spPr bwMode="auto">
          <a:xfrm>
            <a:off x="2243138" y="46751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4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4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0" name="Freeform 51">
            <a:extLst>
              <a:ext uri="{FF2B5EF4-FFF2-40B4-BE49-F238E27FC236}">
                <a16:creationId xmlns:a16="http://schemas.microsoft.com/office/drawing/2014/main" id="{962D6EFB-997D-A121-9DE3-07DFDC9E3A7E}"/>
              </a:ext>
            </a:extLst>
          </xdr:cNvPr>
          <xdr:cNvSpPr>
            <a:spLocks/>
          </xdr:cNvSpPr>
        </xdr:nvSpPr>
        <xdr:spPr bwMode="auto">
          <a:xfrm>
            <a:off x="2243138" y="4724400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2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2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1" name="Freeform 52">
            <a:extLst>
              <a:ext uri="{FF2B5EF4-FFF2-40B4-BE49-F238E27FC236}">
                <a16:creationId xmlns:a16="http://schemas.microsoft.com/office/drawing/2014/main" id="{C657833F-4292-31D0-F345-B42A03FCE828}"/>
              </a:ext>
            </a:extLst>
          </xdr:cNvPr>
          <xdr:cNvSpPr>
            <a:spLocks/>
          </xdr:cNvSpPr>
        </xdr:nvSpPr>
        <xdr:spPr bwMode="auto">
          <a:xfrm>
            <a:off x="2025651" y="4524375"/>
            <a:ext cx="388938" cy="293688"/>
          </a:xfrm>
          <a:custGeom>
            <a:avLst/>
            <a:gdLst>
              <a:gd name="T0" fmla="*/ 175 w 183"/>
              <a:gd name="T1" fmla="*/ 0 h 138"/>
              <a:gd name="T2" fmla="*/ 133 w 183"/>
              <a:gd name="T3" fmla="*/ 0 h 138"/>
              <a:gd name="T4" fmla="*/ 131 w 183"/>
              <a:gd name="T5" fmla="*/ 2 h 138"/>
              <a:gd name="T6" fmla="*/ 130 w 183"/>
              <a:gd name="T7" fmla="*/ 11 h 138"/>
              <a:gd name="T8" fmla="*/ 131 w 183"/>
              <a:gd name="T9" fmla="*/ 12 h 138"/>
              <a:gd name="T10" fmla="*/ 164 w 183"/>
              <a:gd name="T11" fmla="*/ 12 h 138"/>
              <a:gd name="T12" fmla="*/ 171 w 183"/>
              <a:gd name="T13" fmla="*/ 20 h 138"/>
              <a:gd name="T14" fmla="*/ 171 w 183"/>
              <a:gd name="T15" fmla="*/ 119 h 138"/>
              <a:gd name="T16" fmla="*/ 164 w 183"/>
              <a:gd name="T17" fmla="*/ 126 h 138"/>
              <a:gd name="T18" fmla="*/ 19 w 183"/>
              <a:gd name="T19" fmla="*/ 126 h 138"/>
              <a:gd name="T20" fmla="*/ 11 w 183"/>
              <a:gd name="T21" fmla="*/ 119 h 138"/>
              <a:gd name="T22" fmla="*/ 11 w 183"/>
              <a:gd name="T23" fmla="*/ 20 h 138"/>
              <a:gd name="T24" fmla="*/ 19 w 183"/>
              <a:gd name="T25" fmla="*/ 12 h 138"/>
              <a:gd name="T26" fmla="*/ 51 w 183"/>
              <a:gd name="T27" fmla="*/ 12 h 138"/>
              <a:gd name="T28" fmla="*/ 52 w 183"/>
              <a:gd name="T29" fmla="*/ 11 h 138"/>
              <a:gd name="T30" fmla="*/ 51 w 183"/>
              <a:gd name="T31" fmla="*/ 2 h 138"/>
              <a:gd name="T32" fmla="*/ 49 w 183"/>
              <a:gd name="T33" fmla="*/ 0 h 138"/>
              <a:gd name="T34" fmla="*/ 7 w 183"/>
              <a:gd name="T35" fmla="*/ 0 h 138"/>
              <a:gd name="T36" fmla="*/ 0 w 183"/>
              <a:gd name="T37" fmla="*/ 8 h 138"/>
              <a:gd name="T38" fmla="*/ 0 w 183"/>
              <a:gd name="T39" fmla="*/ 130 h 138"/>
              <a:gd name="T40" fmla="*/ 7 w 183"/>
              <a:gd name="T41" fmla="*/ 138 h 138"/>
              <a:gd name="T42" fmla="*/ 175 w 183"/>
              <a:gd name="T43" fmla="*/ 138 h 138"/>
              <a:gd name="T44" fmla="*/ 183 w 183"/>
              <a:gd name="T45" fmla="*/ 130 h 138"/>
              <a:gd name="T46" fmla="*/ 183 w 183"/>
              <a:gd name="T47" fmla="*/ 8 h 138"/>
              <a:gd name="T48" fmla="*/ 175 w 183"/>
              <a:gd name="T49" fmla="*/ 0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83" h="138">
                <a:moveTo>
                  <a:pt x="175" y="0"/>
                </a:moveTo>
                <a:cubicBezTo>
                  <a:pt x="175" y="0"/>
                  <a:pt x="145" y="0"/>
                  <a:pt x="133" y="0"/>
                </a:cubicBezTo>
                <a:cubicBezTo>
                  <a:pt x="131" y="0"/>
                  <a:pt x="131" y="2"/>
                  <a:pt x="131" y="2"/>
                </a:cubicBezTo>
                <a:cubicBezTo>
                  <a:pt x="130" y="11"/>
                  <a:pt x="130" y="11"/>
                  <a:pt x="130" y="11"/>
                </a:cubicBezTo>
                <a:cubicBezTo>
                  <a:pt x="130" y="11"/>
                  <a:pt x="130" y="12"/>
                  <a:pt x="131" y="12"/>
                </a:cubicBezTo>
                <a:cubicBezTo>
                  <a:pt x="140" y="12"/>
                  <a:pt x="164" y="12"/>
                  <a:pt x="164" y="12"/>
                </a:cubicBezTo>
                <a:cubicBezTo>
                  <a:pt x="168" y="12"/>
                  <a:pt x="171" y="15"/>
                  <a:pt x="171" y="20"/>
                </a:cubicBezTo>
                <a:cubicBezTo>
                  <a:pt x="171" y="119"/>
                  <a:pt x="171" y="119"/>
                  <a:pt x="171" y="119"/>
                </a:cubicBezTo>
                <a:cubicBezTo>
                  <a:pt x="171" y="123"/>
                  <a:pt x="168" y="126"/>
                  <a:pt x="164" y="126"/>
                </a:cubicBezTo>
                <a:cubicBezTo>
                  <a:pt x="19" y="126"/>
                  <a:pt x="19" y="126"/>
                  <a:pt x="19" y="126"/>
                </a:cubicBezTo>
                <a:cubicBezTo>
                  <a:pt x="15" y="126"/>
                  <a:pt x="11" y="123"/>
                  <a:pt x="11" y="119"/>
                </a:cubicBezTo>
                <a:cubicBezTo>
                  <a:pt x="11" y="20"/>
                  <a:pt x="11" y="20"/>
                  <a:pt x="11" y="20"/>
                </a:cubicBezTo>
                <a:cubicBezTo>
                  <a:pt x="11" y="15"/>
                  <a:pt x="15" y="12"/>
                  <a:pt x="19" y="12"/>
                </a:cubicBezTo>
                <a:cubicBezTo>
                  <a:pt x="19" y="12"/>
                  <a:pt x="42" y="12"/>
                  <a:pt x="51" y="12"/>
                </a:cubicBezTo>
                <a:cubicBezTo>
                  <a:pt x="52" y="12"/>
                  <a:pt x="52" y="11"/>
                  <a:pt x="52" y="11"/>
                </a:cubicBezTo>
                <a:cubicBezTo>
                  <a:pt x="51" y="2"/>
                  <a:pt x="51" y="2"/>
                  <a:pt x="51" y="2"/>
                </a:cubicBezTo>
                <a:cubicBezTo>
                  <a:pt x="51" y="2"/>
                  <a:pt x="50" y="0"/>
                  <a:pt x="49" y="0"/>
                </a:cubicBezTo>
                <a:cubicBezTo>
                  <a:pt x="37" y="0"/>
                  <a:pt x="7" y="0"/>
                  <a:pt x="7" y="0"/>
                </a:cubicBezTo>
                <a:cubicBezTo>
                  <a:pt x="3" y="0"/>
                  <a:pt x="0" y="4"/>
                  <a:pt x="0" y="8"/>
                </a:cubicBezTo>
                <a:cubicBezTo>
                  <a:pt x="0" y="130"/>
                  <a:pt x="0" y="130"/>
                  <a:pt x="0" y="130"/>
                </a:cubicBezTo>
                <a:cubicBezTo>
                  <a:pt x="0" y="135"/>
                  <a:pt x="3" y="138"/>
                  <a:pt x="7" y="138"/>
                </a:cubicBezTo>
                <a:cubicBezTo>
                  <a:pt x="175" y="138"/>
                  <a:pt x="175" y="138"/>
                  <a:pt x="175" y="138"/>
                </a:cubicBezTo>
                <a:cubicBezTo>
                  <a:pt x="179" y="138"/>
                  <a:pt x="183" y="135"/>
                  <a:pt x="183" y="130"/>
                </a:cubicBezTo>
                <a:cubicBezTo>
                  <a:pt x="183" y="8"/>
                  <a:pt x="183" y="8"/>
                  <a:pt x="183" y="8"/>
                </a:cubicBezTo>
                <a:cubicBezTo>
                  <a:pt x="183" y="4"/>
                  <a:pt x="179" y="0"/>
                  <a:pt x="175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2" name="Oval 53">
            <a:extLst>
              <a:ext uri="{FF2B5EF4-FFF2-40B4-BE49-F238E27FC236}">
                <a16:creationId xmlns:a16="http://schemas.microsoft.com/office/drawing/2014/main" id="{F8A25E8C-15F8-9EB8-5EE7-9DDA8F38EC5C}"/>
              </a:ext>
            </a:extLst>
          </xdr:cNvPr>
          <xdr:cNvSpPr>
            <a:spLocks noChangeArrowheads="1"/>
          </xdr:cNvSpPr>
        </xdr:nvSpPr>
        <xdr:spPr bwMode="auto">
          <a:xfrm>
            <a:off x="2116138" y="4603750"/>
            <a:ext cx="63500" cy="60325"/>
          </a:xfrm>
          <a:prstGeom prst="ellipse">
            <a:avLst/>
          </a:pr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3" name="Freeform 54">
            <a:extLst>
              <a:ext uri="{FF2B5EF4-FFF2-40B4-BE49-F238E27FC236}">
                <a16:creationId xmlns:a16="http://schemas.microsoft.com/office/drawing/2014/main" id="{AAE05FAA-2928-C3A5-151C-E9540B109FBB}"/>
              </a:ext>
            </a:extLst>
          </xdr:cNvPr>
          <xdr:cNvSpPr>
            <a:spLocks/>
          </xdr:cNvSpPr>
        </xdr:nvSpPr>
        <xdr:spPr bwMode="auto">
          <a:xfrm>
            <a:off x="2085976" y="4675188"/>
            <a:ext cx="120650" cy="68263"/>
          </a:xfrm>
          <a:custGeom>
            <a:avLst/>
            <a:gdLst>
              <a:gd name="T0" fmla="*/ 57 w 57"/>
              <a:gd name="T1" fmla="*/ 31 h 32"/>
              <a:gd name="T2" fmla="*/ 47 w 57"/>
              <a:gd name="T3" fmla="*/ 5 h 32"/>
              <a:gd name="T4" fmla="*/ 41 w 57"/>
              <a:gd name="T5" fmla="*/ 0 h 32"/>
              <a:gd name="T6" fmla="*/ 40 w 57"/>
              <a:gd name="T7" fmla="*/ 0 h 32"/>
              <a:gd name="T8" fmla="*/ 37 w 57"/>
              <a:gd name="T9" fmla="*/ 0 h 32"/>
              <a:gd name="T10" fmla="*/ 20 w 57"/>
              <a:gd name="T11" fmla="*/ 0 h 32"/>
              <a:gd name="T12" fmla="*/ 18 w 57"/>
              <a:gd name="T13" fmla="*/ 0 h 32"/>
              <a:gd name="T14" fmla="*/ 17 w 57"/>
              <a:gd name="T15" fmla="*/ 0 h 32"/>
              <a:gd name="T16" fmla="*/ 11 w 57"/>
              <a:gd name="T17" fmla="*/ 5 h 32"/>
              <a:gd name="T18" fmla="*/ 1 w 57"/>
              <a:gd name="T19" fmla="*/ 31 h 32"/>
              <a:gd name="T20" fmla="*/ 2 w 57"/>
              <a:gd name="T21" fmla="*/ 32 h 32"/>
              <a:gd name="T22" fmla="*/ 56 w 57"/>
              <a:gd name="T23" fmla="*/ 32 h 32"/>
              <a:gd name="T24" fmla="*/ 57 w 57"/>
              <a:gd name="T25" fmla="*/ 31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57" h="32">
                <a:moveTo>
                  <a:pt x="57" y="31"/>
                </a:moveTo>
                <a:cubicBezTo>
                  <a:pt x="47" y="5"/>
                  <a:pt x="47" y="5"/>
                  <a:pt x="47" y="5"/>
                </a:cubicBezTo>
                <a:cubicBezTo>
                  <a:pt x="47" y="4"/>
                  <a:pt x="45" y="0"/>
                  <a:pt x="41" y="0"/>
                </a:cubicBezTo>
                <a:cubicBezTo>
                  <a:pt x="40" y="0"/>
                  <a:pt x="40" y="0"/>
                  <a:pt x="40" y="0"/>
                </a:cubicBezTo>
                <a:cubicBezTo>
                  <a:pt x="39" y="0"/>
                  <a:pt x="38" y="0"/>
                  <a:pt x="37" y="0"/>
                </a:cubicBezTo>
                <a:cubicBezTo>
                  <a:pt x="20" y="0"/>
                  <a:pt x="20" y="0"/>
                  <a:pt x="20" y="0"/>
                </a:cubicBezTo>
                <a:cubicBezTo>
                  <a:pt x="19" y="0"/>
                  <a:pt x="18" y="0"/>
                  <a:pt x="18" y="0"/>
                </a:cubicBezTo>
                <a:cubicBezTo>
                  <a:pt x="18" y="0"/>
                  <a:pt x="18" y="0"/>
                  <a:pt x="17" y="0"/>
                </a:cubicBezTo>
                <a:cubicBezTo>
                  <a:pt x="12" y="0"/>
                  <a:pt x="11" y="4"/>
                  <a:pt x="11" y="5"/>
                </a:cubicBezTo>
                <a:cubicBezTo>
                  <a:pt x="1" y="31"/>
                  <a:pt x="1" y="31"/>
                  <a:pt x="1" y="31"/>
                </a:cubicBezTo>
                <a:cubicBezTo>
                  <a:pt x="1" y="31"/>
                  <a:pt x="0" y="32"/>
                  <a:pt x="2" y="32"/>
                </a:cubicBezTo>
                <a:cubicBezTo>
                  <a:pt x="56" y="32"/>
                  <a:pt x="56" y="32"/>
                  <a:pt x="56" y="32"/>
                </a:cubicBezTo>
                <a:cubicBezTo>
                  <a:pt x="57" y="32"/>
                  <a:pt x="57" y="31"/>
                  <a:pt x="57" y="31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417635</xdr:colOff>
      <xdr:row>2</xdr:row>
      <xdr:rowOff>42334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E36612-307B-21BC-8861-BC083442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417635" cy="386699"/>
        </a:xfrm>
        <a:prstGeom prst="rect">
          <a:avLst/>
        </a:prstGeom>
      </xdr:spPr>
    </xdr:pic>
    <xdr:clientData/>
  </xdr:twoCellAnchor>
  <xdr:twoCellAnchor>
    <xdr:from>
      <xdr:col>2</xdr:col>
      <xdr:colOff>102577</xdr:colOff>
      <xdr:row>3</xdr:row>
      <xdr:rowOff>7327</xdr:rowOff>
    </xdr:from>
    <xdr:to>
      <xdr:col>2</xdr:col>
      <xdr:colOff>571500</xdr:colOff>
      <xdr:row>6</xdr:row>
      <xdr:rowOff>51289</xdr:rowOff>
    </xdr:to>
    <xdr:grpSp>
      <xdr:nvGrpSpPr>
        <xdr:cNvPr id="4" name="Group 14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0F023A-B3A6-440B-AB86-4318F6EE33B1}"/>
            </a:ext>
          </a:extLst>
        </xdr:cNvPr>
        <xdr:cNvGrpSpPr/>
      </xdr:nvGrpSpPr>
      <xdr:grpSpPr>
        <a:xfrm>
          <a:off x="5055577" y="542192"/>
          <a:ext cx="468923" cy="527539"/>
          <a:chOff x="3497263" y="4408488"/>
          <a:chExt cx="369888" cy="431800"/>
        </a:xfrm>
        <a:solidFill>
          <a:schemeClr val="tx1"/>
        </a:solidFill>
      </xdr:grpSpPr>
      <xdr:sp macro="" textlink="">
        <xdr:nvSpPr>
          <xdr:cNvPr id="5" name="Freeform 57">
            <a:extLst>
              <a:ext uri="{FF2B5EF4-FFF2-40B4-BE49-F238E27FC236}">
                <a16:creationId xmlns:a16="http://schemas.microsoft.com/office/drawing/2014/main" id="{DD367402-5A8C-B85D-5D68-7B76C81A3B96}"/>
              </a:ext>
            </a:extLst>
          </xdr:cNvPr>
          <xdr:cNvSpPr>
            <a:spLocks/>
          </xdr:cNvSpPr>
        </xdr:nvSpPr>
        <xdr:spPr bwMode="auto">
          <a:xfrm>
            <a:off x="3554413" y="4616450"/>
            <a:ext cx="74613" cy="182563"/>
          </a:xfrm>
          <a:custGeom>
            <a:avLst/>
            <a:gdLst>
              <a:gd name="T0" fmla="*/ 35 w 35"/>
              <a:gd name="T1" fmla="*/ 80 h 86"/>
              <a:gd name="T2" fmla="*/ 29 w 35"/>
              <a:gd name="T3" fmla="*/ 86 h 86"/>
              <a:gd name="T4" fmla="*/ 5 w 35"/>
              <a:gd name="T5" fmla="*/ 86 h 86"/>
              <a:gd name="T6" fmla="*/ 0 w 35"/>
              <a:gd name="T7" fmla="*/ 80 h 86"/>
              <a:gd name="T8" fmla="*/ 0 w 35"/>
              <a:gd name="T9" fmla="*/ 6 h 86"/>
              <a:gd name="T10" fmla="*/ 5 w 35"/>
              <a:gd name="T11" fmla="*/ 0 h 86"/>
              <a:gd name="T12" fmla="*/ 29 w 35"/>
              <a:gd name="T13" fmla="*/ 0 h 86"/>
              <a:gd name="T14" fmla="*/ 35 w 35"/>
              <a:gd name="T15" fmla="*/ 6 h 86"/>
              <a:gd name="T16" fmla="*/ 35 w 35"/>
              <a:gd name="T17" fmla="*/ 8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86">
                <a:moveTo>
                  <a:pt x="35" y="80"/>
                </a:moveTo>
                <a:cubicBezTo>
                  <a:pt x="35" y="83"/>
                  <a:pt x="32" y="86"/>
                  <a:pt x="29" y="86"/>
                </a:cubicBezTo>
                <a:cubicBezTo>
                  <a:pt x="5" y="86"/>
                  <a:pt x="5" y="86"/>
                  <a:pt x="5" y="86"/>
                </a:cubicBezTo>
                <a:cubicBezTo>
                  <a:pt x="2" y="86"/>
                  <a:pt x="0" y="83"/>
                  <a:pt x="0" y="80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80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6" name="Freeform 58">
            <a:extLst>
              <a:ext uri="{FF2B5EF4-FFF2-40B4-BE49-F238E27FC236}">
                <a16:creationId xmlns:a16="http://schemas.microsoft.com/office/drawing/2014/main" id="{54D16279-2398-2315-4795-772A4EA59311}"/>
              </a:ext>
            </a:extLst>
          </xdr:cNvPr>
          <xdr:cNvSpPr>
            <a:spLocks/>
          </xdr:cNvSpPr>
        </xdr:nvSpPr>
        <xdr:spPr bwMode="auto">
          <a:xfrm>
            <a:off x="3736976" y="4651375"/>
            <a:ext cx="74613" cy="147638"/>
          </a:xfrm>
          <a:custGeom>
            <a:avLst/>
            <a:gdLst>
              <a:gd name="T0" fmla="*/ 35 w 35"/>
              <a:gd name="T1" fmla="*/ 63 h 69"/>
              <a:gd name="T2" fmla="*/ 29 w 35"/>
              <a:gd name="T3" fmla="*/ 69 h 69"/>
              <a:gd name="T4" fmla="*/ 5 w 35"/>
              <a:gd name="T5" fmla="*/ 69 h 69"/>
              <a:gd name="T6" fmla="*/ 0 w 35"/>
              <a:gd name="T7" fmla="*/ 63 h 69"/>
              <a:gd name="T8" fmla="*/ 0 w 35"/>
              <a:gd name="T9" fmla="*/ 6 h 69"/>
              <a:gd name="T10" fmla="*/ 5 w 35"/>
              <a:gd name="T11" fmla="*/ 0 h 69"/>
              <a:gd name="T12" fmla="*/ 29 w 35"/>
              <a:gd name="T13" fmla="*/ 0 h 69"/>
              <a:gd name="T14" fmla="*/ 35 w 35"/>
              <a:gd name="T15" fmla="*/ 6 h 69"/>
              <a:gd name="T16" fmla="*/ 35 w 35"/>
              <a:gd name="T17" fmla="*/ 63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69">
                <a:moveTo>
                  <a:pt x="35" y="63"/>
                </a:moveTo>
                <a:cubicBezTo>
                  <a:pt x="35" y="66"/>
                  <a:pt x="32" y="69"/>
                  <a:pt x="29" y="69"/>
                </a:cubicBezTo>
                <a:cubicBezTo>
                  <a:pt x="5" y="69"/>
                  <a:pt x="5" y="69"/>
                  <a:pt x="5" y="69"/>
                </a:cubicBezTo>
                <a:cubicBezTo>
                  <a:pt x="2" y="69"/>
                  <a:pt x="0" y="66"/>
                  <a:pt x="0" y="6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6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7" name="Freeform 59">
            <a:extLst>
              <a:ext uri="{FF2B5EF4-FFF2-40B4-BE49-F238E27FC236}">
                <a16:creationId xmlns:a16="http://schemas.microsoft.com/office/drawing/2014/main" id="{A98724DC-1597-D8B5-70CF-E2325CBE44D3}"/>
              </a:ext>
            </a:extLst>
          </xdr:cNvPr>
          <xdr:cNvSpPr>
            <a:spLocks/>
          </xdr:cNvSpPr>
        </xdr:nvSpPr>
        <xdr:spPr bwMode="auto">
          <a:xfrm>
            <a:off x="3646488" y="4567238"/>
            <a:ext cx="73025" cy="231775"/>
          </a:xfrm>
          <a:custGeom>
            <a:avLst/>
            <a:gdLst>
              <a:gd name="T0" fmla="*/ 35 w 35"/>
              <a:gd name="T1" fmla="*/ 103 h 109"/>
              <a:gd name="T2" fmla="*/ 29 w 35"/>
              <a:gd name="T3" fmla="*/ 109 h 109"/>
              <a:gd name="T4" fmla="*/ 5 w 35"/>
              <a:gd name="T5" fmla="*/ 109 h 109"/>
              <a:gd name="T6" fmla="*/ 0 w 35"/>
              <a:gd name="T7" fmla="*/ 103 h 109"/>
              <a:gd name="T8" fmla="*/ 0 w 35"/>
              <a:gd name="T9" fmla="*/ 6 h 109"/>
              <a:gd name="T10" fmla="*/ 5 w 35"/>
              <a:gd name="T11" fmla="*/ 0 h 109"/>
              <a:gd name="T12" fmla="*/ 29 w 35"/>
              <a:gd name="T13" fmla="*/ 0 h 109"/>
              <a:gd name="T14" fmla="*/ 35 w 35"/>
              <a:gd name="T15" fmla="*/ 6 h 109"/>
              <a:gd name="T16" fmla="*/ 35 w 35"/>
              <a:gd name="T17" fmla="*/ 103 h 1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109">
                <a:moveTo>
                  <a:pt x="35" y="103"/>
                </a:moveTo>
                <a:cubicBezTo>
                  <a:pt x="35" y="106"/>
                  <a:pt x="32" y="109"/>
                  <a:pt x="29" y="109"/>
                </a:cubicBezTo>
                <a:cubicBezTo>
                  <a:pt x="5" y="109"/>
                  <a:pt x="5" y="109"/>
                  <a:pt x="5" y="109"/>
                </a:cubicBezTo>
                <a:cubicBezTo>
                  <a:pt x="2" y="109"/>
                  <a:pt x="0" y="106"/>
                  <a:pt x="0" y="10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10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8" name="Freeform 60">
            <a:extLst>
              <a:ext uri="{FF2B5EF4-FFF2-40B4-BE49-F238E27FC236}">
                <a16:creationId xmlns:a16="http://schemas.microsoft.com/office/drawing/2014/main" id="{1E33452E-19BC-131F-CCD3-0320970632AC}"/>
              </a:ext>
            </a:extLst>
          </xdr:cNvPr>
          <xdr:cNvSpPr>
            <a:spLocks noEditPoints="1"/>
          </xdr:cNvSpPr>
        </xdr:nvSpPr>
        <xdr:spPr bwMode="auto">
          <a:xfrm>
            <a:off x="3497263" y="4408488"/>
            <a:ext cx="369888" cy="431800"/>
          </a:xfrm>
          <a:custGeom>
            <a:avLst/>
            <a:gdLst>
              <a:gd name="T0" fmla="*/ 166 w 174"/>
              <a:gd name="T1" fmla="*/ 50 h 204"/>
              <a:gd name="T2" fmla="*/ 113 w 174"/>
              <a:gd name="T3" fmla="*/ 6 h 204"/>
              <a:gd name="T4" fmla="*/ 96 w 174"/>
              <a:gd name="T5" fmla="*/ 0 h 204"/>
              <a:gd name="T6" fmla="*/ 13 w 174"/>
              <a:gd name="T7" fmla="*/ 0 h 204"/>
              <a:gd name="T8" fmla="*/ 0 w 174"/>
              <a:gd name="T9" fmla="*/ 13 h 204"/>
              <a:gd name="T10" fmla="*/ 0 w 174"/>
              <a:gd name="T11" fmla="*/ 191 h 204"/>
              <a:gd name="T12" fmla="*/ 13 w 174"/>
              <a:gd name="T13" fmla="*/ 204 h 204"/>
              <a:gd name="T14" fmla="*/ 161 w 174"/>
              <a:gd name="T15" fmla="*/ 204 h 204"/>
              <a:gd name="T16" fmla="*/ 174 w 174"/>
              <a:gd name="T17" fmla="*/ 191 h 204"/>
              <a:gd name="T18" fmla="*/ 174 w 174"/>
              <a:gd name="T19" fmla="*/ 67 h 204"/>
              <a:gd name="T20" fmla="*/ 166 w 174"/>
              <a:gd name="T21" fmla="*/ 50 h 204"/>
              <a:gd name="T22" fmla="*/ 110 w 174"/>
              <a:gd name="T23" fmla="*/ 20 h 204"/>
              <a:gd name="T24" fmla="*/ 112 w 174"/>
              <a:gd name="T25" fmla="*/ 19 h 204"/>
              <a:gd name="T26" fmla="*/ 154 w 174"/>
              <a:gd name="T27" fmla="*/ 54 h 204"/>
              <a:gd name="T28" fmla="*/ 152 w 174"/>
              <a:gd name="T29" fmla="*/ 57 h 204"/>
              <a:gd name="T30" fmla="*/ 113 w 174"/>
              <a:gd name="T31" fmla="*/ 57 h 204"/>
              <a:gd name="T32" fmla="*/ 110 w 174"/>
              <a:gd name="T33" fmla="*/ 54 h 204"/>
              <a:gd name="T34" fmla="*/ 110 w 174"/>
              <a:gd name="T35" fmla="*/ 20 h 204"/>
              <a:gd name="T36" fmla="*/ 161 w 174"/>
              <a:gd name="T37" fmla="*/ 195 h 204"/>
              <a:gd name="T38" fmla="*/ 12 w 174"/>
              <a:gd name="T39" fmla="*/ 195 h 204"/>
              <a:gd name="T40" fmla="*/ 10 w 174"/>
              <a:gd name="T41" fmla="*/ 192 h 204"/>
              <a:gd name="T42" fmla="*/ 10 w 174"/>
              <a:gd name="T43" fmla="*/ 13 h 204"/>
              <a:gd name="T44" fmla="*/ 13 w 174"/>
              <a:gd name="T45" fmla="*/ 10 h 204"/>
              <a:gd name="T46" fmla="*/ 96 w 174"/>
              <a:gd name="T47" fmla="*/ 10 h 204"/>
              <a:gd name="T48" fmla="*/ 100 w 174"/>
              <a:gd name="T49" fmla="*/ 14 h 204"/>
              <a:gd name="T50" fmla="*/ 100 w 174"/>
              <a:gd name="T51" fmla="*/ 54 h 204"/>
              <a:gd name="T52" fmla="*/ 113 w 174"/>
              <a:gd name="T53" fmla="*/ 67 h 204"/>
              <a:gd name="T54" fmla="*/ 162 w 174"/>
              <a:gd name="T55" fmla="*/ 67 h 204"/>
              <a:gd name="T56" fmla="*/ 164 w 174"/>
              <a:gd name="T57" fmla="*/ 69 h 204"/>
              <a:gd name="T58" fmla="*/ 164 w 174"/>
              <a:gd name="T59" fmla="*/ 191 h 204"/>
              <a:gd name="T60" fmla="*/ 161 w 174"/>
              <a:gd name="T61" fmla="*/ 195 h 20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174" h="204">
                <a:moveTo>
                  <a:pt x="166" y="50"/>
                </a:moveTo>
                <a:cubicBezTo>
                  <a:pt x="113" y="6"/>
                  <a:pt x="113" y="6"/>
                  <a:pt x="113" y="6"/>
                </a:cubicBezTo>
                <a:cubicBezTo>
                  <a:pt x="109" y="3"/>
                  <a:pt x="102" y="0"/>
                  <a:pt x="96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6"/>
                  <a:pt x="0" y="13"/>
                </a:cubicBezTo>
                <a:cubicBezTo>
                  <a:pt x="0" y="13"/>
                  <a:pt x="0" y="153"/>
                  <a:pt x="0" y="191"/>
                </a:cubicBezTo>
                <a:cubicBezTo>
                  <a:pt x="0" y="204"/>
                  <a:pt x="13" y="204"/>
                  <a:pt x="13" y="204"/>
                </a:cubicBezTo>
                <a:cubicBezTo>
                  <a:pt x="45" y="204"/>
                  <a:pt x="161" y="204"/>
                  <a:pt x="161" y="204"/>
                </a:cubicBezTo>
                <a:cubicBezTo>
                  <a:pt x="168" y="204"/>
                  <a:pt x="174" y="198"/>
                  <a:pt x="174" y="191"/>
                </a:cubicBezTo>
                <a:cubicBezTo>
                  <a:pt x="174" y="67"/>
                  <a:pt x="174" y="67"/>
                  <a:pt x="174" y="67"/>
                </a:cubicBezTo>
                <a:cubicBezTo>
                  <a:pt x="174" y="61"/>
                  <a:pt x="171" y="53"/>
                  <a:pt x="166" y="50"/>
                </a:cubicBezTo>
                <a:close/>
                <a:moveTo>
                  <a:pt x="110" y="20"/>
                </a:moveTo>
                <a:cubicBezTo>
                  <a:pt x="110" y="16"/>
                  <a:pt x="112" y="19"/>
                  <a:pt x="112" y="19"/>
                </a:cubicBezTo>
                <a:cubicBezTo>
                  <a:pt x="154" y="54"/>
                  <a:pt x="154" y="54"/>
                  <a:pt x="154" y="54"/>
                </a:cubicBezTo>
                <a:cubicBezTo>
                  <a:pt x="154" y="54"/>
                  <a:pt x="157" y="57"/>
                  <a:pt x="152" y="57"/>
                </a:cubicBezTo>
                <a:cubicBezTo>
                  <a:pt x="142" y="57"/>
                  <a:pt x="113" y="57"/>
                  <a:pt x="113" y="57"/>
                </a:cubicBezTo>
                <a:cubicBezTo>
                  <a:pt x="111" y="57"/>
                  <a:pt x="110" y="56"/>
                  <a:pt x="110" y="54"/>
                </a:cubicBezTo>
                <a:cubicBezTo>
                  <a:pt x="110" y="54"/>
                  <a:pt x="110" y="28"/>
                  <a:pt x="110" y="20"/>
                </a:cubicBezTo>
                <a:close/>
                <a:moveTo>
                  <a:pt x="161" y="195"/>
                </a:moveTo>
                <a:cubicBezTo>
                  <a:pt x="161" y="195"/>
                  <a:pt x="42" y="195"/>
                  <a:pt x="12" y="195"/>
                </a:cubicBezTo>
                <a:cubicBezTo>
                  <a:pt x="12" y="195"/>
                  <a:pt x="10" y="195"/>
                  <a:pt x="10" y="192"/>
                </a:cubicBezTo>
                <a:cubicBezTo>
                  <a:pt x="10" y="156"/>
                  <a:pt x="10" y="13"/>
                  <a:pt x="10" y="13"/>
                </a:cubicBezTo>
                <a:cubicBezTo>
                  <a:pt x="10" y="11"/>
                  <a:pt x="11" y="10"/>
                  <a:pt x="13" y="10"/>
                </a:cubicBezTo>
                <a:cubicBezTo>
                  <a:pt x="96" y="10"/>
                  <a:pt x="96" y="10"/>
                  <a:pt x="96" y="10"/>
                </a:cubicBezTo>
                <a:cubicBezTo>
                  <a:pt x="97" y="10"/>
                  <a:pt x="100" y="10"/>
                  <a:pt x="100" y="14"/>
                </a:cubicBezTo>
                <a:cubicBezTo>
                  <a:pt x="100" y="54"/>
                  <a:pt x="100" y="54"/>
                  <a:pt x="100" y="54"/>
                </a:cubicBezTo>
                <a:cubicBezTo>
                  <a:pt x="100" y="61"/>
                  <a:pt x="106" y="67"/>
                  <a:pt x="113" y="67"/>
                </a:cubicBezTo>
                <a:cubicBezTo>
                  <a:pt x="162" y="67"/>
                  <a:pt x="162" y="67"/>
                  <a:pt x="162" y="67"/>
                </a:cubicBezTo>
                <a:cubicBezTo>
                  <a:pt x="163" y="67"/>
                  <a:pt x="164" y="67"/>
                  <a:pt x="164" y="69"/>
                </a:cubicBezTo>
                <a:cubicBezTo>
                  <a:pt x="164" y="70"/>
                  <a:pt x="164" y="191"/>
                  <a:pt x="164" y="191"/>
                </a:cubicBezTo>
                <a:cubicBezTo>
                  <a:pt x="164" y="193"/>
                  <a:pt x="163" y="195"/>
                  <a:pt x="161" y="19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2</xdr:col>
      <xdr:colOff>80597</xdr:colOff>
      <xdr:row>7</xdr:row>
      <xdr:rowOff>21981</xdr:rowOff>
    </xdr:from>
    <xdr:to>
      <xdr:col>3</xdr:col>
      <xdr:colOff>36635</xdr:colOff>
      <xdr:row>10</xdr:row>
      <xdr:rowOff>21981</xdr:rowOff>
    </xdr:to>
    <xdr:grpSp>
      <xdr:nvGrpSpPr>
        <xdr:cNvPr id="9" name="Group 14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5B8974-6C92-4313-81E1-833641CC8E14}"/>
            </a:ext>
          </a:extLst>
        </xdr:cNvPr>
        <xdr:cNvGrpSpPr/>
      </xdr:nvGrpSpPr>
      <xdr:grpSpPr>
        <a:xfrm>
          <a:off x="5033597" y="1230923"/>
          <a:ext cx="564173" cy="483577"/>
          <a:chOff x="2700338" y="4484688"/>
          <a:chExt cx="447675" cy="423863"/>
        </a:xfrm>
        <a:solidFill>
          <a:schemeClr val="tx1"/>
        </a:solidFill>
      </xdr:grpSpPr>
      <xdr:sp macro="" textlink="">
        <xdr:nvSpPr>
          <xdr:cNvPr id="10" name="Freeform 55">
            <a:extLst>
              <a:ext uri="{FF2B5EF4-FFF2-40B4-BE49-F238E27FC236}">
                <a16:creationId xmlns:a16="http://schemas.microsoft.com/office/drawing/2014/main" id="{FE91337F-633A-B44E-40EB-6ED625C667E4}"/>
              </a:ext>
            </a:extLst>
          </xdr:cNvPr>
          <xdr:cNvSpPr>
            <a:spLocks/>
          </xdr:cNvSpPr>
        </xdr:nvSpPr>
        <xdr:spPr bwMode="auto">
          <a:xfrm>
            <a:off x="2700338" y="4484688"/>
            <a:ext cx="447675" cy="423863"/>
          </a:xfrm>
          <a:custGeom>
            <a:avLst/>
            <a:gdLst>
              <a:gd name="T0" fmla="*/ 211 w 211"/>
              <a:gd name="T1" fmla="*/ 192 h 200"/>
              <a:gd name="T2" fmla="*/ 204 w 211"/>
              <a:gd name="T3" fmla="*/ 200 h 200"/>
              <a:gd name="T4" fmla="*/ 10 w 211"/>
              <a:gd name="T5" fmla="*/ 200 h 200"/>
              <a:gd name="T6" fmla="*/ 0 w 211"/>
              <a:gd name="T7" fmla="*/ 190 h 200"/>
              <a:gd name="T8" fmla="*/ 0 w 211"/>
              <a:gd name="T9" fmla="*/ 7 h 200"/>
              <a:gd name="T10" fmla="*/ 8 w 211"/>
              <a:gd name="T11" fmla="*/ 0 h 200"/>
              <a:gd name="T12" fmla="*/ 16 w 211"/>
              <a:gd name="T13" fmla="*/ 7 h 200"/>
              <a:gd name="T14" fmla="*/ 16 w 211"/>
              <a:gd name="T15" fmla="*/ 174 h 200"/>
              <a:gd name="T16" fmla="*/ 26 w 211"/>
              <a:gd name="T17" fmla="*/ 184 h 200"/>
              <a:gd name="T18" fmla="*/ 204 w 211"/>
              <a:gd name="T19" fmla="*/ 184 h 200"/>
              <a:gd name="T20" fmla="*/ 211 w 211"/>
              <a:gd name="T21" fmla="*/ 192 h 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11" h="200">
                <a:moveTo>
                  <a:pt x="211" y="192"/>
                </a:moveTo>
                <a:cubicBezTo>
                  <a:pt x="211" y="196"/>
                  <a:pt x="210" y="200"/>
                  <a:pt x="204" y="200"/>
                </a:cubicBezTo>
                <a:cubicBezTo>
                  <a:pt x="10" y="200"/>
                  <a:pt x="10" y="200"/>
                  <a:pt x="10" y="200"/>
                </a:cubicBezTo>
                <a:cubicBezTo>
                  <a:pt x="5" y="200"/>
                  <a:pt x="0" y="196"/>
                  <a:pt x="0" y="190"/>
                </a:cubicBezTo>
                <a:cubicBezTo>
                  <a:pt x="0" y="7"/>
                  <a:pt x="0" y="7"/>
                  <a:pt x="0" y="7"/>
                </a:cubicBezTo>
                <a:cubicBezTo>
                  <a:pt x="0" y="1"/>
                  <a:pt x="4" y="0"/>
                  <a:pt x="8" y="0"/>
                </a:cubicBezTo>
                <a:cubicBezTo>
                  <a:pt x="12" y="0"/>
                  <a:pt x="16" y="1"/>
                  <a:pt x="16" y="7"/>
                </a:cubicBezTo>
                <a:cubicBezTo>
                  <a:pt x="16" y="174"/>
                  <a:pt x="16" y="174"/>
                  <a:pt x="16" y="174"/>
                </a:cubicBezTo>
                <a:cubicBezTo>
                  <a:pt x="16" y="180"/>
                  <a:pt x="20" y="184"/>
                  <a:pt x="26" y="184"/>
                </a:cubicBezTo>
                <a:cubicBezTo>
                  <a:pt x="204" y="184"/>
                  <a:pt x="204" y="184"/>
                  <a:pt x="204" y="184"/>
                </a:cubicBezTo>
                <a:cubicBezTo>
                  <a:pt x="210" y="184"/>
                  <a:pt x="211" y="188"/>
                  <a:pt x="211" y="192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1" name="Freeform 56">
            <a:extLst>
              <a:ext uri="{FF2B5EF4-FFF2-40B4-BE49-F238E27FC236}">
                <a16:creationId xmlns:a16="http://schemas.microsoft.com/office/drawing/2014/main" id="{AE2852AF-EAD7-2BC0-4186-6359F17CDADB}"/>
              </a:ext>
            </a:extLst>
          </xdr:cNvPr>
          <xdr:cNvSpPr>
            <a:spLocks/>
          </xdr:cNvSpPr>
        </xdr:nvSpPr>
        <xdr:spPr bwMode="auto">
          <a:xfrm>
            <a:off x="2768601" y="4524375"/>
            <a:ext cx="347663" cy="300038"/>
          </a:xfrm>
          <a:custGeom>
            <a:avLst/>
            <a:gdLst>
              <a:gd name="T0" fmla="*/ 160 w 164"/>
              <a:gd name="T1" fmla="*/ 49 h 141"/>
              <a:gd name="T2" fmla="*/ 164 w 164"/>
              <a:gd name="T3" fmla="*/ 47 h 141"/>
              <a:gd name="T4" fmla="*/ 160 w 164"/>
              <a:gd name="T5" fmla="*/ 5 h 141"/>
              <a:gd name="T6" fmla="*/ 155 w 164"/>
              <a:gd name="T7" fmla="*/ 1 h 141"/>
              <a:gd name="T8" fmla="*/ 116 w 164"/>
              <a:gd name="T9" fmla="*/ 16 h 141"/>
              <a:gd name="T10" fmla="*/ 115 w 164"/>
              <a:gd name="T11" fmla="*/ 21 h 141"/>
              <a:gd name="T12" fmla="*/ 122 w 164"/>
              <a:gd name="T13" fmla="*/ 25 h 141"/>
              <a:gd name="T14" fmla="*/ 124 w 164"/>
              <a:gd name="T15" fmla="*/ 32 h 141"/>
              <a:gd name="T16" fmla="*/ 94 w 164"/>
              <a:gd name="T17" fmla="*/ 78 h 141"/>
              <a:gd name="T18" fmla="*/ 87 w 164"/>
              <a:gd name="T19" fmla="*/ 80 h 141"/>
              <a:gd name="T20" fmla="*/ 40 w 164"/>
              <a:gd name="T21" fmla="*/ 62 h 141"/>
              <a:gd name="T22" fmla="*/ 32 w 164"/>
              <a:gd name="T23" fmla="*/ 64 h 141"/>
              <a:gd name="T24" fmla="*/ 3 w 164"/>
              <a:gd name="T25" fmla="*/ 100 h 141"/>
              <a:gd name="T26" fmla="*/ 0 w 164"/>
              <a:gd name="T27" fmla="*/ 109 h 141"/>
              <a:gd name="T28" fmla="*/ 0 w 164"/>
              <a:gd name="T29" fmla="*/ 138 h 141"/>
              <a:gd name="T30" fmla="*/ 3 w 164"/>
              <a:gd name="T31" fmla="*/ 139 h 141"/>
              <a:gd name="T32" fmla="*/ 40 w 164"/>
              <a:gd name="T33" fmla="*/ 95 h 141"/>
              <a:gd name="T34" fmla="*/ 48 w 164"/>
              <a:gd name="T35" fmla="*/ 93 h 141"/>
              <a:gd name="T36" fmla="*/ 95 w 164"/>
              <a:gd name="T37" fmla="*/ 111 h 141"/>
              <a:gd name="T38" fmla="*/ 103 w 164"/>
              <a:gd name="T39" fmla="*/ 108 h 141"/>
              <a:gd name="T40" fmla="*/ 145 w 164"/>
              <a:gd name="T41" fmla="*/ 45 h 141"/>
              <a:gd name="T42" fmla="*/ 152 w 164"/>
              <a:gd name="T43" fmla="*/ 44 h 141"/>
              <a:gd name="T44" fmla="*/ 160 w 164"/>
              <a:gd name="T45" fmla="*/ 49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64" h="141">
                <a:moveTo>
                  <a:pt x="160" y="49"/>
                </a:moveTo>
                <a:cubicBezTo>
                  <a:pt x="163" y="51"/>
                  <a:pt x="164" y="50"/>
                  <a:pt x="164" y="47"/>
                </a:cubicBezTo>
                <a:cubicBezTo>
                  <a:pt x="160" y="5"/>
                  <a:pt x="160" y="5"/>
                  <a:pt x="160" y="5"/>
                </a:cubicBezTo>
                <a:cubicBezTo>
                  <a:pt x="160" y="2"/>
                  <a:pt x="158" y="0"/>
                  <a:pt x="155" y="1"/>
                </a:cubicBezTo>
                <a:cubicBezTo>
                  <a:pt x="116" y="16"/>
                  <a:pt x="116" y="16"/>
                  <a:pt x="116" y="16"/>
                </a:cubicBezTo>
                <a:cubicBezTo>
                  <a:pt x="113" y="17"/>
                  <a:pt x="113" y="19"/>
                  <a:pt x="115" y="21"/>
                </a:cubicBezTo>
                <a:cubicBezTo>
                  <a:pt x="122" y="25"/>
                  <a:pt x="122" y="25"/>
                  <a:pt x="122" y="25"/>
                </a:cubicBezTo>
                <a:cubicBezTo>
                  <a:pt x="125" y="27"/>
                  <a:pt x="125" y="30"/>
                  <a:pt x="124" y="32"/>
                </a:cubicBezTo>
                <a:cubicBezTo>
                  <a:pt x="94" y="78"/>
                  <a:pt x="94" y="78"/>
                  <a:pt x="94" y="78"/>
                </a:cubicBezTo>
                <a:cubicBezTo>
                  <a:pt x="92" y="80"/>
                  <a:pt x="89" y="81"/>
                  <a:pt x="87" y="80"/>
                </a:cubicBezTo>
                <a:cubicBezTo>
                  <a:pt x="40" y="62"/>
                  <a:pt x="40" y="62"/>
                  <a:pt x="40" y="62"/>
                </a:cubicBezTo>
                <a:cubicBezTo>
                  <a:pt x="37" y="61"/>
                  <a:pt x="34" y="62"/>
                  <a:pt x="32" y="64"/>
                </a:cubicBezTo>
                <a:cubicBezTo>
                  <a:pt x="3" y="100"/>
                  <a:pt x="3" y="100"/>
                  <a:pt x="3" y="100"/>
                </a:cubicBezTo>
                <a:cubicBezTo>
                  <a:pt x="1" y="102"/>
                  <a:pt x="0" y="106"/>
                  <a:pt x="0" y="109"/>
                </a:cubicBezTo>
                <a:cubicBezTo>
                  <a:pt x="0" y="138"/>
                  <a:pt x="0" y="138"/>
                  <a:pt x="0" y="138"/>
                </a:cubicBezTo>
                <a:cubicBezTo>
                  <a:pt x="0" y="140"/>
                  <a:pt x="1" y="141"/>
                  <a:pt x="3" y="139"/>
                </a:cubicBezTo>
                <a:cubicBezTo>
                  <a:pt x="40" y="95"/>
                  <a:pt x="40" y="95"/>
                  <a:pt x="40" y="95"/>
                </a:cubicBezTo>
                <a:cubicBezTo>
                  <a:pt x="42" y="93"/>
                  <a:pt x="46" y="92"/>
                  <a:pt x="48" y="93"/>
                </a:cubicBezTo>
                <a:cubicBezTo>
                  <a:pt x="95" y="111"/>
                  <a:pt x="95" y="111"/>
                  <a:pt x="95" y="111"/>
                </a:cubicBezTo>
                <a:cubicBezTo>
                  <a:pt x="98" y="112"/>
                  <a:pt x="101" y="111"/>
                  <a:pt x="103" y="108"/>
                </a:cubicBezTo>
                <a:cubicBezTo>
                  <a:pt x="145" y="45"/>
                  <a:pt x="145" y="45"/>
                  <a:pt x="145" y="45"/>
                </a:cubicBezTo>
                <a:cubicBezTo>
                  <a:pt x="146" y="43"/>
                  <a:pt x="149" y="42"/>
                  <a:pt x="152" y="44"/>
                </a:cubicBezTo>
                <a:lnTo>
                  <a:pt x="160" y="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079CD-359E-4EEA-BAF3-8395B6B7DD01}" name="Dados" displayName="Dados" ref="A1:K421" totalsRowShown="0">
  <autoFilter ref="A1:K421" xr:uid="{DED079CD-359E-4EEA-BAF3-8395B6B7DD01}"/>
  <sortState xmlns:xlrd2="http://schemas.microsoft.com/office/spreadsheetml/2017/richdata2" ref="A2:J421">
    <sortCondition ref="A1:A421"/>
  </sortState>
  <tableColumns count="11">
    <tableColumn id="1" xr3:uid="{C5FF7E16-ED86-43DD-A9AE-426B5BC65FB8}" name="Matrícula" dataDxfId="13"/>
    <tableColumn id="2" xr3:uid="{D15BA6E3-8106-4B41-BC30-B4AC4E61298D}" name="Nome Completo"/>
    <tableColumn id="3" xr3:uid="{8F210145-EFCC-4AE3-932E-99D6A75D1171}" name="Série"/>
    <tableColumn id="4" xr3:uid="{858DB07A-EA2A-4A30-BA39-8CF836A0E9A6}" name="1º Trimestre"/>
    <tableColumn id="5" xr3:uid="{8EBBA30C-DC07-4D04-85F4-E54A0B551F1C}" name="2º Trimestre"/>
    <tableColumn id="6" xr3:uid="{FA37F339-5C47-4754-A717-8273BF632072}" name="3º Trimestre"/>
    <tableColumn id="10" xr3:uid="{3F0E2972-F7B1-4C37-BA7E-8E4A1DA0ECDC}" name="Mínigráfico"/>
    <tableColumn id="8" xr3:uid="{526D6E30-F77F-4E6A-85E6-68FDBC666F57}" name="Média" dataDxfId="12">
      <calculatedColumnFormula>ROUND(AVERAGE(Dados[[#This Row],[1º Trimestre]:[3º Trimestre]]),2)</calculatedColumnFormula>
    </tableColumn>
    <tableColumn id="7" xr3:uid="{6463BE65-B789-44AF-B95E-788278C4CD48}" name="Recuperação"/>
    <tableColumn id="9" xr3:uid="{168FC82F-4592-49DD-8D9B-3656BE18613A}" name="Nota Final" dataDxfId="11">
      <calculatedColumnFormula>ROUND(MIN(10,IF(Dados[[#This Row],[Média]]&lt;6,(AVERAGE(Dados[[#This Row],[Média]],Dados[[#This Row],[Recuperação]])),Dados[[#This Row],[Recuperação]]*0.1+Dados[[#This Row],[Média]])),2)</calculatedColumnFormula>
    </tableColumn>
    <tableColumn id="11" xr3:uid="{B163D452-91CE-43DF-80F6-C394B96759FA}" name="Status" dataDxfId="10">
      <calculatedColumnFormula>IF(Dados[[#This Row],[Nota Final]]&lt;5,"Reprovado",IF(Dados[[#This Row],[Nota Final]]&lt;6,"Conselho","Aprovado"))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691F73-42B7-4B8B-A0D2-14272F7D41C5}" name="Tabela4" displayName="Tabela4" ref="M3:P7" totalsRowShown="0">
  <autoFilter ref="M3:P7" xr:uid="{A9691F73-42B7-4B8B-A0D2-14272F7D41C5}"/>
  <tableColumns count="4">
    <tableColumn id="1" xr3:uid="{B4D21252-6B5B-4610-A82A-A700B5DA4880}" name="Status"/>
    <tableColumn id="2" xr3:uid="{C44F967A-F58C-4E5C-AFB4-4887E58E0C35}" name="1ª Série" dataDxfId="9">
      <calculatedColumnFormula>COUNTIFS(C:C,"1ª Série",K:K,"Aprovado")</calculatedColumnFormula>
    </tableColumn>
    <tableColumn id="3" xr3:uid="{5EAC1457-9C54-444A-A6AF-DE84431E6BE2}" name="2ª Série" dataDxfId="8">
      <calculatedColumnFormula>COUNTIFS(C:C,"2ª Série",K:K,"Aprovado")</calculatedColumnFormula>
    </tableColumn>
    <tableColumn id="4" xr3:uid="{944ED0B0-456E-4D9F-9356-FF8874C0EA9B}" name="3ª Série" dataDxfId="7">
      <calculatedColumnFormula>COUNTIFS(C:C,"3ª Série",K:K,"Aprovado")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6"/>
  <sheetViews>
    <sheetView showGridLines="0" tabSelected="1" zoomScaleNormal="100" workbookViewId="0">
      <selection activeCell="M9" sqref="M9"/>
    </sheetView>
  </sheetViews>
  <sheetFormatPr defaultRowHeight="15" x14ac:dyDescent="0.25"/>
  <cols>
    <col min="1" max="1" width="11.5703125" style="1" customWidth="1"/>
    <col min="2" max="2" width="20.42578125" bestFit="1" customWidth="1"/>
    <col min="3" max="3" width="7.85546875" bestFit="1" customWidth="1"/>
    <col min="4" max="7" width="14.140625" customWidth="1"/>
    <col min="8" max="8" width="14.140625" hidden="1" customWidth="1"/>
    <col min="9" max="9" width="14.42578125" customWidth="1"/>
    <col min="10" max="10" width="14.140625" customWidth="1"/>
    <col min="11" max="11" width="15.5703125" customWidth="1"/>
    <col min="12" max="12" width="6" customWidth="1"/>
    <col min="13" max="13" width="14.140625" bestFit="1" customWidth="1"/>
    <col min="14" max="16" width="10" customWidth="1"/>
  </cols>
  <sheetData>
    <row r="1" spans="1:16" x14ac:dyDescent="0.25">
      <c r="A1" s="1" t="s">
        <v>4</v>
      </c>
      <c r="B1" t="s">
        <v>9</v>
      </c>
      <c r="C1" t="s">
        <v>3</v>
      </c>
      <c r="D1" t="s">
        <v>5</v>
      </c>
      <c r="E1" t="s">
        <v>6</v>
      </c>
      <c r="F1" t="s">
        <v>7</v>
      </c>
      <c r="G1" t="s">
        <v>403</v>
      </c>
      <c r="H1" t="s">
        <v>401</v>
      </c>
      <c r="I1" t="s">
        <v>8</v>
      </c>
      <c r="J1" t="s">
        <v>402</v>
      </c>
      <c r="K1" t="s">
        <v>404</v>
      </c>
    </row>
    <row r="2" spans="1:16" x14ac:dyDescent="0.25">
      <c r="A2" s="1">
        <v>1</v>
      </c>
      <c r="B2" t="s">
        <v>10</v>
      </c>
      <c r="C2" t="s">
        <v>0</v>
      </c>
      <c r="D2">
        <v>6</v>
      </c>
      <c r="E2">
        <v>10</v>
      </c>
      <c r="F2">
        <v>7</v>
      </c>
      <c r="H2">
        <f>ROUND(AVERAGE(Dados[[#This Row],[1º Trimestre]:[3º Trimestre]]),2)</f>
        <v>7.67</v>
      </c>
      <c r="I2">
        <v>10</v>
      </c>
      <c r="J2">
        <f>ROUND(MIN(10,IF(Dados[[#This Row],[Média]]&lt;6,(AVERAGE(Dados[[#This Row],[Média]],Dados[[#This Row],[Recuperação]])),Dados[[#This Row],[Recuperação]]*0.1+Dados[[#This Row],[Média]])),2)</f>
        <v>8.67</v>
      </c>
      <c r="K2" t="str">
        <f>IF(Dados[[#This Row],[Nota Final]]&lt;5,"Reprovado",IF(Dados[[#This Row],[Nota Final]]&lt;6,"Conselho","Aprovado"))</f>
        <v>Aprovado</v>
      </c>
      <c r="L2" s="2"/>
      <c r="M2" s="10" t="s">
        <v>405</v>
      </c>
      <c r="N2" s="10"/>
      <c r="O2" s="10"/>
      <c r="P2" s="10"/>
    </row>
    <row r="3" spans="1:16" x14ac:dyDescent="0.25">
      <c r="A3" s="1">
        <v>2</v>
      </c>
      <c r="B3" t="s">
        <v>11</v>
      </c>
      <c r="C3" t="s">
        <v>0</v>
      </c>
      <c r="D3">
        <v>5</v>
      </c>
      <c r="E3">
        <v>6</v>
      </c>
      <c r="F3">
        <v>4</v>
      </c>
      <c r="H3">
        <f>ROUND(AVERAGE(Dados[[#This Row],[1º Trimestre]:[3º Trimestre]]),2)</f>
        <v>5</v>
      </c>
      <c r="I3">
        <v>6</v>
      </c>
      <c r="J3">
        <f>ROUND(MIN(10,IF(Dados[[#This Row],[Média]]&lt;6,(AVERAGE(Dados[[#This Row],[Média]],Dados[[#This Row],[Recuperação]])),Dados[[#This Row],[Recuperação]]*0.1+Dados[[#This Row],[Média]])),2)</f>
        <v>5.5</v>
      </c>
      <c r="K3" t="str">
        <f>IF(Dados[[#This Row],[Nota Final]]&lt;5,"Reprovado",IF(Dados[[#This Row],[Nota Final]]&lt;6,"Conselho","Aprovado"))</f>
        <v>Conselho</v>
      </c>
      <c r="M3" t="s">
        <v>404</v>
      </c>
      <c r="N3" t="s">
        <v>0</v>
      </c>
      <c r="O3" t="s">
        <v>1</v>
      </c>
      <c r="P3" t="s">
        <v>2</v>
      </c>
    </row>
    <row r="4" spans="1:16" x14ac:dyDescent="0.25">
      <c r="A4" s="1">
        <v>3</v>
      </c>
      <c r="B4" t="s">
        <v>12</v>
      </c>
      <c r="C4" t="s">
        <v>2</v>
      </c>
      <c r="D4">
        <v>8</v>
      </c>
      <c r="E4">
        <v>6</v>
      </c>
      <c r="F4">
        <v>6</v>
      </c>
      <c r="H4">
        <f>ROUND(AVERAGE(Dados[[#This Row],[1º Trimestre]:[3º Trimestre]]),2)</f>
        <v>6.67</v>
      </c>
      <c r="I4">
        <v>9</v>
      </c>
      <c r="J4">
        <f>ROUND(MIN(10,IF(Dados[[#This Row],[Média]]&lt;6,(AVERAGE(Dados[[#This Row],[Média]],Dados[[#This Row],[Recuperação]])),Dados[[#This Row],[Recuperação]]*0.1+Dados[[#This Row],[Média]])),2)</f>
        <v>7.57</v>
      </c>
      <c r="K4" t="str">
        <f>IF(Dados[[#This Row],[Nota Final]]&lt;5,"Reprovado",IF(Dados[[#This Row],[Nota Final]]&lt;6,"Conselho","Aprovado"))</f>
        <v>Aprovado</v>
      </c>
      <c r="M4" t="s">
        <v>406</v>
      </c>
      <c r="N4">
        <f>COUNTIFS(C:C,"1ª Série",K:K,"Aprovado")</f>
        <v>138</v>
      </c>
      <c r="O4">
        <f t="shared" ref="O4" si="0">COUNTIFS(C:C,"2ª Série",K:K,"Aprovado")</f>
        <v>125</v>
      </c>
      <c r="P4">
        <f t="shared" ref="P4" si="1">COUNTIFS(C:C,"3ª Série",K:K,"Aprovado")</f>
        <v>129</v>
      </c>
    </row>
    <row r="5" spans="1:16" x14ac:dyDescent="0.25">
      <c r="A5" s="1">
        <v>4</v>
      </c>
      <c r="B5" t="s">
        <v>13</v>
      </c>
      <c r="C5" t="s">
        <v>2</v>
      </c>
      <c r="D5">
        <v>10</v>
      </c>
      <c r="E5">
        <v>10</v>
      </c>
      <c r="F5">
        <v>9</v>
      </c>
      <c r="H5">
        <f>ROUND(AVERAGE(Dados[[#This Row],[1º Trimestre]:[3º Trimestre]]),2)</f>
        <v>9.67</v>
      </c>
      <c r="I5">
        <v>7</v>
      </c>
      <c r="J5">
        <f>ROUND(MIN(10,IF(Dados[[#This Row],[Média]]&lt;6,(AVERAGE(Dados[[#This Row],[Média]],Dados[[#This Row],[Recuperação]])),Dados[[#This Row],[Recuperação]]*0.1+Dados[[#This Row],[Média]])),2)</f>
        <v>10</v>
      </c>
      <c r="K5" t="str">
        <f>IF(Dados[[#This Row],[Nota Final]]&lt;5,"Reprovado",IF(Dados[[#This Row],[Nota Final]]&lt;6,"Conselho","Aprovado"))</f>
        <v>Aprovado</v>
      </c>
      <c r="M5" t="s">
        <v>407</v>
      </c>
      <c r="N5">
        <f>COUNTIFS(C:C,"1ª Série",K:K,"Conselho")</f>
        <v>9</v>
      </c>
      <c r="O5">
        <f>COUNTIFS(C:C,"2ª Série",K:K,"Conselho")</f>
        <v>7</v>
      </c>
      <c r="P5">
        <f>COUNTIFS(C:C,"3ª Série",K:K,"Conselho")</f>
        <v>9</v>
      </c>
    </row>
    <row r="6" spans="1:16" x14ac:dyDescent="0.25">
      <c r="A6" s="1">
        <v>5</v>
      </c>
      <c r="B6" t="s">
        <v>14</v>
      </c>
      <c r="C6" t="s">
        <v>2</v>
      </c>
      <c r="D6">
        <v>6</v>
      </c>
      <c r="E6">
        <v>4</v>
      </c>
      <c r="F6">
        <v>4</v>
      </c>
      <c r="H6">
        <f>ROUND(AVERAGE(Dados[[#This Row],[1º Trimestre]:[3º Trimestre]]),2)</f>
        <v>4.67</v>
      </c>
      <c r="I6">
        <v>8</v>
      </c>
      <c r="J6">
        <f>ROUND(MIN(10,IF(Dados[[#This Row],[Média]]&lt;6,(AVERAGE(Dados[[#This Row],[Média]],Dados[[#This Row],[Recuperação]])),Dados[[#This Row],[Recuperação]]*0.1+Dados[[#This Row],[Média]])),2)</f>
        <v>6.34</v>
      </c>
      <c r="K6" t="str">
        <f>IF(Dados[[#This Row],[Nota Final]]&lt;5,"Reprovado",IF(Dados[[#This Row],[Nota Final]]&lt;6,"Conselho","Aprovado"))</f>
        <v>Aprovado</v>
      </c>
      <c r="M6" t="s">
        <v>408</v>
      </c>
      <c r="N6">
        <f>COUNTIFS(C:C,"1ª Série",K:K,"Reprovado")</f>
        <v>2</v>
      </c>
      <c r="O6">
        <f>COUNTIFS(C:C,"2ª Série",K:K,"Reprovado")</f>
        <v>1</v>
      </c>
      <c r="P6">
        <f>COUNTIFS(C:C,"3ª Série",K:K,"Reprovado")</f>
        <v>0</v>
      </c>
    </row>
    <row r="7" spans="1:16" x14ac:dyDescent="0.25">
      <c r="A7" s="1">
        <v>6</v>
      </c>
      <c r="B7" t="s">
        <v>15</v>
      </c>
      <c r="C7" t="s">
        <v>0</v>
      </c>
      <c r="D7">
        <v>7</v>
      </c>
      <c r="E7">
        <v>9</v>
      </c>
      <c r="F7">
        <v>9</v>
      </c>
      <c r="H7">
        <f>ROUND(AVERAGE(Dados[[#This Row],[1º Trimestre]:[3º Trimestre]]),2)</f>
        <v>8.33</v>
      </c>
      <c r="I7">
        <v>10</v>
      </c>
      <c r="J7">
        <f>ROUND(MIN(10,IF(Dados[[#This Row],[Média]]&lt;6,(AVERAGE(Dados[[#This Row],[Média]],Dados[[#This Row],[Recuperação]])),Dados[[#This Row],[Recuperação]]*0.1+Dados[[#This Row],[Média]])),2)</f>
        <v>9.33</v>
      </c>
      <c r="K7" t="str">
        <f>IF(Dados[[#This Row],[Nota Final]]&lt;5,"Reprovado",IF(Dados[[#This Row],[Nota Final]]&lt;6,"Conselho","Aprovado"))</f>
        <v>Aprovado</v>
      </c>
      <c r="M7" t="s">
        <v>409</v>
      </c>
      <c r="N7">
        <f>ROUND(AVERAGEIF(Dados[Série],"1ª série",Dados[Nota Final]),2)</f>
        <v>7.77</v>
      </c>
      <c r="O7">
        <f>ROUND(AVERAGEIF(Dados[Série],"2ª série",Dados[Nota Final]),2)</f>
        <v>7.68</v>
      </c>
      <c r="P7">
        <f>ROUND(AVERAGEIF(Dados[Série],"3ª série",Dados[Nota Final]),2)</f>
        <v>7.78</v>
      </c>
    </row>
    <row r="8" spans="1:16" x14ac:dyDescent="0.25">
      <c r="A8" s="1">
        <v>7</v>
      </c>
      <c r="B8" t="s">
        <v>16</v>
      </c>
      <c r="C8" t="s">
        <v>0</v>
      </c>
      <c r="D8">
        <v>8</v>
      </c>
      <c r="E8">
        <v>4</v>
      </c>
      <c r="F8">
        <v>6</v>
      </c>
      <c r="H8">
        <f>ROUND(AVERAGE(Dados[[#This Row],[1º Trimestre]:[3º Trimestre]]),2)</f>
        <v>6</v>
      </c>
      <c r="I8">
        <v>10</v>
      </c>
      <c r="J8">
        <f>ROUND(MIN(10,IF(Dados[[#This Row],[Média]]&lt;6,(AVERAGE(Dados[[#This Row],[Média]],Dados[[#This Row],[Recuperação]])),Dados[[#This Row],[Recuperação]]*0.1+Dados[[#This Row],[Média]])),2)</f>
        <v>7</v>
      </c>
      <c r="K8" t="str">
        <f>IF(Dados[[#This Row],[Nota Final]]&lt;5,"Reprovado",IF(Dados[[#This Row],[Nota Final]]&lt;6,"Conselho","Aprovado"))</f>
        <v>Aprovado</v>
      </c>
    </row>
    <row r="9" spans="1:16" x14ac:dyDescent="0.25">
      <c r="A9" s="1">
        <v>8</v>
      </c>
      <c r="B9" t="s">
        <v>17</v>
      </c>
      <c r="C9" t="s">
        <v>0</v>
      </c>
      <c r="D9">
        <v>0</v>
      </c>
      <c r="E9">
        <v>7</v>
      </c>
      <c r="F9">
        <v>5</v>
      </c>
      <c r="H9">
        <f>ROUND(AVERAGE(Dados[[#This Row],[1º Trimestre]:[3º Trimestre]]),2)</f>
        <v>4</v>
      </c>
      <c r="I9">
        <v>8</v>
      </c>
      <c r="J9">
        <f>ROUND(MIN(10,IF(Dados[[#This Row],[Média]]&lt;6,(AVERAGE(Dados[[#This Row],[Média]],Dados[[#This Row],[Recuperação]])),Dados[[#This Row],[Recuperação]]*0.1+Dados[[#This Row],[Média]])),2)</f>
        <v>6</v>
      </c>
      <c r="K9" t="str">
        <f>IF(Dados[[#This Row],[Nota Final]]&lt;5,"Reprovado",IF(Dados[[#This Row],[Nota Final]]&lt;6,"Conselho","Aprovado"))</f>
        <v>Aprovado</v>
      </c>
    </row>
    <row r="10" spans="1:16" x14ac:dyDescent="0.25">
      <c r="A10" s="1">
        <v>9</v>
      </c>
      <c r="B10" t="s">
        <v>18</v>
      </c>
      <c r="C10" t="s">
        <v>2</v>
      </c>
      <c r="D10">
        <v>10</v>
      </c>
      <c r="E10">
        <v>8</v>
      </c>
      <c r="F10">
        <v>7</v>
      </c>
      <c r="H10">
        <f>ROUND(AVERAGE(Dados[[#This Row],[1º Trimestre]:[3º Trimestre]]),2)</f>
        <v>8.33</v>
      </c>
      <c r="I10">
        <v>10</v>
      </c>
      <c r="J10">
        <f>ROUND(MIN(10,IF(Dados[[#This Row],[Média]]&lt;6,(AVERAGE(Dados[[#This Row],[Média]],Dados[[#This Row],[Recuperação]])),Dados[[#This Row],[Recuperação]]*0.1+Dados[[#This Row],[Média]])),2)</f>
        <v>9.33</v>
      </c>
      <c r="K10" t="str">
        <f>IF(Dados[[#This Row],[Nota Final]]&lt;5,"Reprovado",IF(Dados[[#This Row],[Nota Final]]&lt;6,"Conselho","Aprovado"))</f>
        <v>Aprovado</v>
      </c>
    </row>
    <row r="11" spans="1:16" x14ac:dyDescent="0.25">
      <c r="A11" s="1">
        <v>10</v>
      </c>
      <c r="B11" t="s">
        <v>19</v>
      </c>
      <c r="C11" t="s">
        <v>1</v>
      </c>
      <c r="D11">
        <v>4</v>
      </c>
      <c r="E11">
        <v>9</v>
      </c>
      <c r="F11">
        <v>6</v>
      </c>
      <c r="H11">
        <f>ROUND(AVERAGE(Dados[[#This Row],[1º Trimestre]:[3º Trimestre]]),2)</f>
        <v>6.33</v>
      </c>
      <c r="I11">
        <v>7</v>
      </c>
      <c r="J11">
        <f>ROUND(MIN(10,IF(Dados[[#This Row],[Média]]&lt;6,(AVERAGE(Dados[[#This Row],[Média]],Dados[[#This Row],[Recuperação]])),Dados[[#This Row],[Recuperação]]*0.1+Dados[[#This Row],[Média]])),2)</f>
        <v>7.03</v>
      </c>
      <c r="K11" t="str">
        <f>IF(Dados[[#This Row],[Nota Final]]&lt;5,"Reprovado",IF(Dados[[#This Row],[Nota Final]]&lt;6,"Conselho","Aprovado"))</f>
        <v>Aprovado</v>
      </c>
    </row>
    <row r="12" spans="1:16" ht="14.25" customHeight="1" x14ac:dyDescent="0.25">
      <c r="A12" s="1">
        <v>11</v>
      </c>
      <c r="B12" t="s">
        <v>20</v>
      </c>
      <c r="C12" t="s">
        <v>2</v>
      </c>
      <c r="D12">
        <v>10</v>
      </c>
      <c r="E12">
        <v>4</v>
      </c>
      <c r="F12">
        <v>10</v>
      </c>
      <c r="H12">
        <f>ROUND(AVERAGE(Dados[[#This Row],[1º Trimestre]:[3º Trimestre]]),2)</f>
        <v>8</v>
      </c>
      <c r="I12">
        <v>10</v>
      </c>
      <c r="J12">
        <f>ROUND(MIN(10,IF(Dados[[#This Row],[Média]]&lt;6,(AVERAGE(Dados[[#This Row],[Média]],Dados[[#This Row],[Recuperação]])),Dados[[#This Row],[Recuperação]]*0.1+Dados[[#This Row],[Média]])),2)</f>
        <v>9</v>
      </c>
      <c r="K12" t="str">
        <f>IF(Dados[[#This Row],[Nota Final]]&lt;5,"Reprovado",IF(Dados[[#This Row],[Nota Final]]&lt;6,"Conselho","Aprovado"))</f>
        <v>Aprovado</v>
      </c>
    </row>
    <row r="13" spans="1:16" x14ac:dyDescent="0.25">
      <c r="A13" s="1">
        <v>12</v>
      </c>
      <c r="B13" t="s">
        <v>21</v>
      </c>
      <c r="C13" t="s">
        <v>1</v>
      </c>
      <c r="D13">
        <v>10</v>
      </c>
      <c r="E13">
        <v>5</v>
      </c>
      <c r="F13">
        <v>4</v>
      </c>
      <c r="H13">
        <f>ROUND(AVERAGE(Dados[[#This Row],[1º Trimestre]:[3º Trimestre]]),2)</f>
        <v>6.33</v>
      </c>
      <c r="I13">
        <v>7</v>
      </c>
      <c r="J13">
        <f>ROUND(MIN(10,IF(Dados[[#This Row],[Média]]&lt;6,(AVERAGE(Dados[[#This Row],[Média]],Dados[[#This Row],[Recuperação]])),Dados[[#This Row],[Recuperação]]*0.1+Dados[[#This Row],[Média]])),2)</f>
        <v>7.03</v>
      </c>
      <c r="K13" t="str">
        <f>IF(Dados[[#This Row],[Nota Final]]&lt;5,"Reprovado",IF(Dados[[#This Row],[Nota Final]]&lt;6,"Conselho","Aprovado"))</f>
        <v>Aprovado</v>
      </c>
    </row>
    <row r="14" spans="1:16" x14ac:dyDescent="0.25">
      <c r="A14" s="1">
        <v>13</v>
      </c>
      <c r="B14" t="s">
        <v>22</v>
      </c>
      <c r="C14" t="s">
        <v>0</v>
      </c>
      <c r="D14">
        <v>4</v>
      </c>
      <c r="E14">
        <v>9</v>
      </c>
      <c r="F14">
        <v>10</v>
      </c>
      <c r="H14">
        <f>ROUND(AVERAGE(Dados[[#This Row],[1º Trimestre]:[3º Trimestre]]),2)</f>
        <v>7.67</v>
      </c>
      <c r="I14">
        <v>9</v>
      </c>
      <c r="J14">
        <f>ROUND(MIN(10,IF(Dados[[#This Row],[Média]]&lt;6,(AVERAGE(Dados[[#This Row],[Média]],Dados[[#This Row],[Recuperação]])),Dados[[#This Row],[Recuperação]]*0.1+Dados[[#This Row],[Média]])),2)</f>
        <v>8.57</v>
      </c>
      <c r="K14" t="str">
        <f>IF(Dados[[#This Row],[Nota Final]]&lt;5,"Reprovado",IF(Dados[[#This Row],[Nota Final]]&lt;6,"Conselho","Aprovado"))</f>
        <v>Aprovado</v>
      </c>
    </row>
    <row r="15" spans="1:16" x14ac:dyDescent="0.25">
      <c r="A15" s="1">
        <v>14</v>
      </c>
      <c r="B15" t="s">
        <v>23</v>
      </c>
      <c r="C15" t="s">
        <v>1</v>
      </c>
      <c r="D15">
        <v>7</v>
      </c>
      <c r="E15">
        <v>9</v>
      </c>
      <c r="F15">
        <v>4</v>
      </c>
      <c r="H15">
        <f>ROUND(AVERAGE(Dados[[#This Row],[1º Trimestre]:[3º Trimestre]]),2)</f>
        <v>6.67</v>
      </c>
      <c r="I15">
        <v>9</v>
      </c>
      <c r="J15">
        <f>ROUND(MIN(10,IF(Dados[[#This Row],[Média]]&lt;6,(AVERAGE(Dados[[#This Row],[Média]],Dados[[#This Row],[Recuperação]])),Dados[[#This Row],[Recuperação]]*0.1+Dados[[#This Row],[Média]])),2)</f>
        <v>7.57</v>
      </c>
      <c r="K15" t="str">
        <f>IF(Dados[[#This Row],[Nota Final]]&lt;5,"Reprovado",IF(Dados[[#This Row],[Nota Final]]&lt;6,"Conselho","Aprovado"))</f>
        <v>Aprovado</v>
      </c>
    </row>
    <row r="16" spans="1:16" x14ac:dyDescent="0.25">
      <c r="A16" s="1">
        <v>15</v>
      </c>
      <c r="B16" t="s">
        <v>24</v>
      </c>
      <c r="C16" t="s">
        <v>1</v>
      </c>
      <c r="D16">
        <v>4</v>
      </c>
      <c r="E16">
        <v>6</v>
      </c>
      <c r="F16">
        <v>5</v>
      </c>
      <c r="H16">
        <f>ROUND(AVERAGE(Dados[[#This Row],[1º Trimestre]:[3º Trimestre]]),2)</f>
        <v>5</v>
      </c>
      <c r="I16">
        <v>9</v>
      </c>
      <c r="J16">
        <f>ROUND(MIN(10,IF(Dados[[#This Row],[Média]]&lt;6,(AVERAGE(Dados[[#This Row],[Média]],Dados[[#This Row],[Recuperação]])),Dados[[#This Row],[Recuperação]]*0.1+Dados[[#This Row],[Média]])),2)</f>
        <v>7</v>
      </c>
      <c r="K16" t="str">
        <f>IF(Dados[[#This Row],[Nota Final]]&lt;5,"Reprovado",IF(Dados[[#This Row],[Nota Final]]&lt;6,"Conselho","Aprovado"))</f>
        <v>Aprovado</v>
      </c>
    </row>
    <row r="17" spans="1:11" x14ac:dyDescent="0.25">
      <c r="A17" s="1">
        <v>16</v>
      </c>
      <c r="B17" t="s">
        <v>25</v>
      </c>
      <c r="C17" t="s">
        <v>1</v>
      </c>
      <c r="D17">
        <v>9</v>
      </c>
      <c r="E17">
        <v>6</v>
      </c>
      <c r="F17">
        <v>4</v>
      </c>
      <c r="H17">
        <f>ROUND(AVERAGE(Dados[[#This Row],[1º Trimestre]:[3º Trimestre]]),2)</f>
        <v>6.33</v>
      </c>
      <c r="I17">
        <v>7</v>
      </c>
      <c r="J17">
        <f>ROUND(MIN(10,IF(Dados[[#This Row],[Média]]&lt;6,(AVERAGE(Dados[[#This Row],[Média]],Dados[[#This Row],[Recuperação]])),Dados[[#This Row],[Recuperação]]*0.1+Dados[[#This Row],[Média]])),2)</f>
        <v>7.03</v>
      </c>
      <c r="K17" t="str">
        <f>IF(Dados[[#This Row],[Nota Final]]&lt;5,"Reprovado",IF(Dados[[#This Row],[Nota Final]]&lt;6,"Conselho","Aprovado"))</f>
        <v>Aprovado</v>
      </c>
    </row>
    <row r="18" spans="1:11" x14ac:dyDescent="0.25">
      <c r="A18" s="1">
        <v>17</v>
      </c>
      <c r="B18" t="s">
        <v>26</v>
      </c>
      <c r="C18" t="s">
        <v>0</v>
      </c>
      <c r="D18">
        <v>10</v>
      </c>
      <c r="E18">
        <v>8</v>
      </c>
      <c r="F18">
        <v>6</v>
      </c>
      <c r="H18">
        <f>ROUND(AVERAGE(Dados[[#This Row],[1º Trimestre]:[3º Trimestre]]),2)</f>
        <v>8</v>
      </c>
      <c r="I18">
        <v>8</v>
      </c>
      <c r="J18">
        <f>ROUND(MIN(10,IF(Dados[[#This Row],[Média]]&lt;6,(AVERAGE(Dados[[#This Row],[Média]],Dados[[#This Row],[Recuperação]])),Dados[[#This Row],[Recuperação]]*0.1+Dados[[#This Row],[Média]])),2)</f>
        <v>8.8000000000000007</v>
      </c>
      <c r="K18" t="str">
        <f>IF(Dados[[#This Row],[Nota Final]]&lt;5,"Reprovado",IF(Dados[[#This Row],[Nota Final]]&lt;6,"Conselho","Aprovado"))</f>
        <v>Aprovado</v>
      </c>
    </row>
    <row r="19" spans="1:11" x14ac:dyDescent="0.25">
      <c r="A19" s="1">
        <v>18</v>
      </c>
      <c r="B19" t="s">
        <v>27</v>
      </c>
      <c r="C19" t="s">
        <v>1</v>
      </c>
      <c r="D19">
        <v>9</v>
      </c>
      <c r="E19">
        <v>4</v>
      </c>
      <c r="F19">
        <v>5</v>
      </c>
      <c r="H19">
        <f>ROUND(AVERAGE(Dados[[#This Row],[1º Trimestre]:[3º Trimestre]]),2)</f>
        <v>6</v>
      </c>
      <c r="I19">
        <v>8</v>
      </c>
      <c r="J19">
        <f>ROUND(MIN(10,IF(Dados[[#This Row],[Média]]&lt;6,(AVERAGE(Dados[[#This Row],[Média]],Dados[[#This Row],[Recuperação]])),Dados[[#This Row],[Recuperação]]*0.1+Dados[[#This Row],[Média]])),2)</f>
        <v>6.8</v>
      </c>
      <c r="K19" t="str">
        <f>IF(Dados[[#This Row],[Nota Final]]&lt;5,"Reprovado",IF(Dados[[#This Row],[Nota Final]]&lt;6,"Conselho","Aprovado"))</f>
        <v>Aprovado</v>
      </c>
    </row>
    <row r="20" spans="1:11" x14ac:dyDescent="0.25">
      <c r="A20" s="1">
        <v>19</v>
      </c>
      <c r="B20" t="s">
        <v>28</v>
      </c>
      <c r="C20" t="s">
        <v>2</v>
      </c>
      <c r="D20">
        <v>4</v>
      </c>
      <c r="E20">
        <v>6</v>
      </c>
      <c r="F20">
        <v>2</v>
      </c>
      <c r="H20">
        <f>ROUND(AVERAGE(Dados[[#This Row],[1º Trimestre]:[3º Trimestre]]),2)</f>
        <v>4</v>
      </c>
      <c r="I20">
        <v>8</v>
      </c>
      <c r="J20">
        <f>ROUND(MIN(10,IF(Dados[[#This Row],[Média]]&lt;6,(AVERAGE(Dados[[#This Row],[Média]],Dados[[#This Row],[Recuperação]])),Dados[[#This Row],[Recuperação]]*0.1+Dados[[#This Row],[Média]])),2)</f>
        <v>6</v>
      </c>
      <c r="K20" t="str">
        <f>IF(Dados[[#This Row],[Nota Final]]&lt;5,"Reprovado",IF(Dados[[#This Row],[Nota Final]]&lt;6,"Conselho","Aprovado"))</f>
        <v>Aprovado</v>
      </c>
    </row>
    <row r="21" spans="1:11" x14ac:dyDescent="0.25">
      <c r="A21" s="1">
        <v>20</v>
      </c>
      <c r="B21" t="s">
        <v>29</v>
      </c>
      <c r="C21" t="s">
        <v>2</v>
      </c>
      <c r="D21">
        <v>1</v>
      </c>
      <c r="E21">
        <v>6</v>
      </c>
      <c r="F21">
        <v>4</v>
      </c>
      <c r="H21">
        <f>ROUND(AVERAGE(Dados[[#This Row],[1º Trimestre]:[3º Trimestre]]),2)</f>
        <v>3.67</v>
      </c>
      <c r="I21">
        <v>10</v>
      </c>
      <c r="J21">
        <f>ROUND(MIN(10,IF(Dados[[#This Row],[Média]]&lt;6,(AVERAGE(Dados[[#This Row],[Média]],Dados[[#This Row],[Recuperação]])),Dados[[#This Row],[Recuperação]]*0.1+Dados[[#This Row],[Média]])),2)</f>
        <v>6.84</v>
      </c>
      <c r="K21" t="str">
        <f>IF(Dados[[#This Row],[Nota Final]]&lt;5,"Reprovado",IF(Dados[[#This Row],[Nota Final]]&lt;6,"Conselho","Aprovado"))</f>
        <v>Aprovado</v>
      </c>
    </row>
    <row r="22" spans="1:11" x14ac:dyDescent="0.25">
      <c r="A22" s="1">
        <v>21</v>
      </c>
      <c r="B22" t="s">
        <v>30</v>
      </c>
      <c r="C22" t="s">
        <v>2</v>
      </c>
      <c r="D22">
        <v>4</v>
      </c>
      <c r="E22">
        <v>2</v>
      </c>
      <c r="F22">
        <v>10</v>
      </c>
      <c r="H22">
        <f>ROUND(AVERAGE(Dados[[#This Row],[1º Trimestre]:[3º Trimestre]]),2)</f>
        <v>5.33</v>
      </c>
      <c r="I22">
        <v>7</v>
      </c>
      <c r="J22">
        <f>ROUND(MIN(10,IF(Dados[[#This Row],[Média]]&lt;6,(AVERAGE(Dados[[#This Row],[Média]],Dados[[#This Row],[Recuperação]])),Dados[[#This Row],[Recuperação]]*0.1+Dados[[#This Row],[Média]])),2)</f>
        <v>6.17</v>
      </c>
      <c r="K22" t="str">
        <f>IF(Dados[[#This Row],[Nota Final]]&lt;5,"Reprovado",IF(Dados[[#This Row],[Nota Final]]&lt;6,"Conselho","Aprovado"))</f>
        <v>Aprovado</v>
      </c>
    </row>
    <row r="23" spans="1:11" x14ac:dyDescent="0.25">
      <c r="A23" s="1">
        <v>22</v>
      </c>
      <c r="B23" t="s">
        <v>31</v>
      </c>
      <c r="C23" t="s">
        <v>0</v>
      </c>
      <c r="D23">
        <v>1</v>
      </c>
      <c r="E23">
        <v>6</v>
      </c>
      <c r="F23">
        <v>2</v>
      </c>
      <c r="H23">
        <f>ROUND(AVERAGE(Dados[[#This Row],[1º Trimestre]:[3º Trimestre]]),2)</f>
        <v>3</v>
      </c>
      <c r="I23">
        <v>10</v>
      </c>
      <c r="J23">
        <f>ROUND(MIN(10,IF(Dados[[#This Row],[Média]]&lt;6,(AVERAGE(Dados[[#This Row],[Média]],Dados[[#This Row],[Recuperação]])),Dados[[#This Row],[Recuperação]]*0.1+Dados[[#This Row],[Média]])),2)</f>
        <v>6.5</v>
      </c>
      <c r="K23" t="str">
        <f>IF(Dados[[#This Row],[Nota Final]]&lt;5,"Reprovado",IF(Dados[[#This Row],[Nota Final]]&lt;6,"Conselho","Aprovado"))</f>
        <v>Aprovado</v>
      </c>
    </row>
    <row r="24" spans="1:11" x14ac:dyDescent="0.25">
      <c r="A24" s="1">
        <v>23</v>
      </c>
      <c r="B24" t="s">
        <v>16</v>
      </c>
      <c r="C24" t="s">
        <v>1</v>
      </c>
      <c r="D24">
        <v>7</v>
      </c>
      <c r="E24">
        <v>1</v>
      </c>
      <c r="F24">
        <v>6</v>
      </c>
      <c r="H24">
        <f>ROUND(AVERAGE(Dados[[#This Row],[1º Trimestre]:[3º Trimestre]]),2)</f>
        <v>4.67</v>
      </c>
      <c r="I24">
        <v>10</v>
      </c>
      <c r="J24">
        <f>ROUND(MIN(10,IF(Dados[[#This Row],[Média]]&lt;6,(AVERAGE(Dados[[#This Row],[Média]],Dados[[#This Row],[Recuperação]])),Dados[[#This Row],[Recuperação]]*0.1+Dados[[#This Row],[Média]])),2)</f>
        <v>7.34</v>
      </c>
      <c r="K24" t="str">
        <f>IF(Dados[[#This Row],[Nota Final]]&lt;5,"Reprovado",IF(Dados[[#This Row],[Nota Final]]&lt;6,"Conselho","Aprovado"))</f>
        <v>Aprovado</v>
      </c>
    </row>
    <row r="25" spans="1:11" x14ac:dyDescent="0.25">
      <c r="A25" s="1">
        <v>24</v>
      </c>
      <c r="B25" t="s">
        <v>32</v>
      </c>
      <c r="C25" t="s">
        <v>2</v>
      </c>
      <c r="D25">
        <v>4</v>
      </c>
      <c r="E25">
        <v>6</v>
      </c>
      <c r="F25">
        <v>5</v>
      </c>
      <c r="H25">
        <f>ROUND(AVERAGE(Dados[[#This Row],[1º Trimestre]:[3º Trimestre]]),2)</f>
        <v>5</v>
      </c>
      <c r="I25">
        <v>8</v>
      </c>
      <c r="J25">
        <f>ROUND(MIN(10,IF(Dados[[#This Row],[Média]]&lt;6,(AVERAGE(Dados[[#This Row],[Média]],Dados[[#This Row],[Recuperação]])),Dados[[#This Row],[Recuperação]]*0.1+Dados[[#This Row],[Média]])),2)</f>
        <v>6.5</v>
      </c>
      <c r="K25" t="str">
        <f>IF(Dados[[#This Row],[Nota Final]]&lt;5,"Reprovado",IF(Dados[[#This Row],[Nota Final]]&lt;6,"Conselho","Aprovado"))</f>
        <v>Aprovado</v>
      </c>
    </row>
    <row r="26" spans="1:11" x14ac:dyDescent="0.25">
      <c r="A26" s="1">
        <v>25</v>
      </c>
      <c r="B26" t="s">
        <v>33</v>
      </c>
      <c r="C26" t="s">
        <v>0</v>
      </c>
      <c r="D26">
        <v>7</v>
      </c>
      <c r="E26">
        <v>10</v>
      </c>
      <c r="F26">
        <v>10</v>
      </c>
      <c r="H26">
        <f>ROUND(AVERAGE(Dados[[#This Row],[1º Trimestre]:[3º Trimestre]]),2)</f>
        <v>9</v>
      </c>
      <c r="I26">
        <v>6</v>
      </c>
      <c r="J26">
        <f>ROUND(MIN(10,IF(Dados[[#This Row],[Média]]&lt;6,(AVERAGE(Dados[[#This Row],[Média]],Dados[[#This Row],[Recuperação]])),Dados[[#This Row],[Recuperação]]*0.1+Dados[[#This Row],[Média]])),2)</f>
        <v>9.6</v>
      </c>
      <c r="K26" t="str">
        <f>IF(Dados[[#This Row],[Nota Final]]&lt;5,"Reprovado",IF(Dados[[#This Row],[Nota Final]]&lt;6,"Conselho","Aprovado"))</f>
        <v>Aprovado</v>
      </c>
    </row>
    <row r="27" spans="1:11" x14ac:dyDescent="0.25">
      <c r="A27" s="1">
        <v>26</v>
      </c>
      <c r="B27" t="s">
        <v>34</v>
      </c>
      <c r="C27" t="s">
        <v>1</v>
      </c>
      <c r="D27">
        <v>7</v>
      </c>
      <c r="E27">
        <v>4</v>
      </c>
      <c r="F27">
        <v>4</v>
      </c>
      <c r="H27">
        <f>ROUND(AVERAGE(Dados[[#This Row],[1º Trimestre]:[3º Trimestre]]),2)</f>
        <v>5</v>
      </c>
      <c r="I27">
        <v>7</v>
      </c>
      <c r="J27">
        <f>ROUND(MIN(10,IF(Dados[[#This Row],[Média]]&lt;6,(AVERAGE(Dados[[#This Row],[Média]],Dados[[#This Row],[Recuperação]])),Dados[[#This Row],[Recuperação]]*0.1+Dados[[#This Row],[Média]])),2)</f>
        <v>6</v>
      </c>
      <c r="K27" t="str">
        <f>IF(Dados[[#This Row],[Nota Final]]&lt;5,"Reprovado",IF(Dados[[#This Row],[Nota Final]]&lt;6,"Conselho","Aprovado"))</f>
        <v>Aprovado</v>
      </c>
    </row>
    <row r="28" spans="1:11" x14ac:dyDescent="0.25">
      <c r="A28" s="1">
        <v>27</v>
      </c>
      <c r="B28" t="s">
        <v>35</v>
      </c>
      <c r="C28" t="s">
        <v>1</v>
      </c>
      <c r="D28">
        <v>10</v>
      </c>
      <c r="E28">
        <v>6</v>
      </c>
      <c r="F28">
        <v>4</v>
      </c>
      <c r="H28">
        <f>ROUND(AVERAGE(Dados[[#This Row],[1º Trimestre]:[3º Trimestre]]),2)</f>
        <v>6.67</v>
      </c>
      <c r="I28">
        <v>8</v>
      </c>
      <c r="J28">
        <f>ROUND(MIN(10,IF(Dados[[#This Row],[Média]]&lt;6,(AVERAGE(Dados[[#This Row],[Média]],Dados[[#This Row],[Recuperação]])),Dados[[#This Row],[Recuperação]]*0.1+Dados[[#This Row],[Média]])),2)</f>
        <v>7.47</v>
      </c>
      <c r="K28" t="str">
        <f>IF(Dados[[#This Row],[Nota Final]]&lt;5,"Reprovado",IF(Dados[[#This Row],[Nota Final]]&lt;6,"Conselho","Aprovado"))</f>
        <v>Aprovado</v>
      </c>
    </row>
    <row r="29" spans="1:11" x14ac:dyDescent="0.25">
      <c r="A29" s="1">
        <v>28</v>
      </c>
      <c r="B29" t="s">
        <v>36</v>
      </c>
      <c r="C29" t="s">
        <v>1</v>
      </c>
      <c r="D29">
        <v>6</v>
      </c>
      <c r="E29">
        <v>1</v>
      </c>
      <c r="F29">
        <v>1</v>
      </c>
      <c r="H29">
        <f>ROUND(AVERAGE(Dados[[#This Row],[1º Trimestre]:[3º Trimestre]]),2)</f>
        <v>2.67</v>
      </c>
      <c r="I29">
        <v>10</v>
      </c>
      <c r="J29">
        <f>ROUND(MIN(10,IF(Dados[[#This Row],[Média]]&lt;6,(AVERAGE(Dados[[#This Row],[Média]],Dados[[#This Row],[Recuperação]])),Dados[[#This Row],[Recuperação]]*0.1+Dados[[#This Row],[Média]])),2)</f>
        <v>6.34</v>
      </c>
      <c r="K29" t="str">
        <f>IF(Dados[[#This Row],[Nota Final]]&lt;5,"Reprovado",IF(Dados[[#This Row],[Nota Final]]&lt;6,"Conselho","Aprovado"))</f>
        <v>Aprovado</v>
      </c>
    </row>
    <row r="30" spans="1:11" x14ac:dyDescent="0.25">
      <c r="A30" s="1">
        <v>29</v>
      </c>
      <c r="B30" t="s">
        <v>37</v>
      </c>
      <c r="C30" t="s">
        <v>0</v>
      </c>
      <c r="D30">
        <v>6</v>
      </c>
      <c r="E30">
        <v>10</v>
      </c>
      <c r="F30">
        <v>4</v>
      </c>
      <c r="H30">
        <f>ROUND(AVERAGE(Dados[[#This Row],[1º Trimestre]:[3º Trimestre]]),2)</f>
        <v>6.67</v>
      </c>
      <c r="I30">
        <v>9</v>
      </c>
      <c r="J30">
        <f>ROUND(MIN(10,IF(Dados[[#This Row],[Média]]&lt;6,(AVERAGE(Dados[[#This Row],[Média]],Dados[[#This Row],[Recuperação]])),Dados[[#This Row],[Recuperação]]*0.1+Dados[[#This Row],[Média]])),2)</f>
        <v>7.57</v>
      </c>
      <c r="K30" t="str">
        <f>IF(Dados[[#This Row],[Nota Final]]&lt;5,"Reprovado",IF(Dados[[#This Row],[Nota Final]]&lt;6,"Conselho","Aprovado"))</f>
        <v>Aprovado</v>
      </c>
    </row>
    <row r="31" spans="1:11" x14ac:dyDescent="0.25">
      <c r="A31" s="1">
        <v>30</v>
      </c>
      <c r="B31" t="s">
        <v>38</v>
      </c>
      <c r="C31" t="s">
        <v>1</v>
      </c>
      <c r="D31">
        <v>10</v>
      </c>
      <c r="E31">
        <v>2</v>
      </c>
      <c r="F31">
        <v>1</v>
      </c>
      <c r="H31">
        <f>ROUND(AVERAGE(Dados[[#This Row],[1º Trimestre]:[3º Trimestre]]),2)</f>
        <v>4.33</v>
      </c>
      <c r="I31">
        <v>9</v>
      </c>
      <c r="J31">
        <f>ROUND(MIN(10,IF(Dados[[#This Row],[Média]]&lt;6,(AVERAGE(Dados[[#This Row],[Média]],Dados[[#This Row],[Recuperação]])),Dados[[#This Row],[Recuperação]]*0.1+Dados[[#This Row],[Média]])),2)</f>
        <v>6.67</v>
      </c>
      <c r="K31" t="str">
        <f>IF(Dados[[#This Row],[Nota Final]]&lt;5,"Reprovado",IF(Dados[[#This Row],[Nota Final]]&lt;6,"Conselho","Aprovado"))</f>
        <v>Aprovado</v>
      </c>
    </row>
    <row r="32" spans="1:11" x14ac:dyDescent="0.25">
      <c r="A32" s="1">
        <v>31</v>
      </c>
      <c r="B32" t="s">
        <v>39</v>
      </c>
      <c r="C32" t="s">
        <v>0</v>
      </c>
      <c r="D32">
        <v>10</v>
      </c>
      <c r="E32">
        <v>4</v>
      </c>
      <c r="F32">
        <v>1</v>
      </c>
      <c r="H32">
        <f>ROUND(AVERAGE(Dados[[#This Row],[1º Trimestre]:[3º Trimestre]]),2)</f>
        <v>5</v>
      </c>
      <c r="I32">
        <v>10</v>
      </c>
      <c r="J32">
        <f>ROUND(MIN(10,IF(Dados[[#This Row],[Média]]&lt;6,(AVERAGE(Dados[[#This Row],[Média]],Dados[[#This Row],[Recuperação]])),Dados[[#This Row],[Recuperação]]*0.1+Dados[[#This Row],[Média]])),2)</f>
        <v>7.5</v>
      </c>
      <c r="K32" t="str">
        <f>IF(Dados[[#This Row],[Nota Final]]&lt;5,"Reprovado",IF(Dados[[#This Row],[Nota Final]]&lt;6,"Conselho","Aprovado"))</f>
        <v>Aprovado</v>
      </c>
    </row>
    <row r="33" spans="1:11" x14ac:dyDescent="0.25">
      <c r="A33" s="1">
        <v>32</v>
      </c>
      <c r="B33" t="s">
        <v>40</v>
      </c>
      <c r="C33" t="s">
        <v>2</v>
      </c>
      <c r="D33">
        <v>7</v>
      </c>
      <c r="E33">
        <v>5</v>
      </c>
      <c r="F33">
        <v>4</v>
      </c>
      <c r="H33">
        <f>ROUND(AVERAGE(Dados[[#This Row],[1º Trimestre]:[3º Trimestre]]),2)</f>
        <v>5.33</v>
      </c>
      <c r="I33">
        <v>7</v>
      </c>
      <c r="J33">
        <f>ROUND(MIN(10,IF(Dados[[#This Row],[Média]]&lt;6,(AVERAGE(Dados[[#This Row],[Média]],Dados[[#This Row],[Recuperação]])),Dados[[#This Row],[Recuperação]]*0.1+Dados[[#This Row],[Média]])),2)</f>
        <v>6.17</v>
      </c>
      <c r="K33" t="str">
        <f>IF(Dados[[#This Row],[Nota Final]]&lt;5,"Reprovado",IF(Dados[[#This Row],[Nota Final]]&lt;6,"Conselho","Aprovado"))</f>
        <v>Aprovado</v>
      </c>
    </row>
    <row r="34" spans="1:11" x14ac:dyDescent="0.25">
      <c r="A34" s="1">
        <v>33</v>
      </c>
      <c r="B34" t="s">
        <v>41</v>
      </c>
      <c r="C34" t="s">
        <v>0</v>
      </c>
      <c r="D34">
        <v>1</v>
      </c>
      <c r="E34">
        <v>6</v>
      </c>
      <c r="F34">
        <v>1</v>
      </c>
      <c r="H34">
        <f>ROUND(AVERAGE(Dados[[#This Row],[1º Trimestre]:[3º Trimestre]]),2)</f>
        <v>2.67</v>
      </c>
      <c r="I34">
        <v>6</v>
      </c>
      <c r="J34">
        <f>ROUND(MIN(10,IF(Dados[[#This Row],[Média]]&lt;6,(AVERAGE(Dados[[#This Row],[Média]],Dados[[#This Row],[Recuperação]])),Dados[[#This Row],[Recuperação]]*0.1+Dados[[#This Row],[Média]])),2)</f>
        <v>4.34</v>
      </c>
      <c r="K34" t="str">
        <f>IF(Dados[[#This Row],[Nota Final]]&lt;5,"Reprovado",IF(Dados[[#This Row],[Nota Final]]&lt;6,"Conselho","Aprovado"))</f>
        <v>Reprovado</v>
      </c>
    </row>
    <row r="35" spans="1:11" x14ac:dyDescent="0.25">
      <c r="A35" s="1">
        <v>34</v>
      </c>
      <c r="B35" t="s">
        <v>42</v>
      </c>
      <c r="C35" t="s">
        <v>2</v>
      </c>
      <c r="D35">
        <v>10</v>
      </c>
      <c r="E35">
        <v>2</v>
      </c>
      <c r="F35">
        <v>5</v>
      </c>
      <c r="H35">
        <f>ROUND(AVERAGE(Dados[[#This Row],[1º Trimestre]:[3º Trimestre]]),2)</f>
        <v>5.67</v>
      </c>
      <c r="I35">
        <v>10</v>
      </c>
      <c r="J35">
        <f>ROUND(MIN(10,IF(Dados[[#This Row],[Média]]&lt;6,(AVERAGE(Dados[[#This Row],[Média]],Dados[[#This Row],[Recuperação]])),Dados[[#This Row],[Recuperação]]*0.1+Dados[[#This Row],[Média]])),2)</f>
        <v>7.84</v>
      </c>
      <c r="K35" t="str">
        <f>IF(Dados[[#This Row],[Nota Final]]&lt;5,"Reprovado",IF(Dados[[#This Row],[Nota Final]]&lt;6,"Conselho","Aprovado"))</f>
        <v>Aprovado</v>
      </c>
    </row>
    <row r="36" spans="1:11" x14ac:dyDescent="0.25">
      <c r="A36" s="1">
        <v>35</v>
      </c>
      <c r="B36" t="s">
        <v>43</v>
      </c>
      <c r="C36" t="s">
        <v>2</v>
      </c>
      <c r="D36">
        <v>1</v>
      </c>
      <c r="E36">
        <v>6</v>
      </c>
      <c r="F36">
        <v>4</v>
      </c>
      <c r="H36">
        <f>ROUND(AVERAGE(Dados[[#This Row],[1º Trimestre]:[3º Trimestre]]),2)</f>
        <v>3.67</v>
      </c>
      <c r="I36">
        <v>7</v>
      </c>
      <c r="J36">
        <f>ROUND(MIN(10,IF(Dados[[#This Row],[Média]]&lt;6,(AVERAGE(Dados[[#This Row],[Média]],Dados[[#This Row],[Recuperação]])),Dados[[#This Row],[Recuperação]]*0.1+Dados[[#This Row],[Média]])),2)</f>
        <v>5.34</v>
      </c>
      <c r="K36" t="str">
        <f>IF(Dados[[#This Row],[Nota Final]]&lt;5,"Reprovado",IF(Dados[[#This Row],[Nota Final]]&lt;6,"Conselho","Aprovado"))</f>
        <v>Conselho</v>
      </c>
    </row>
    <row r="37" spans="1:11" x14ac:dyDescent="0.25">
      <c r="A37" s="1">
        <v>36</v>
      </c>
      <c r="B37" t="s">
        <v>44</v>
      </c>
      <c r="C37" t="s">
        <v>1</v>
      </c>
      <c r="D37">
        <v>4</v>
      </c>
      <c r="E37">
        <v>6</v>
      </c>
      <c r="F37">
        <v>1</v>
      </c>
      <c r="H37">
        <f>ROUND(AVERAGE(Dados[[#This Row],[1º Trimestre]:[3º Trimestre]]),2)</f>
        <v>3.67</v>
      </c>
      <c r="I37">
        <v>7</v>
      </c>
      <c r="J37">
        <f>ROUND(MIN(10,IF(Dados[[#This Row],[Média]]&lt;6,(AVERAGE(Dados[[#This Row],[Média]],Dados[[#This Row],[Recuperação]])),Dados[[#This Row],[Recuperação]]*0.1+Dados[[#This Row],[Média]])),2)</f>
        <v>5.34</v>
      </c>
      <c r="K37" t="str">
        <f>IF(Dados[[#This Row],[Nota Final]]&lt;5,"Reprovado",IF(Dados[[#This Row],[Nota Final]]&lt;6,"Conselho","Aprovado"))</f>
        <v>Conselho</v>
      </c>
    </row>
    <row r="38" spans="1:11" x14ac:dyDescent="0.25">
      <c r="A38" s="1">
        <v>37</v>
      </c>
      <c r="B38" t="s">
        <v>45</v>
      </c>
      <c r="C38" t="s">
        <v>1</v>
      </c>
      <c r="D38">
        <v>4</v>
      </c>
      <c r="E38">
        <v>5</v>
      </c>
      <c r="F38">
        <v>2</v>
      </c>
      <c r="H38">
        <f>ROUND(AVERAGE(Dados[[#This Row],[1º Trimestre]:[3º Trimestre]]),2)</f>
        <v>3.67</v>
      </c>
      <c r="I38">
        <v>8</v>
      </c>
      <c r="J38">
        <f>ROUND(MIN(10,IF(Dados[[#This Row],[Média]]&lt;6,(AVERAGE(Dados[[#This Row],[Média]],Dados[[#This Row],[Recuperação]])),Dados[[#This Row],[Recuperação]]*0.1+Dados[[#This Row],[Média]])),2)</f>
        <v>5.84</v>
      </c>
      <c r="K38" t="str">
        <f>IF(Dados[[#This Row],[Nota Final]]&lt;5,"Reprovado",IF(Dados[[#This Row],[Nota Final]]&lt;6,"Conselho","Aprovado"))</f>
        <v>Conselho</v>
      </c>
    </row>
    <row r="39" spans="1:11" x14ac:dyDescent="0.25">
      <c r="A39" s="1">
        <v>38</v>
      </c>
      <c r="B39" t="s">
        <v>46</v>
      </c>
      <c r="C39" t="s">
        <v>2</v>
      </c>
      <c r="D39">
        <v>2</v>
      </c>
      <c r="E39">
        <v>2</v>
      </c>
      <c r="F39">
        <v>10</v>
      </c>
      <c r="H39">
        <f>ROUND(AVERAGE(Dados[[#This Row],[1º Trimestre]:[3º Trimestre]]),2)</f>
        <v>4.67</v>
      </c>
      <c r="I39">
        <v>8</v>
      </c>
      <c r="J39">
        <f>ROUND(MIN(10,IF(Dados[[#This Row],[Média]]&lt;6,(AVERAGE(Dados[[#This Row],[Média]],Dados[[#This Row],[Recuperação]])),Dados[[#This Row],[Recuperação]]*0.1+Dados[[#This Row],[Média]])),2)</f>
        <v>6.34</v>
      </c>
      <c r="K39" t="str">
        <f>IF(Dados[[#This Row],[Nota Final]]&lt;5,"Reprovado",IF(Dados[[#This Row],[Nota Final]]&lt;6,"Conselho","Aprovado"))</f>
        <v>Aprovado</v>
      </c>
    </row>
    <row r="40" spans="1:11" x14ac:dyDescent="0.25">
      <c r="A40" s="1">
        <v>39</v>
      </c>
      <c r="B40" t="s">
        <v>47</v>
      </c>
      <c r="C40" t="s">
        <v>1</v>
      </c>
      <c r="D40">
        <v>6</v>
      </c>
      <c r="E40">
        <v>2</v>
      </c>
      <c r="F40">
        <v>2</v>
      </c>
      <c r="H40">
        <f>ROUND(AVERAGE(Dados[[#This Row],[1º Trimestre]:[3º Trimestre]]),2)</f>
        <v>3.33</v>
      </c>
      <c r="I40">
        <v>6</v>
      </c>
      <c r="J40">
        <f>ROUND(MIN(10,IF(Dados[[#This Row],[Média]]&lt;6,(AVERAGE(Dados[[#This Row],[Média]],Dados[[#This Row],[Recuperação]])),Dados[[#This Row],[Recuperação]]*0.1+Dados[[#This Row],[Média]])),2)</f>
        <v>4.67</v>
      </c>
      <c r="K40" t="str">
        <f>IF(Dados[[#This Row],[Nota Final]]&lt;5,"Reprovado",IF(Dados[[#This Row],[Nota Final]]&lt;6,"Conselho","Aprovado"))</f>
        <v>Reprovado</v>
      </c>
    </row>
    <row r="41" spans="1:11" x14ac:dyDescent="0.25">
      <c r="A41" s="1">
        <v>40</v>
      </c>
      <c r="B41" t="s">
        <v>48</v>
      </c>
      <c r="C41" t="s">
        <v>1</v>
      </c>
      <c r="D41">
        <v>4</v>
      </c>
      <c r="E41">
        <v>2</v>
      </c>
      <c r="F41">
        <v>1</v>
      </c>
      <c r="H41">
        <f>ROUND(AVERAGE(Dados[[#This Row],[1º Trimestre]:[3º Trimestre]]),2)</f>
        <v>2.33</v>
      </c>
      <c r="I41">
        <v>8</v>
      </c>
      <c r="J41">
        <f>ROUND(MIN(10,IF(Dados[[#This Row],[Média]]&lt;6,(AVERAGE(Dados[[#This Row],[Média]],Dados[[#This Row],[Recuperação]])),Dados[[#This Row],[Recuperação]]*0.1+Dados[[#This Row],[Média]])),2)</f>
        <v>5.17</v>
      </c>
      <c r="K41" t="str">
        <f>IF(Dados[[#This Row],[Nota Final]]&lt;5,"Reprovado",IF(Dados[[#This Row],[Nota Final]]&lt;6,"Conselho","Aprovado"))</f>
        <v>Conselho</v>
      </c>
    </row>
    <row r="42" spans="1:11" x14ac:dyDescent="0.25">
      <c r="A42" s="1">
        <v>41</v>
      </c>
      <c r="B42" t="s">
        <v>49</v>
      </c>
      <c r="C42" t="s">
        <v>0</v>
      </c>
      <c r="D42">
        <v>4</v>
      </c>
      <c r="E42">
        <v>5</v>
      </c>
      <c r="F42">
        <v>1</v>
      </c>
      <c r="H42">
        <f>ROUND(AVERAGE(Dados[[#This Row],[1º Trimestre]:[3º Trimestre]]),2)</f>
        <v>3.33</v>
      </c>
      <c r="I42">
        <v>8</v>
      </c>
      <c r="J42">
        <f>ROUND(MIN(10,IF(Dados[[#This Row],[Média]]&lt;6,(AVERAGE(Dados[[#This Row],[Média]],Dados[[#This Row],[Recuperação]])),Dados[[#This Row],[Recuperação]]*0.1+Dados[[#This Row],[Média]])),2)</f>
        <v>5.67</v>
      </c>
      <c r="K42" t="str">
        <f>IF(Dados[[#This Row],[Nota Final]]&lt;5,"Reprovado",IF(Dados[[#This Row],[Nota Final]]&lt;6,"Conselho","Aprovado"))</f>
        <v>Conselho</v>
      </c>
    </row>
    <row r="43" spans="1:11" x14ac:dyDescent="0.25">
      <c r="A43" s="1">
        <v>42</v>
      </c>
      <c r="B43" t="s">
        <v>50</v>
      </c>
      <c r="C43" t="s">
        <v>1</v>
      </c>
      <c r="D43">
        <v>1</v>
      </c>
      <c r="E43">
        <v>10</v>
      </c>
      <c r="F43">
        <v>10</v>
      </c>
      <c r="H43">
        <f>ROUND(AVERAGE(Dados[[#This Row],[1º Trimestre]:[3º Trimestre]]),2)</f>
        <v>7</v>
      </c>
      <c r="I43">
        <v>6</v>
      </c>
      <c r="J43">
        <f>ROUND(MIN(10,IF(Dados[[#This Row],[Média]]&lt;6,(AVERAGE(Dados[[#This Row],[Média]],Dados[[#This Row],[Recuperação]])),Dados[[#This Row],[Recuperação]]*0.1+Dados[[#This Row],[Média]])),2)</f>
        <v>7.6</v>
      </c>
      <c r="K43" t="str">
        <f>IF(Dados[[#This Row],[Nota Final]]&lt;5,"Reprovado",IF(Dados[[#This Row],[Nota Final]]&lt;6,"Conselho","Aprovado"))</f>
        <v>Aprovado</v>
      </c>
    </row>
    <row r="44" spans="1:11" x14ac:dyDescent="0.25">
      <c r="A44" s="1">
        <v>43</v>
      </c>
      <c r="B44" t="s">
        <v>51</v>
      </c>
      <c r="C44" t="s">
        <v>1</v>
      </c>
      <c r="D44">
        <v>9</v>
      </c>
      <c r="E44">
        <v>8</v>
      </c>
      <c r="F44">
        <v>9</v>
      </c>
      <c r="H44">
        <f>ROUND(AVERAGE(Dados[[#This Row],[1º Trimestre]:[3º Trimestre]]),2)</f>
        <v>8.67</v>
      </c>
      <c r="I44">
        <v>8</v>
      </c>
      <c r="J44">
        <f>ROUND(MIN(10,IF(Dados[[#This Row],[Média]]&lt;6,(AVERAGE(Dados[[#This Row],[Média]],Dados[[#This Row],[Recuperação]])),Dados[[#This Row],[Recuperação]]*0.1+Dados[[#This Row],[Média]])),2)</f>
        <v>9.4700000000000006</v>
      </c>
      <c r="K44" t="str">
        <f>IF(Dados[[#This Row],[Nota Final]]&lt;5,"Reprovado",IF(Dados[[#This Row],[Nota Final]]&lt;6,"Conselho","Aprovado"))</f>
        <v>Aprovado</v>
      </c>
    </row>
    <row r="45" spans="1:11" x14ac:dyDescent="0.25">
      <c r="A45" s="1">
        <v>44</v>
      </c>
      <c r="B45" t="s">
        <v>52</v>
      </c>
      <c r="C45" t="s">
        <v>2</v>
      </c>
      <c r="D45">
        <v>6</v>
      </c>
      <c r="E45">
        <v>5</v>
      </c>
      <c r="F45">
        <v>4</v>
      </c>
      <c r="H45">
        <f>ROUND(AVERAGE(Dados[[#This Row],[1º Trimestre]:[3º Trimestre]]),2)</f>
        <v>5</v>
      </c>
      <c r="I45">
        <v>8</v>
      </c>
      <c r="J45">
        <f>ROUND(MIN(10,IF(Dados[[#This Row],[Média]]&lt;6,(AVERAGE(Dados[[#This Row],[Média]],Dados[[#This Row],[Recuperação]])),Dados[[#This Row],[Recuperação]]*0.1+Dados[[#This Row],[Média]])),2)</f>
        <v>6.5</v>
      </c>
      <c r="K45" t="str">
        <f>IF(Dados[[#This Row],[Nota Final]]&lt;5,"Reprovado",IF(Dados[[#This Row],[Nota Final]]&lt;6,"Conselho","Aprovado"))</f>
        <v>Aprovado</v>
      </c>
    </row>
    <row r="46" spans="1:11" x14ac:dyDescent="0.25">
      <c r="A46" s="1">
        <v>45</v>
      </c>
      <c r="B46" t="s">
        <v>53</v>
      </c>
      <c r="C46" t="s">
        <v>1</v>
      </c>
      <c r="D46">
        <v>9</v>
      </c>
      <c r="E46">
        <v>8</v>
      </c>
      <c r="F46">
        <v>8</v>
      </c>
      <c r="H46">
        <f>ROUND(AVERAGE(Dados[[#This Row],[1º Trimestre]:[3º Trimestre]]),2)</f>
        <v>8.33</v>
      </c>
      <c r="I46">
        <v>10</v>
      </c>
      <c r="J46">
        <f>ROUND(MIN(10,IF(Dados[[#This Row],[Média]]&lt;6,(AVERAGE(Dados[[#This Row],[Média]],Dados[[#This Row],[Recuperação]])),Dados[[#This Row],[Recuperação]]*0.1+Dados[[#This Row],[Média]])),2)</f>
        <v>9.33</v>
      </c>
      <c r="K46" t="str">
        <f>IF(Dados[[#This Row],[Nota Final]]&lt;5,"Reprovado",IF(Dados[[#This Row],[Nota Final]]&lt;6,"Conselho","Aprovado"))</f>
        <v>Aprovado</v>
      </c>
    </row>
    <row r="47" spans="1:11" x14ac:dyDescent="0.25">
      <c r="A47" s="1">
        <v>46</v>
      </c>
      <c r="B47" t="s">
        <v>54</v>
      </c>
      <c r="C47" t="s">
        <v>2</v>
      </c>
      <c r="D47">
        <v>10</v>
      </c>
      <c r="E47">
        <v>10</v>
      </c>
      <c r="F47">
        <v>5</v>
      </c>
      <c r="H47">
        <f>ROUND(AVERAGE(Dados[[#This Row],[1º Trimestre]:[3º Trimestre]]),2)</f>
        <v>8.33</v>
      </c>
      <c r="I47">
        <v>6</v>
      </c>
      <c r="J47">
        <f>ROUND(MIN(10,IF(Dados[[#This Row],[Média]]&lt;6,(AVERAGE(Dados[[#This Row],[Média]],Dados[[#This Row],[Recuperação]])),Dados[[#This Row],[Recuperação]]*0.1+Dados[[#This Row],[Média]])),2)</f>
        <v>8.93</v>
      </c>
      <c r="K47" t="str">
        <f>IF(Dados[[#This Row],[Nota Final]]&lt;5,"Reprovado",IF(Dados[[#This Row],[Nota Final]]&lt;6,"Conselho","Aprovado"))</f>
        <v>Aprovado</v>
      </c>
    </row>
    <row r="48" spans="1:11" x14ac:dyDescent="0.25">
      <c r="A48" s="1">
        <v>47</v>
      </c>
      <c r="B48" t="s">
        <v>55</v>
      </c>
      <c r="C48" t="s">
        <v>0</v>
      </c>
      <c r="D48">
        <v>1</v>
      </c>
      <c r="E48">
        <v>4</v>
      </c>
      <c r="F48">
        <v>9</v>
      </c>
      <c r="H48">
        <f>ROUND(AVERAGE(Dados[[#This Row],[1º Trimestre]:[3º Trimestre]]),2)</f>
        <v>4.67</v>
      </c>
      <c r="I48">
        <v>6</v>
      </c>
      <c r="J48">
        <f>ROUND(MIN(10,IF(Dados[[#This Row],[Média]]&lt;6,(AVERAGE(Dados[[#This Row],[Média]],Dados[[#This Row],[Recuperação]])),Dados[[#This Row],[Recuperação]]*0.1+Dados[[#This Row],[Média]])),2)</f>
        <v>5.34</v>
      </c>
      <c r="K48" t="str">
        <f>IF(Dados[[#This Row],[Nota Final]]&lt;5,"Reprovado",IF(Dados[[#This Row],[Nota Final]]&lt;6,"Conselho","Aprovado"))</f>
        <v>Conselho</v>
      </c>
    </row>
    <row r="49" spans="1:11" x14ac:dyDescent="0.25">
      <c r="A49" s="1">
        <v>48</v>
      </c>
      <c r="B49" t="s">
        <v>56</v>
      </c>
      <c r="C49" t="s">
        <v>1</v>
      </c>
      <c r="D49">
        <v>4</v>
      </c>
      <c r="E49">
        <v>8</v>
      </c>
      <c r="F49">
        <v>10</v>
      </c>
      <c r="H49">
        <f>ROUND(AVERAGE(Dados[[#This Row],[1º Trimestre]:[3º Trimestre]]),2)</f>
        <v>7.33</v>
      </c>
      <c r="I49">
        <v>6</v>
      </c>
      <c r="J49">
        <f>ROUND(MIN(10,IF(Dados[[#This Row],[Média]]&lt;6,(AVERAGE(Dados[[#This Row],[Média]],Dados[[#This Row],[Recuperação]])),Dados[[#This Row],[Recuperação]]*0.1+Dados[[#This Row],[Média]])),2)</f>
        <v>7.93</v>
      </c>
      <c r="K49" t="str">
        <f>IF(Dados[[#This Row],[Nota Final]]&lt;5,"Reprovado",IF(Dados[[#This Row],[Nota Final]]&lt;6,"Conselho","Aprovado"))</f>
        <v>Aprovado</v>
      </c>
    </row>
    <row r="50" spans="1:11" x14ac:dyDescent="0.25">
      <c r="A50" s="1">
        <v>49</v>
      </c>
      <c r="B50" t="s">
        <v>57</v>
      </c>
      <c r="C50" t="s">
        <v>1</v>
      </c>
      <c r="D50">
        <v>6</v>
      </c>
      <c r="E50">
        <v>10</v>
      </c>
      <c r="F50">
        <v>10</v>
      </c>
      <c r="H50">
        <f>ROUND(AVERAGE(Dados[[#This Row],[1º Trimestre]:[3º Trimestre]]),2)</f>
        <v>8.67</v>
      </c>
      <c r="I50">
        <v>6</v>
      </c>
      <c r="J50">
        <f>ROUND(MIN(10,IF(Dados[[#This Row],[Média]]&lt;6,(AVERAGE(Dados[[#This Row],[Média]],Dados[[#This Row],[Recuperação]])),Dados[[#This Row],[Recuperação]]*0.1+Dados[[#This Row],[Média]])),2)</f>
        <v>9.27</v>
      </c>
      <c r="K50" t="str">
        <f>IF(Dados[[#This Row],[Nota Final]]&lt;5,"Reprovado",IF(Dados[[#This Row],[Nota Final]]&lt;6,"Conselho","Aprovado"))</f>
        <v>Aprovado</v>
      </c>
    </row>
    <row r="51" spans="1:11" x14ac:dyDescent="0.25">
      <c r="A51" s="1">
        <v>50</v>
      </c>
      <c r="B51" t="s">
        <v>58</v>
      </c>
      <c r="C51" t="s">
        <v>1</v>
      </c>
      <c r="D51">
        <v>6</v>
      </c>
      <c r="E51">
        <v>4</v>
      </c>
      <c r="F51">
        <v>10</v>
      </c>
      <c r="H51">
        <f>ROUND(AVERAGE(Dados[[#This Row],[1º Trimestre]:[3º Trimestre]]),2)</f>
        <v>6.67</v>
      </c>
      <c r="I51">
        <v>6</v>
      </c>
      <c r="J51">
        <f>ROUND(MIN(10,IF(Dados[[#This Row],[Média]]&lt;6,(AVERAGE(Dados[[#This Row],[Média]],Dados[[#This Row],[Recuperação]])),Dados[[#This Row],[Recuperação]]*0.1+Dados[[#This Row],[Média]])),2)</f>
        <v>7.27</v>
      </c>
      <c r="K51" t="str">
        <f>IF(Dados[[#This Row],[Nota Final]]&lt;5,"Reprovado",IF(Dados[[#This Row],[Nota Final]]&lt;6,"Conselho","Aprovado"))</f>
        <v>Aprovado</v>
      </c>
    </row>
    <row r="52" spans="1:11" x14ac:dyDescent="0.25">
      <c r="A52" s="1">
        <v>51</v>
      </c>
      <c r="B52" t="s">
        <v>59</v>
      </c>
      <c r="C52" t="s">
        <v>2</v>
      </c>
      <c r="D52">
        <v>5</v>
      </c>
      <c r="E52">
        <v>4</v>
      </c>
      <c r="F52">
        <v>6</v>
      </c>
      <c r="H52">
        <f>ROUND(AVERAGE(Dados[[#This Row],[1º Trimestre]:[3º Trimestre]]),2)</f>
        <v>5</v>
      </c>
      <c r="I52">
        <v>6</v>
      </c>
      <c r="J52">
        <f>ROUND(MIN(10,IF(Dados[[#This Row],[Média]]&lt;6,(AVERAGE(Dados[[#This Row],[Média]],Dados[[#This Row],[Recuperação]])),Dados[[#This Row],[Recuperação]]*0.1+Dados[[#This Row],[Média]])),2)</f>
        <v>5.5</v>
      </c>
      <c r="K52" t="str">
        <f>IF(Dados[[#This Row],[Nota Final]]&lt;5,"Reprovado",IF(Dados[[#This Row],[Nota Final]]&lt;6,"Conselho","Aprovado"))</f>
        <v>Conselho</v>
      </c>
    </row>
    <row r="53" spans="1:11" x14ac:dyDescent="0.25">
      <c r="A53" s="1">
        <v>52</v>
      </c>
      <c r="B53" t="s">
        <v>60</v>
      </c>
      <c r="C53" t="s">
        <v>0</v>
      </c>
      <c r="D53">
        <v>10</v>
      </c>
      <c r="E53">
        <v>10</v>
      </c>
      <c r="F53">
        <v>5</v>
      </c>
      <c r="H53">
        <f>ROUND(AVERAGE(Dados[[#This Row],[1º Trimestre]:[3º Trimestre]]),2)</f>
        <v>8.33</v>
      </c>
      <c r="I53">
        <v>10</v>
      </c>
      <c r="J53">
        <f>ROUND(MIN(10,IF(Dados[[#This Row],[Média]]&lt;6,(AVERAGE(Dados[[#This Row],[Média]],Dados[[#This Row],[Recuperação]])),Dados[[#This Row],[Recuperação]]*0.1+Dados[[#This Row],[Média]])),2)</f>
        <v>9.33</v>
      </c>
      <c r="K53" t="str">
        <f>IF(Dados[[#This Row],[Nota Final]]&lt;5,"Reprovado",IF(Dados[[#This Row],[Nota Final]]&lt;6,"Conselho","Aprovado"))</f>
        <v>Aprovado</v>
      </c>
    </row>
    <row r="54" spans="1:11" x14ac:dyDescent="0.25">
      <c r="A54" s="1">
        <v>53</v>
      </c>
      <c r="B54" t="s">
        <v>61</v>
      </c>
      <c r="C54" t="s">
        <v>2</v>
      </c>
      <c r="D54">
        <v>1</v>
      </c>
      <c r="E54">
        <v>10</v>
      </c>
      <c r="F54">
        <v>8</v>
      </c>
      <c r="H54">
        <f>ROUND(AVERAGE(Dados[[#This Row],[1º Trimestre]:[3º Trimestre]]),2)</f>
        <v>6.33</v>
      </c>
      <c r="I54">
        <v>10</v>
      </c>
      <c r="J54">
        <f>ROUND(MIN(10,IF(Dados[[#This Row],[Média]]&lt;6,(AVERAGE(Dados[[#This Row],[Média]],Dados[[#This Row],[Recuperação]])),Dados[[#This Row],[Recuperação]]*0.1+Dados[[#This Row],[Média]])),2)</f>
        <v>7.33</v>
      </c>
      <c r="K54" t="str">
        <f>IF(Dados[[#This Row],[Nota Final]]&lt;5,"Reprovado",IF(Dados[[#This Row],[Nota Final]]&lt;6,"Conselho","Aprovado"))</f>
        <v>Aprovado</v>
      </c>
    </row>
    <row r="55" spans="1:11" x14ac:dyDescent="0.25">
      <c r="A55" s="1">
        <v>54</v>
      </c>
      <c r="B55" t="s">
        <v>62</v>
      </c>
      <c r="C55" t="s">
        <v>0</v>
      </c>
      <c r="D55">
        <v>6</v>
      </c>
      <c r="E55">
        <v>4</v>
      </c>
      <c r="F55">
        <v>1</v>
      </c>
      <c r="H55">
        <f>ROUND(AVERAGE(Dados[[#This Row],[1º Trimestre]:[3º Trimestre]]),2)</f>
        <v>3.67</v>
      </c>
      <c r="I55">
        <v>6</v>
      </c>
      <c r="J55">
        <f>ROUND(MIN(10,IF(Dados[[#This Row],[Média]]&lt;6,(AVERAGE(Dados[[#This Row],[Média]],Dados[[#This Row],[Recuperação]])),Dados[[#This Row],[Recuperação]]*0.1+Dados[[#This Row],[Média]])),2)</f>
        <v>4.84</v>
      </c>
      <c r="K55" t="str">
        <f>IF(Dados[[#This Row],[Nota Final]]&lt;5,"Reprovado",IF(Dados[[#This Row],[Nota Final]]&lt;6,"Conselho","Aprovado"))</f>
        <v>Reprovado</v>
      </c>
    </row>
    <row r="56" spans="1:11" x14ac:dyDescent="0.25">
      <c r="A56" s="1">
        <v>55</v>
      </c>
      <c r="B56" t="s">
        <v>63</v>
      </c>
      <c r="C56" t="s">
        <v>0</v>
      </c>
      <c r="D56">
        <v>4</v>
      </c>
      <c r="E56">
        <v>9</v>
      </c>
      <c r="F56">
        <v>10</v>
      </c>
      <c r="H56">
        <f>ROUND(AVERAGE(Dados[[#This Row],[1º Trimestre]:[3º Trimestre]]),2)</f>
        <v>7.67</v>
      </c>
      <c r="I56">
        <v>9</v>
      </c>
      <c r="J56">
        <f>ROUND(MIN(10,IF(Dados[[#This Row],[Média]]&lt;6,(AVERAGE(Dados[[#This Row],[Média]],Dados[[#This Row],[Recuperação]])),Dados[[#This Row],[Recuperação]]*0.1+Dados[[#This Row],[Média]])),2)</f>
        <v>8.57</v>
      </c>
      <c r="K56" t="str">
        <f>IF(Dados[[#This Row],[Nota Final]]&lt;5,"Reprovado",IF(Dados[[#This Row],[Nota Final]]&lt;6,"Conselho","Aprovado"))</f>
        <v>Aprovado</v>
      </c>
    </row>
    <row r="57" spans="1:11" x14ac:dyDescent="0.25">
      <c r="A57" s="1">
        <v>56</v>
      </c>
      <c r="B57" t="s">
        <v>64</v>
      </c>
      <c r="C57" t="s">
        <v>2</v>
      </c>
      <c r="D57">
        <v>1</v>
      </c>
      <c r="E57">
        <v>10</v>
      </c>
      <c r="F57">
        <v>10</v>
      </c>
      <c r="H57">
        <f>ROUND(AVERAGE(Dados[[#This Row],[1º Trimestre]:[3º Trimestre]]),2)</f>
        <v>7</v>
      </c>
      <c r="I57">
        <v>9</v>
      </c>
      <c r="J57">
        <f>ROUND(MIN(10,IF(Dados[[#This Row],[Média]]&lt;6,(AVERAGE(Dados[[#This Row],[Média]],Dados[[#This Row],[Recuperação]])),Dados[[#This Row],[Recuperação]]*0.1+Dados[[#This Row],[Média]])),2)</f>
        <v>7.9</v>
      </c>
      <c r="K57" t="str">
        <f>IF(Dados[[#This Row],[Nota Final]]&lt;5,"Reprovado",IF(Dados[[#This Row],[Nota Final]]&lt;6,"Conselho","Aprovado"))</f>
        <v>Aprovado</v>
      </c>
    </row>
    <row r="58" spans="1:11" x14ac:dyDescent="0.25">
      <c r="A58" s="1">
        <v>57</v>
      </c>
      <c r="B58" t="s">
        <v>65</v>
      </c>
      <c r="C58" t="s">
        <v>0</v>
      </c>
      <c r="D58">
        <v>9</v>
      </c>
      <c r="E58">
        <v>5</v>
      </c>
      <c r="F58">
        <v>5</v>
      </c>
      <c r="H58">
        <f>ROUND(AVERAGE(Dados[[#This Row],[1º Trimestre]:[3º Trimestre]]),2)</f>
        <v>6.33</v>
      </c>
      <c r="I58">
        <v>6</v>
      </c>
      <c r="J58">
        <f>ROUND(MIN(10,IF(Dados[[#This Row],[Média]]&lt;6,(AVERAGE(Dados[[#This Row],[Média]],Dados[[#This Row],[Recuperação]])),Dados[[#This Row],[Recuperação]]*0.1+Dados[[#This Row],[Média]])),2)</f>
        <v>6.93</v>
      </c>
      <c r="K58" t="str">
        <f>IF(Dados[[#This Row],[Nota Final]]&lt;5,"Reprovado",IF(Dados[[#This Row],[Nota Final]]&lt;6,"Conselho","Aprovado"))</f>
        <v>Aprovado</v>
      </c>
    </row>
    <row r="59" spans="1:11" x14ac:dyDescent="0.25">
      <c r="A59" s="1">
        <v>58</v>
      </c>
      <c r="B59" t="s">
        <v>66</v>
      </c>
      <c r="C59" t="s">
        <v>2</v>
      </c>
      <c r="D59">
        <v>1</v>
      </c>
      <c r="E59">
        <v>1</v>
      </c>
      <c r="F59">
        <v>5</v>
      </c>
      <c r="H59">
        <f>ROUND(AVERAGE(Dados[[#This Row],[1º Trimestre]:[3º Trimestre]]),2)</f>
        <v>2.33</v>
      </c>
      <c r="I59">
        <v>8</v>
      </c>
      <c r="J59">
        <f>ROUND(MIN(10,IF(Dados[[#This Row],[Média]]&lt;6,(AVERAGE(Dados[[#This Row],[Média]],Dados[[#This Row],[Recuperação]])),Dados[[#This Row],[Recuperação]]*0.1+Dados[[#This Row],[Média]])),2)</f>
        <v>5.17</v>
      </c>
      <c r="K59" t="str">
        <f>IF(Dados[[#This Row],[Nota Final]]&lt;5,"Reprovado",IF(Dados[[#This Row],[Nota Final]]&lt;6,"Conselho","Aprovado"))</f>
        <v>Conselho</v>
      </c>
    </row>
    <row r="60" spans="1:11" x14ac:dyDescent="0.25">
      <c r="A60" s="1">
        <v>59</v>
      </c>
      <c r="B60" t="s">
        <v>67</v>
      </c>
      <c r="C60" t="s">
        <v>1</v>
      </c>
      <c r="D60">
        <v>6</v>
      </c>
      <c r="E60">
        <v>4</v>
      </c>
      <c r="F60">
        <v>6</v>
      </c>
      <c r="H60">
        <f>ROUND(AVERAGE(Dados[[#This Row],[1º Trimestre]:[3º Trimestre]]),2)</f>
        <v>5.33</v>
      </c>
      <c r="I60">
        <v>7</v>
      </c>
      <c r="J60">
        <f>ROUND(MIN(10,IF(Dados[[#This Row],[Média]]&lt;6,(AVERAGE(Dados[[#This Row],[Média]],Dados[[#This Row],[Recuperação]])),Dados[[#This Row],[Recuperação]]*0.1+Dados[[#This Row],[Média]])),2)</f>
        <v>6.17</v>
      </c>
      <c r="K60" t="str">
        <f>IF(Dados[[#This Row],[Nota Final]]&lt;5,"Reprovado",IF(Dados[[#This Row],[Nota Final]]&lt;6,"Conselho","Aprovado"))</f>
        <v>Aprovado</v>
      </c>
    </row>
    <row r="61" spans="1:11" x14ac:dyDescent="0.25">
      <c r="A61" s="1">
        <v>60</v>
      </c>
      <c r="B61" t="s">
        <v>68</v>
      </c>
      <c r="C61" t="s">
        <v>0</v>
      </c>
      <c r="D61">
        <v>6</v>
      </c>
      <c r="E61">
        <v>5</v>
      </c>
      <c r="F61">
        <v>4</v>
      </c>
      <c r="H61">
        <f>ROUND(AVERAGE(Dados[[#This Row],[1º Trimestre]:[3º Trimestre]]),2)</f>
        <v>5</v>
      </c>
      <c r="I61">
        <v>7</v>
      </c>
      <c r="J61">
        <f>ROUND(MIN(10,IF(Dados[[#This Row],[Média]]&lt;6,(AVERAGE(Dados[[#This Row],[Média]],Dados[[#This Row],[Recuperação]])),Dados[[#This Row],[Recuperação]]*0.1+Dados[[#This Row],[Média]])),2)</f>
        <v>6</v>
      </c>
      <c r="K61" t="str">
        <f>IF(Dados[[#This Row],[Nota Final]]&lt;5,"Reprovado",IF(Dados[[#This Row],[Nota Final]]&lt;6,"Conselho","Aprovado"))</f>
        <v>Aprovado</v>
      </c>
    </row>
    <row r="62" spans="1:11" x14ac:dyDescent="0.25">
      <c r="A62" s="1">
        <v>61</v>
      </c>
      <c r="B62" t="s">
        <v>69</v>
      </c>
      <c r="C62" t="s">
        <v>0</v>
      </c>
      <c r="D62">
        <v>1</v>
      </c>
      <c r="E62">
        <v>10</v>
      </c>
      <c r="F62">
        <v>10</v>
      </c>
      <c r="H62">
        <f>ROUND(AVERAGE(Dados[[#This Row],[1º Trimestre]:[3º Trimestre]]),2)</f>
        <v>7</v>
      </c>
      <c r="I62">
        <v>7</v>
      </c>
      <c r="J62">
        <f>ROUND(MIN(10,IF(Dados[[#This Row],[Média]]&lt;6,(AVERAGE(Dados[[#This Row],[Média]],Dados[[#This Row],[Recuperação]])),Dados[[#This Row],[Recuperação]]*0.1+Dados[[#This Row],[Média]])),2)</f>
        <v>7.7</v>
      </c>
      <c r="K62" t="str">
        <f>IF(Dados[[#This Row],[Nota Final]]&lt;5,"Reprovado",IF(Dados[[#This Row],[Nota Final]]&lt;6,"Conselho","Aprovado"))</f>
        <v>Aprovado</v>
      </c>
    </row>
    <row r="63" spans="1:11" x14ac:dyDescent="0.25">
      <c r="A63" s="1">
        <v>62</v>
      </c>
      <c r="B63" t="s">
        <v>70</v>
      </c>
      <c r="C63" t="s">
        <v>1</v>
      </c>
      <c r="D63">
        <v>4</v>
      </c>
      <c r="E63">
        <v>9</v>
      </c>
      <c r="F63">
        <v>8</v>
      </c>
      <c r="H63">
        <f>ROUND(AVERAGE(Dados[[#This Row],[1º Trimestre]:[3º Trimestre]]),2)</f>
        <v>7</v>
      </c>
      <c r="I63">
        <v>9</v>
      </c>
      <c r="J63">
        <f>ROUND(MIN(10,IF(Dados[[#This Row],[Média]]&lt;6,(AVERAGE(Dados[[#This Row],[Média]],Dados[[#This Row],[Recuperação]])),Dados[[#This Row],[Recuperação]]*0.1+Dados[[#This Row],[Média]])),2)</f>
        <v>7.9</v>
      </c>
      <c r="K63" t="str">
        <f>IF(Dados[[#This Row],[Nota Final]]&lt;5,"Reprovado",IF(Dados[[#This Row],[Nota Final]]&lt;6,"Conselho","Aprovado"))</f>
        <v>Aprovado</v>
      </c>
    </row>
    <row r="64" spans="1:11" x14ac:dyDescent="0.25">
      <c r="A64" s="1">
        <v>63</v>
      </c>
      <c r="B64" t="s">
        <v>71</v>
      </c>
      <c r="C64" t="s">
        <v>1</v>
      </c>
      <c r="D64">
        <v>1</v>
      </c>
      <c r="E64">
        <v>1</v>
      </c>
      <c r="F64">
        <v>10</v>
      </c>
      <c r="H64">
        <f>ROUND(AVERAGE(Dados[[#This Row],[1º Trimestre]:[3º Trimestre]]),2)</f>
        <v>4</v>
      </c>
      <c r="I64">
        <v>7</v>
      </c>
      <c r="J64">
        <f>ROUND(MIN(10,IF(Dados[[#This Row],[Média]]&lt;6,(AVERAGE(Dados[[#This Row],[Média]],Dados[[#This Row],[Recuperação]])),Dados[[#This Row],[Recuperação]]*0.1+Dados[[#This Row],[Média]])),2)</f>
        <v>5.5</v>
      </c>
      <c r="K64" t="str">
        <f>IF(Dados[[#This Row],[Nota Final]]&lt;5,"Reprovado",IF(Dados[[#This Row],[Nota Final]]&lt;6,"Conselho","Aprovado"))</f>
        <v>Conselho</v>
      </c>
    </row>
    <row r="65" spans="1:11" x14ac:dyDescent="0.25">
      <c r="A65" s="1">
        <v>64</v>
      </c>
      <c r="B65" t="s">
        <v>72</v>
      </c>
      <c r="C65" t="s">
        <v>2</v>
      </c>
      <c r="D65">
        <v>10</v>
      </c>
      <c r="E65">
        <v>10</v>
      </c>
      <c r="F65">
        <v>8</v>
      </c>
      <c r="H65">
        <f>ROUND(AVERAGE(Dados[[#This Row],[1º Trimestre]:[3º Trimestre]]),2)</f>
        <v>9.33</v>
      </c>
      <c r="I65">
        <v>10</v>
      </c>
      <c r="J65">
        <f>ROUND(MIN(10,IF(Dados[[#This Row],[Média]]&lt;6,(AVERAGE(Dados[[#This Row],[Média]],Dados[[#This Row],[Recuperação]])),Dados[[#This Row],[Recuperação]]*0.1+Dados[[#This Row],[Média]])),2)</f>
        <v>10</v>
      </c>
      <c r="K65" t="str">
        <f>IF(Dados[[#This Row],[Nota Final]]&lt;5,"Reprovado",IF(Dados[[#This Row],[Nota Final]]&lt;6,"Conselho","Aprovado"))</f>
        <v>Aprovado</v>
      </c>
    </row>
    <row r="66" spans="1:11" x14ac:dyDescent="0.25">
      <c r="A66" s="1">
        <v>65</v>
      </c>
      <c r="B66" t="s">
        <v>73</v>
      </c>
      <c r="C66" t="s">
        <v>0</v>
      </c>
      <c r="D66">
        <v>4</v>
      </c>
      <c r="E66">
        <v>9</v>
      </c>
      <c r="F66">
        <v>5</v>
      </c>
      <c r="H66">
        <f>ROUND(AVERAGE(Dados[[#This Row],[1º Trimestre]:[3º Trimestre]]),2)</f>
        <v>6</v>
      </c>
      <c r="I66">
        <v>10</v>
      </c>
      <c r="J66">
        <f>ROUND(MIN(10,IF(Dados[[#This Row],[Média]]&lt;6,(AVERAGE(Dados[[#This Row],[Média]],Dados[[#This Row],[Recuperação]])),Dados[[#This Row],[Recuperação]]*0.1+Dados[[#This Row],[Média]])),2)</f>
        <v>7</v>
      </c>
      <c r="K66" t="str">
        <f>IF(Dados[[#This Row],[Nota Final]]&lt;5,"Reprovado",IF(Dados[[#This Row],[Nota Final]]&lt;6,"Conselho","Aprovado"))</f>
        <v>Aprovado</v>
      </c>
    </row>
    <row r="67" spans="1:11" x14ac:dyDescent="0.25">
      <c r="A67" s="1">
        <v>66</v>
      </c>
      <c r="B67" t="s">
        <v>74</v>
      </c>
      <c r="C67" t="s">
        <v>1</v>
      </c>
      <c r="D67">
        <v>9</v>
      </c>
      <c r="E67">
        <v>5</v>
      </c>
      <c r="F67">
        <v>8</v>
      </c>
      <c r="H67">
        <f>ROUND(AVERAGE(Dados[[#This Row],[1º Trimestre]:[3º Trimestre]]),2)</f>
        <v>7.33</v>
      </c>
      <c r="I67">
        <v>8</v>
      </c>
      <c r="J67">
        <f>ROUND(MIN(10,IF(Dados[[#This Row],[Média]]&lt;6,(AVERAGE(Dados[[#This Row],[Média]],Dados[[#This Row],[Recuperação]])),Dados[[#This Row],[Recuperação]]*0.1+Dados[[#This Row],[Média]])),2)</f>
        <v>8.1300000000000008</v>
      </c>
      <c r="K67" t="str">
        <f>IF(Dados[[#This Row],[Nota Final]]&lt;5,"Reprovado",IF(Dados[[#This Row],[Nota Final]]&lt;6,"Conselho","Aprovado"))</f>
        <v>Aprovado</v>
      </c>
    </row>
    <row r="68" spans="1:11" x14ac:dyDescent="0.25">
      <c r="A68" s="1">
        <v>67</v>
      </c>
      <c r="B68" t="s">
        <v>75</v>
      </c>
      <c r="C68" t="s">
        <v>1</v>
      </c>
      <c r="D68">
        <v>5</v>
      </c>
      <c r="E68">
        <v>8</v>
      </c>
      <c r="F68">
        <v>4</v>
      </c>
      <c r="H68">
        <f>ROUND(AVERAGE(Dados[[#This Row],[1º Trimestre]:[3º Trimestre]]),2)</f>
        <v>5.67</v>
      </c>
      <c r="I68">
        <v>10</v>
      </c>
      <c r="J68">
        <f>ROUND(MIN(10,IF(Dados[[#This Row],[Média]]&lt;6,(AVERAGE(Dados[[#This Row],[Média]],Dados[[#This Row],[Recuperação]])),Dados[[#This Row],[Recuperação]]*0.1+Dados[[#This Row],[Média]])),2)</f>
        <v>7.84</v>
      </c>
      <c r="K68" t="str">
        <f>IF(Dados[[#This Row],[Nota Final]]&lt;5,"Reprovado",IF(Dados[[#This Row],[Nota Final]]&lt;6,"Conselho","Aprovado"))</f>
        <v>Aprovado</v>
      </c>
    </row>
    <row r="69" spans="1:11" x14ac:dyDescent="0.25">
      <c r="A69" s="1">
        <v>68</v>
      </c>
      <c r="B69" t="s">
        <v>76</v>
      </c>
      <c r="C69" t="s">
        <v>1</v>
      </c>
      <c r="D69">
        <v>5</v>
      </c>
      <c r="E69">
        <v>1</v>
      </c>
      <c r="F69">
        <v>10</v>
      </c>
      <c r="H69">
        <f>ROUND(AVERAGE(Dados[[#This Row],[1º Trimestre]:[3º Trimestre]]),2)</f>
        <v>5.33</v>
      </c>
      <c r="I69">
        <v>8</v>
      </c>
      <c r="J69">
        <f>ROUND(MIN(10,IF(Dados[[#This Row],[Média]]&lt;6,(AVERAGE(Dados[[#This Row],[Média]],Dados[[#This Row],[Recuperação]])),Dados[[#This Row],[Recuperação]]*0.1+Dados[[#This Row],[Média]])),2)</f>
        <v>6.67</v>
      </c>
      <c r="K69" t="str">
        <f>IF(Dados[[#This Row],[Nota Final]]&lt;5,"Reprovado",IF(Dados[[#This Row],[Nota Final]]&lt;6,"Conselho","Aprovado"))</f>
        <v>Aprovado</v>
      </c>
    </row>
    <row r="70" spans="1:11" x14ac:dyDescent="0.25">
      <c r="A70" s="1">
        <v>69</v>
      </c>
      <c r="B70" t="s">
        <v>77</v>
      </c>
      <c r="C70" t="s">
        <v>0</v>
      </c>
      <c r="D70">
        <v>5</v>
      </c>
      <c r="E70">
        <v>9</v>
      </c>
      <c r="F70">
        <v>1</v>
      </c>
      <c r="H70">
        <f>ROUND(AVERAGE(Dados[[#This Row],[1º Trimestre]:[3º Trimestre]]),2)</f>
        <v>5</v>
      </c>
      <c r="I70">
        <v>8</v>
      </c>
      <c r="J70">
        <f>ROUND(MIN(10,IF(Dados[[#This Row],[Média]]&lt;6,(AVERAGE(Dados[[#This Row],[Média]],Dados[[#This Row],[Recuperação]])),Dados[[#This Row],[Recuperação]]*0.1+Dados[[#This Row],[Média]])),2)</f>
        <v>6.5</v>
      </c>
      <c r="K70" t="str">
        <f>IF(Dados[[#This Row],[Nota Final]]&lt;5,"Reprovado",IF(Dados[[#This Row],[Nota Final]]&lt;6,"Conselho","Aprovado"))</f>
        <v>Aprovado</v>
      </c>
    </row>
    <row r="71" spans="1:11" x14ac:dyDescent="0.25">
      <c r="A71" s="1">
        <v>70</v>
      </c>
      <c r="B71" t="s">
        <v>78</v>
      </c>
      <c r="C71" t="s">
        <v>2</v>
      </c>
      <c r="D71">
        <v>1</v>
      </c>
      <c r="E71">
        <v>10</v>
      </c>
      <c r="F71">
        <v>1</v>
      </c>
      <c r="H71">
        <f>ROUND(AVERAGE(Dados[[#This Row],[1º Trimestre]:[3º Trimestre]]),2)</f>
        <v>4</v>
      </c>
      <c r="I71">
        <v>6</v>
      </c>
      <c r="J71">
        <f>ROUND(MIN(10,IF(Dados[[#This Row],[Média]]&lt;6,(AVERAGE(Dados[[#This Row],[Média]],Dados[[#This Row],[Recuperação]])),Dados[[#This Row],[Recuperação]]*0.1+Dados[[#This Row],[Média]])),2)</f>
        <v>5</v>
      </c>
      <c r="K71" t="str">
        <f>IF(Dados[[#This Row],[Nota Final]]&lt;5,"Reprovado",IF(Dados[[#This Row],[Nota Final]]&lt;6,"Conselho","Aprovado"))</f>
        <v>Conselho</v>
      </c>
    </row>
    <row r="72" spans="1:11" x14ac:dyDescent="0.25">
      <c r="A72" s="1">
        <v>71</v>
      </c>
      <c r="B72" t="s">
        <v>79</v>
      </c>
      <c r="C72" t="s">
        <v>2</v>
      </c>
      <c r="D72">
        <v>8</v>
      </c>
      <c r="E72">
        <v>6</v>
      </c>
      <c r="F72">
        <v>8</v>
      </c>
      <c r="H72">
        <f>ROUND(AVERAGE(Dados[[#This Row],[1º Trimestre]:[3º Trimestre]]),2)</f>
        <v>7.33</v>
      </c>
      <c r="I72">
        <v>9</v>
      </c>
      <c r="J72">
        <f>ROUND(MIN(10,IF(Dados[[#This Row],[Média]]&lt;6,(AVERAGE(Dados[[#This Row],[Média]],Dados[[#This Row],[Recuperação]])),Dados[[#This Row],[Recuperação]]*0.1+Dados[[#This Row],[Média]])),2)</f>
        <v>8.23</v>
      </c>
      <c r="K72" t="str">
        <f>IF(Dados[[#This Row],[Nota Final]]&lt;5,"Reprovado",IF(Dados[[#This Row],[Nota Final]]&lt;6,"Conselho","Aprovado"))</f>
        <v>Aprovado</v>
      </c>
    </row>
    <row r="73" spans="1:11" x14ac:dyDescent="0.25">
      <c r="A73" s="1">
        <v>72</v>
      </c>
      <c r="B73" t="s">
        <v>80</v>
      </c>
      <c r="C73" t="s">
        <v>2</v>
      </c>
      <c r="D73">
        <v>10</v>
      </c>
      <c r="E73">
        <v>9</v>
      </c>
      <c r="F73">
        <v>5</v>
      </c>
      <c r="H73">
        <f>ROUND(AVERAGE(Dados[[#This Row],[1º Trimestre]:[3º Trimestre]]),2)</f>
        <v>8</v>
      </c>
      <c r="I73">
        <v>10</v>
      </c>
      <c r="J73">
        <f>ROUND(MIN(10,IF(Dados[[#This Row],[Média]]&lt;6,(AVERAGE(Dados[[#This Row],[Média]],Dados[[#This Row],[Recuperação]])),Dados[[#This Row],[Recuperação]]*0.1+Dados[[#This Row],[Média]])),2)</f>
        <v>9</v>
      </c>
      <c r="K73" t="str">
        <f>IF(Dados[[#This Row],[Nota Final]]&lt;5,"Reprovado",IF(Dados[[#This Row],[Nota Final]]&lt;6,"Conselho","Aprovado"))</f>
        <v>Aprovado</v>
      </c>
    </row>
    <row r="74" spans="1:11" x14ac:dyDescent="0.25">
      <c r="A74" s="1">
        <v>73</v>
      </c>
      <c r="B74" t="s">
        <v>81</v>
      </c>
      <c r="C74" t="s">
        <v>1</v>
      </c>
      <c r="D74">
        <v>5</v>
      </c>
      <c r="E74">
        <v>6</v>
      </c>
      <c r="F74">
        <v>5</v>
      </c>
      <c r="H74">
        <f>ROUND(AVERAGE(Dados[[#This Row],[1º Trimestre]:[3º Trimestre]]),2)</f>
        <v>5.33</v>
      </c>
      <c r="I74">
        <v>6</v>
      </c>
      <c r="J74">
        <f>ROUND(MIN(10,IF(Dados[[#This Row],[Média]]&lt;6,(AVERAGE(Dados[[#This Row],[Média]],Dados[[#This Row],[Recuperação]])),Dados[[#This Row],[Recuperação]]*0.1+Dados[[#This Row],[Média]])),2)</f>
        <v>5.67</v>
      </c>
      <c r="K74" t="str">
        <f>IF(Dados[[#This Row],[Nota Final]]&lt;5,"Reprovado",IF(Dados[[#This Row],[Nota Final]]&lt;6,"Conselho","Aprovado"))</f>
        <v>Conselho</v>
      </c>
    </row>
    <row r="75" spans="1:11" x14ac:dyDescent="0.25">
      <c r="A75" s="1">
        <v>74</v>
      </c>
      <c r="B75" t="s">
        <v>82</v>
      </c>
      <c r="C75" t="s">
        <v>1</v>
      </c>
      <c r="D75">
        <v>4</v>
      </c>
      <c r="E75">
        <v>6</v>
      </c>
      <c r="F75">
        <v>10</v>
      </c>
      <c r="H75">
        <f>ROUND(AVERAGE(Dados[[#This Row],[1º Trimestre]:[3º Trimestre]]),2)</f>
        <v>6.67</v>
      </c>
      <c r="I75">
        <v>7</v>
      </c>
      <c r="J75">
        <f>ROUND(MIN(10,IF(Dados[[#This Row],[Média]]&lt;6,(AVERAGE(Dados[[#This Row],[Média]],Dados[[#This Row],[Recuperação]])),Dados[[#This Row],[Recuperação]]*0.1+Dados[[#This Row],[Média]])),2)</f>
        <v>7.37</v>
      </c>
      <c r="K75" t="str">
        <f>IF(Dados[[#This Row],[Nota Final]]&lt;5,"Reprovado",IF(Dados[[#This Row],[Nota Final]]&lt;6,"Conselho","Aprovado"))</f>
        <v>Aprovado</v>
      </c>
    </row>
    <row r="76" spans="1:11" x14ac:dyDescent="0.25">
      <c r="A76" s="1">
        <v>75</v>
      </c>
      <c r="B76" t="s">
        <v>83</v>
      </c>
      <c r="C76" t="s">
        <v>2</v>
      </c>
      <c r="D76">
        <v>8</v>
      </c>
      <c r="E76">
        <v>4</v>
      </c>
      <c r="F76">
        <v>5</v>
      </c>
      <c r="H76">
        <f>ROUND(AVERAGE(Dados[[#This Row],[1º Trimestre]:[3º Trimestre]]),2)</f>
        <v>5.67</v>
      </c>
      <c r="I76">
        <v>8</v>
      </c>
      <c r="J76">
        <f>ROUND(MIN(10,IF(Dados[[#This Row],[Média]]&lt;6,(AVERAGE(Dados[[#This Row],[Média]],Dados[[#This Row],[Recuperação]])),Dados[[#This Row],[Recuperação]]*0.1+Dados[[#This Row],[Média]])),2)</f>
        <v>6.84</v>
      </c>
      <c r="K76" t="str">
        <f>IF(Dados[[#This Row],[Nota Final]]&lt;5,"Reprovado",IF(Dados[[#This Row],[Nota Final]]&lt;6,"Conselho","Aprovado"))</f>
        <v>Aprovado</v>
      </c>
    </row>
    <row r="77" spans="1:11" x14ac:dyDescent="0.25">
      <c r="A77" s="1">
        <v>76</v>
      </c>
      <c r="B77" t="s">
        <v>84</v>
      </c>
      <c r="C77" t="s">
        <v>1</v>
      </c>
      <c r="D77">
        <v>10</v>
      </c>
      <c r="E77">
        <v>9</v>
      </c>
      <c r="F77">
        <v>4</v>
      </c>
      <c r="H77">
        <f>ROUND(AVERAGE(Dados[[#This Row],[1º Trimestre]:[3º Trimestre]]),2)</f>
        <v>7.67</v>
      </c>
      <c r="I77">
        <v>7</v>
      </c>
      <c r="J77">
        <f>ROUND(MIN(10,IF(Dados[[#This Row],[Média]]&lt;6,(AVERAGE(Dados[[#This Row],[Média]],Dados[[#This Row],[Recuperação]])),Dados[[#This Row],[Recuperação]]*0.1+Dados[[#This Row],[Média]])),2)</f>
        <v>8.3699999999999992</v>
      </c>
      <c r="K77" t="str">
        <f>IF(Dados[[#This Row],[Nota Final]]&lt;5,"Reprovado",IF(Dados[[#This Row],[Nota Final]]&lt;6,"Conselho","Aprovado"))</f>
        <v>Aprovado</v>
      </c>
    </row>
    <row r="78" spans="1:11" x14ac:dyDescent="0.25">
      <c r="A78" s="1">
        <v>77</v>
      </c>
      <c r="B78" t="s">
        <v>85</v>
      </c>
      <c r="C78" t="s">
        <v>1</v>
      </c>
      <c r="D78">
        <v>9</v>
      </c>
      <c r="E78">
        <v>9</v>
      </c>
      <c r="F78">
        <v>1</v>
      </c>
      <c r="H78">
        <f>ROUND(AVERAGE(Dados[[#This Row],[1º Trimestre]:[3º Trimestre]]),2)</f>
        <v>6.33</v>
      </c>
      <c r="I78">
        <v>8</v>
      </c>
      <c r="J78">
        <f>ROUND(MIN(10,IF(Dados[[#This Row],[Média]]&lt;6,(AVERAGE(Dados[[#This Row],[Média]],Dados[[#This Row],[Recuperação]])),Dados[[#This Row],[Recuperação]]*0.1+Dados[[#This Row],[Média]])),2)</f>
        <v>7.13</v>
      </c>
      <c r="K78" t="str">
        <f>IF(Dados[[#This Row],[Nota Final]]&lt;5,"Reprovado",IF(Dados[[#This Row],[Nota Final]]&lt;6,"Conselho","Aprovado"))</f>
        <v>Aprovado</v>
      </c>
    </row>
    <row r="79" spans="1:11" x14ac:dyDescent="0.25">
      <c r="A79" s="1">
        <v>78</v>
      </c>
      <c r="B79" t="s">
        <v>86</v>
      </c>
      <c r="C79" t="s">
        <v>2</v>
      </c>
      <c r="D79">
        <v>10</v>
      </c>
      <c r="E79">
        <v>10</v>
      </c>
      <c r="F79">
        <v>8</v>
      </c>
      <c r="H79">
        <f>ROUND(AVERAGE(Dados[[#This Row],[1º Trimestre]:[3º Trimestre]]),2)</f>
        <v>9.33</v>
      </c>
      <c r="I79">
        <v>8</v>
      </c>
      <c r="J79">
        <f>ROUND(MIN(10,IF(Dados[[#This Row],[Média]]&lt;6,(AVERAGE(Dados[[#This Row],[Média]],Dados[[#This Row],[Recuperação]])),Dados[[#This Row],[Recuperação]]*0.1+Dados[[#This Row],[Média]])),2)</f>
        <v>10</v>
      </c>
      <c r="K79" t="str">
        <f>IF(Dados[[#This Row],[Nota Final]]&lt;5,"Reprovado",IF(Dados[[#This Row],[Nota Final]]&lt;6,"Conselho","Aprovado"))</f>
        <v>Aprovado</v>
      </c>
    </row>
    <row r="80" spans="1:11" x14ac:dyDescent="0.25">
      <c r="A80" s="1">
        <v>79</v>
      </c>
      <c r="B80" t="s">
        <v>87</v>
      </c>
      <c r="C80" t="s">
        <v>1</v>
      </c>
      <c r="D80">
        <v>4</v>
      </c>
      <c r="E80">
        <v>6</v>
      </c>
      <c r="F80">
        <v>4</v>
      </c>
      <c r="H80">
        <f>ROUND(AVERAGE(Dados[[#This Row],[1º Trimestre]:[3º Trimestre]]),2)</f>
        <v>4.67</v>
      </c>
      <c r="I80">
        <v>9</v>
      </c>
      <c r="J80">
        <f>ROUND(MIN(10,IF(Dados[[#This Row],[Média]]&lt;6,(AVERAGE(Dados[[#This Row],[Média]],Dados[[#This Row],[Recuperação]])),Dados[[#This Row],[Recuperação]]*0.1+Dados[[#This Row],[Média]])),2)</f>
        <v>6.84</v>
      </c>
      <c r="K80" t="str">
        <f>IF(Dados[[#This Row],[Nota Final]]&lt;5,"Reprovado",IF(Dados[[#This Row],[Nota Final]]&lt;6,"Conselho","Aprovado"))</f>
        <v>Aprovado</v>
      </c>
    </row>
    <row r="81" spans="1:11" x14ac:dyDescent="0.25">
      <c r="A81" s="1">
        <v>80</v>
      </c>
      <c r="B81" t="s">
        <v>88</v>
      </c>
      <c r="C81" t="s">
        <v>1</v>
      </c>
      <c r="D81">
        <v>4</v>
      </c>
      <c r="E81">
        <v>9</v>
      </c>
      <c r="F81">
        <v>5</v>
      </c>
      <c r="H81">
        <f>ROUND(AVERAGE(Dados[[#This Row],[1º Trimestre]:[3º Trimestre]]),2)</f>
        <v>6</v>
      </c>
      <c r="I81">
        <v>7</v>
      </c>
      <c r="J81">
        <f>ROUND(MIN(10,IF(Dados[[#This Row],[Média]]&lt;6,(AVERAGE(Dados[[#This Row],[Média]],Dados[[#This Row],[Recuperação]])),Dados[[#This Row],[Recuperação]]*0.1+Dados[[#This Row],[Média]])),2)</f>
        <v>6.7</v>
      </c>
      <c r="K81" t="str">
        <f>IF(Dados[[#This Row],[Nota Final]]&lt;5,"Reprovado",IF(Dados[[#This Row],[Nota Final]]&lt;6,"Conselho","Aprovado"))</f>
        <v>Aprovado</v>
      </c>
    </row>
    <row r="82" spans="1:11" x14ac:dyDescent="0.25">
      <c r="A82" s="1">
        <v>81</v>
      </c>
      <c r="B82" t="s">
        <v>89</v>
      </c>
      <c r="C82" t="s">
        <v>0</v>
      </c>
      <c r="D82">
        <v>1</v>
      </c>
      <c r="E82">
        <v>1</v>
      </c>
      <c r="F82">
        <v>1</v>
      </c>
      <c r="H82">
        <f>ROUND(AVERAGE(Dados[[#This Row],[1º Trimestre]:[3º Trimestre]]),2)</f>
        <v>1</v>
      </c>
      <c r="I82">
        <v>10</v>
      </c>
      <c r="J82">
        <f>ROUND(MIN(10,IF(Dados[[#This Row],[Média]]&lt;6,(AVERAGE(Dados[[#This Row],[Média]],Dados[[#This Row],[Recuperação]])),Dados[[#This Row],[Recuperação]]*0.1+Dados[[#This Row],[Média]])),2)</f>
        <v>5.5</v>
      </c>
      <c r="K82" t="str">
        <f>IF(Dados[[#This Row],[Nota Final]]&lt;5,"Reprovado",IF(Dados[[#This Row],[Nota Final]]&lt;6,"Conselho","Aprovado"))</f>
        <v>Conselho</v>
      </c>
    </row>
    <row r="83" spans="1:11" x14ac:dyDescent="0.25">
      <c r="A83" s="1">
        <v>82</v>
      </c>
      <c r="B83" t="s">
        <v>90</v>
      </c>
      <c r="C83" t="s">
        <v>2</v>
      </c>
      <c r="D83">
        <v>8</v>
      </c>
      <c r="E83">
        <v>5</v>
      </c>
      <c r="F83">
        <v>4</v>
      </c>
      <c r="H83">
        <f>ROUND(AVERAGE(Dados[[#This Row],[1º Trimestre]:[3º Trimestre]]),2)</f>
        <v>5.67</v>
      </c>
      <c r="I83">
        <v>8</v>
      </c>
      <c r="J83">
        <f>ROUND(MIN(10,IF(Dados[[#This Row],[Média]]&lt;6,(AVERAGE(Dados[[#This Row],[Média]],Dados[[#This Row],[Recuperação]])),Dados[[#This Row],[Recuperação]]*0.1+Dados[[#This Row],[Média]])),2)</f>
        <v>6.84</v>
      </c>
      <c r="K83" t="str">
        <f>IF(Dados[[#This Row],[Nota Final]]&lt;5,"Reprovado",IF(Dados[[#This Row],[Nota Final]]&lt;6,"Conselho","Aprovado"))</f>
        <v>Aprovado</v>
      </c>
    </row>
    <row r="84" spans="1:11" x14ac:dyDescent="0.25">
      <c r="A84" s="1">
        <v>83</v>
      </c>
      <c r="B84" t="s">
        <v>91</v>
      </c>
      <c r="C84" t="s">
        <v>0</v>
      </c>
      <c r="D84">
        <v>8</v>
      </c>
      <c r="E84">
        <v>8</v>
      </c>
      <c r="F84">
        <v>9</v>
      </c>
      <c r="H84">
        <f>ROUND(AVERAGE(Dados[[#This Row],[1º Trimestre]:[3º Trimestre]]),2)</f>
        <v>8.33</v>
      </c>
      <c r="I84">
        <v>7</v>
      </c>
      <c r="J84">
        <f>ROUND(MIN(10,IF(Dados[[#This Row],[Média]]&lt;6,(AVERAGE(Dados[[#This Row],[Média]],Dados[[#This Row],[Recuperação]])),Dados[[#This Row],[Recuperação]]*0.1+Dados[[#This Row],[Média]])),2)</f>
        <v>9.0299999999999994</v>
      </c>
      <c r="K84" t="str">
        <f>IF(Dados[[#This Row],[Nota Final]]&lt;5,"Reprovado",IF(Dados[[#This Row],[Nota Final]]&lt;6,"Conselho","Aprovado"))</f>
        <v>Aprovado</v>
      </c>
    </row>
    <row r="85" spans="1:11" x14ac:dyDescent="0.25">
      <c r="A85" s="1">
        <v>84</v>
      </c>
      <c r="B85" t="s">
        <v>92</v>
      </c>
      <c r="C85" t="s">
        <v>2</v>
      </c>
      <c r="D85">
        <v>1</v>
      </c>
      <c r="E85">
        <v>4</v>
      </c>
      <c r="F85">
        <v>5</v>
      </c>
      <c r="H85">
        <f>ROUND(AVERAGE(Dados[[#This Row],[1º Trimestre]:[3º Trimestre]]),2)</f>
        <v>3.33</v>
      </c>
      <c r="I85">
        <v>8</v>
      </c>
      <c r="J85">
        <f>ROUND(MIN(10,IF(Dados[[#This Row],[Média]]&lt;6,(AVERAGE(Dados[[#This Row],[Média]],Dados[[#This Row],[Recuperação]])),Dados[[#This Row],[Recuperação]]*0.1+Dados[[#This Row],[Média]])),2)</f>
        <v>5.67</v>
      </c>
      <c r="K85" t="str">
        <f>IF(Dados[[#This Row],[Nota Final]]&lt;5,"Reprovado",IF(Dados[[#This Row],[Nota Final]]&lt;6,"Conselho","Aprovado"))</f>
        <v>Conselho</v>
      </c>
    </row>
    <row r="86" spans="1:11" x14ac:dyDescent="0.25">
      <c r="A86" s="1">
        <v>85</v>
      </c>
      <c r="B86" t="s">
        <v>93</v>
      </c>
      <c r="C86" t="s">
        <v>1</v>
      </c>
      <c r="D86">
        <v>5</v>
      </c>
      <c r="E86">
        <v>6</v>
      </c>
      <c r="F86">
        <v>4</v>
      </c>
      <c r="H86">
        <f>ROUND(AVERAGE(Dados[[#This Row],[1º Trimestre]:[3º Trimestre]]),2)</f>
        <v>5</v>
      </c>
      <c r="I86">
        <v>9</v>
      </c>
      <c r="J86">
        <f>ROUND(MIN(10,IF(Dados[[#This Row],[Média]]&lt;6,(AVERAGE(Dados[[#This Row],[Média]],Dados[[#This Row],[Recuperação]])),Dados[[#This Row],[Recuperação]]*0.1+Dados[[#This Row],[Média]])),2)</f>
        <v>7</v>
      </c>
      <c r="K86" t="str">
        <f>IF(Dados[[#This Row],[Nota Final]]&lt;5,"Reprovado",IF(Dados[[#This Row],[Nota Final]]&lt;6,"Conselho","Aprovado"))</f>
        <v>Aprovado</v>
      </c>
    </row>
    <row r="87" spans="1:11" x14ac:dyDescent="0.25">
      <c r="A87" s="1">
        <v>86</v>
      </c>
      <c r="B87" t="s">
        <v>94</v>
      </c>
      <c r="C87" t="s">
        <v>1</v>
      </c>
      <c r="D87">
        <v>6</v>
      </c>
      <c r="E87">
        <v>8</v>
      </c>
      <c r="F87">
        <v>4</v>
      </c>
      <c r="H87">
        <f>ROUND(AVERAGE(Dados[[#This Row],[1º Trimestre]:[3º Trimestre]]),2)</f>
        <v>6</v>
      </c>
      <c r="I87">
        <v>6</v>
      </c>
      <c r="J87">
        <f>ROUND(MIN(10,IF(Dados[[#This Row],[Média]]&lt;6,(AVERAGE(Dados[[#This Row],[Média]],Dados[[#This Row],[Recuperação]])),Dados[[#This Row],[Recuperação]]*0.1+Dados[[#This Row],[Média]])),2)</f>
        <v>6.6</v>
      </c>
      <c r="K87" t="str">
        <f>IF(Dados[[#This Row],[Nota Final]]&lt;5,"Reprovado",IF(Dados[[#This Row],[Nota Final]]&lt;6,"Conselho","Aprovado"))</f>
        <v>Aprovado</v>
      </c>
    </row>
    <row r="88" spans="1:11" x14ac:dyDescent="0.25">
      <c r="A88" s="1">
        <v>87</v>
      </c>
      <c r="B88" t="s">
        <v>95</v>
      </c>
      <c r="C88" t="s">
        <v>1</v>
      </c>
      <c r="D88">
        <v>8</v>
      </c>
      <c r="E88">
        <v>6</v>
      </c>
      <c r="F88">
        <v>9</v>
      </c>
      <c r="H88">
        <f>ROUND(AVERAGE(Dados[[#This Row],[1º Trimestre]:[3º Trimestre]]),2)</f>
        <v>7.67</v>
      </c>
      <c r="I88">
        <v>6</v>
      </c>
      <c r="J88">
        <f>ROUND(MIN(10,IF(Dados[[#This Row],[Média]]&lt;6,(AVERAGE(Dados[[#This Row],[Média]],Dados[[#This Row],[Recuperação]])),Dados[[#This Row],[Recuperação]]*0.1+Dados[[#This Row],[Média]])),2)</f>
        <v>8.27</v>
      </c>
      <c r="K88" t="str">
        <f>IF(Dados[[#This Row],[Nota Final]]&lt;5,"Reprovado",IF(Dados[[#This Row],[Nota Final]]&lt;6,"Conselho","Aprovado"))</f>
        <v>Aprovado</v>
      </c>
    </row>
    <row r="89" spans="1:11" x14ac:dyDescent="0.25">
      <c r="A89" s="1">
        <v>88</v>
      </c>
      <c r="B89" t="s">
        <v>96</v>
      </c>
      <c r="C89" t="s">
        <v>1</v>
      </c>
      <c r="D89">
        <v>5</v>
      </c>
      <c r="E89">
        <v>4</v>
      </c>
      <c r="F89">
        <v>1</v>
      </c>
      <c r="H89">
        <f>ROUND(AVERAGE(Dados[[#This Row],[1º Trimestre]:[3º Trimestre]]),2)</f>
        <v>3.33</v>
      </c>
      <c r="I89">
        <v>9</v>
      </c>
      <c r="J89">
        <f>ROUND(MIN(10,IF(Dados[[#This Row],[Média]]&lt;6,(AVERAGE(Dados[[#This Row],[Média]],Dados[[#This Row],[Recuperação]])),Dados[[#This Row],[Recuperação]]*0.1+Dados[[#This Row],[Média]])),2)</f>
        <v>6.17</v>
      </c>
      <c r="K89" t="str">
        <f>IF(Dados[[#This Row],[Nota Final]]&lt;5,"Reprovado",IF(Dados[[#This Row],[Nota Final]]&lt;6,"Conselho","Aprovado"))</f>
        <v>Aprovado</v>
      </c>
    </row>
    <row r="90" spans="1:11" x14ac:dyDescent="0.25">
      <c r="A90" s="1">
        <v>89</v>
      </c>
      <c r="B90" t="s">
        <v>97</v>
      </c>
      <c r="C90" t="s">
        <v>1</v>
      </c>
      <c r="D90">
        <v>5</v>
      </c>
      <c r="E90">
        <v>6</v>
      </c>
      <c r="F90">
        <v>1</v>
      </c>
      <c r="H90">
        <f>ROUND(AVERAGE(Dados[[#This Row],[1º Trimestre]:[3º Trimestre]]),2)</f>
        <v>4</v>
      </c>
      <c r="I90">
        <v>7</v>
      </c>
      <c r="J90">
        <f>ROUND(MIN(10,IF(Dados[[#This Row],[Média]]&lt;6,(AVERAGE(Dados[[#This Row],[Média]],Dados[[#This Row],[Recuperação]])),Dados[[#This Row],[Recuperação]]*0.1+Dados[[#This Row],[Média]])),2)</f>
        <v>5.5</v>
      </c>
      <c r="K90" t="str">
        <f>IF(Dados[[#This Row],[Nota Final]]&lt;5,"Reprovado",IF(Dados[[#This Row],[Nota Final]]&lt;6,"Conselho","Aprovado"))</f>
        <v>Conselho</v>
      </c>
    </row>
    <row r="91" spans="1:11" x14ac:dyDescent="0.25">
      <c r="A91" s="1">
        <v>90</v>
      </c>
      <c r="B91" t="s">
        <v>98</v>
      </c>
      <c r="C91" t="s">
        <v>0</v>
      </c>
      <c r="D91">
        <v>1</v>
      </c>
      <c r="E91">
        <v>4</v>
      </c>
      <c r="F91">
        <v>9</v>
      </c>
      <c r="H91">
        <f>ROUND(AVERAGE(Dados[[#This Row],[1º Trimestre]:[3º Trimestre]]),2)</f>
        <v>4.67</v>
      </c>
      <c r="I91">
        <v>8</v>
      </c>
      <c r="J91">
        <f>ROUND(MIN(10,IF(Dados[[#This Row],[Média]]&lt;6,(AVERAGE(Dados[[#This Row],[Média]],Dados[[#This Row],[Recuperação]])),Dados[[#This Row],[Recuperação]]*0.1+Dados[[#This Row],[Média]])),2)</f>
        <v>6.34</v>
      </c>
      <c r="K91" t="str">
        <f>IF(Dados[[#This Row],[Nota Final]]&lt;5,"Reprovado",IF(Dados[[#This Row],[Nota Final]]&lt;6,"Conselho","Aprovado"))</f>
        <v>Aprovado</v>
      </c>
    </row>
    <row r="92" spans="1:11" x14ac:dyDescent="0.25">
      <c r="A92" s="1">
        <v>91</v>
      </c>
      <c r="B92" t="s">
        <v>99</v>
      </c>
      <c r="C92" t="s">
        <v>0</v>
      </c>
      <c r="D92">
        <v>8</v>
      </c>
      <c r="E92">
        <v>6</v>
      </c>
      <c r="F92">
        <v>10</v>
      </c>
      <c r="H92">
        <f>ROUND(AVERAGE(Dados[[#This Row],[1º Trimestre]:[3º Trimestre]]),2)</f>
        <v>8</v>
      </c>
      <c r="I92">
        <v>6</v>
      </c>
      <c r="J92">
        <f>ROUND(MIN(10,IF(Dados[[#This Row],[Média]]&lt;6,(AVERAGE(Dados[[#This Row],[Média]],Dados[[#This Row],[Recuperação]])),Dados[[#This Row],[Recuperação]]*0.1+Dados[[#This Row],[Média]])),2)</f>
        <v>8.6</v>
      </c>
      <c r="K92" t="str">
        <f>IF(Dados[[#This Row],[Nota Final]]&lt;5,"Reprovado",IF(Dados[[#This Row],[Nota Final]]&lt;6,"Conselho","Aprovado"))</f>
        <v>Aprovado</v>
      </c>
    </row>
    <row r="93" spans="1:11" x14ac:dyDescent="0.25">
      <c r="A93" s="1">
        <v>92</v>
      </c>
      <c r="B93" t="s">
        <v>100</v>
      </c>
      <c r="C93" t="s">
        <v>2</v>
      </c>
      <c r="D93">
        <v>8</v>
      </c>
      <c r="E93">
        <v>5</v>
      </c>
      <c r="F93">
        <v>8</v>
      </c>
      <c r="H93">
        <f>ROUND(AVERAGE(Dados[[#This Row],[1º Trimestre]:[3º Trimestre]]),2)</f>
        <v>7</v>
      </c>
      <c r="I93">
        <v>8</v>
      </c>
      <c r="J93">
        <f>ROUND(MIN(10,IF(Dados[[#This Row],[Média]]&lt;6,(AVERAGE(Dados[[#This Row],[Média]],Dados[[#This Row],[Recuperação]])),Dados[[#This Row],[Recuperação]]*0.1+Dados[[#This Row],[Média]])),2)</f>
        <v>7.8</v>
      </c>
      <c r="K93" t="str">
        <f>IF(Dados[[#This Row],[Nota Final]]&lt;5,"Reprovado",IF(Dados[[#This Row],[Nota Final]]&lt;6,"Conselho","Aprovado"))</f>
        <v>Aprovado</v>
      </c>
    </row>
    <row r="94" spans="1:11" x14ac:dyDescent="0.25">
      <c r="A94" s="1">
        <v>93</v>
      </c>
      <c r="B94" t="s">
        <v>101</v>
      </c>
      <c r="C94" t="s">
        <v>2</v>
      </c>
      <c r="D94">
        <v>1</v>
      </c>
      <c r="E94">
        <v>6</v>
      </c>
      <c r="F94">
        <v>4</v>
      </c>
      <c r="H94">
        <f>ROUND(AVERAGE(Dados[[#This Row],[1º Trimestre]:[3º Trimestre]]),2)</f>
        <v>3.67</v>
      </c>
      <c r="I94">
        <v>10</v>
      </c>
      <c r="J94">
        <f>ROUND(MIN(10,IF(Dados[[#This Row],[Média]]&lt;6,(AVERAGE(Dados[[#This Row],[Média]],Dados[[#This Row],[Recuperação]])),Dados[[#This Row],[Recuperação]]*0.1+Dados[[#This Row],[Média]])),2)</f>
        <v>6.84</v>
      </c>
      <c r="K94" t="str">
        <f>IF(Dados[[#This Row],[Nota Final]]&lt;5,"Reprovado",IF(Dados[[#This Row],[Nota Final]]&lt;6,"Conselho","Aprovado"))</f>
        <v>Aprovado</v>
      </c>
    </row>
    <row r="95" spans="1:11" x14ac:dyDescent="0.25">
      <c r="A95" s="1">
        <v>94</v>
      </c>
      <c r="B95" t="s">
        <v>102</v>
      </c>
      <c r="C95" t="s">
        <v>0</v>
      </c>
      <c r="D95">
        <v>6</v>
      </c>
      <c r="E95">
        <v>1</v>
      </c>
      <c r="F95">
        <v>8</v>
      </c>
      <c r="H95">
        <f>ROUND(AVERAGE(Dados[[#This Row],[1º Trimestre]:[3º Trimestre]]),2)</f>
        <v>5</v>
      </c>
      <c r="I95">
        <v>8</v>
      </c>
      <c r="J95">
        <f>ROUND(MIN(10,IF(Dados[[#This Row],[Média]]&lt;6,(AVERAGE(Dados[[#This Row],[Média]],Dados[[#This Row],[Recuperação]])),Dados[[#This Row],[Recuperação]]*0.1+Dados[[#This Row],[Média]])),2)</f>
        <v>6.5</v>
      </c>
      <c r="K95" t="str">
        <f>IF(Dados[[#This Row],[Nota Final]]&lt;5,"Reprovado",IF(Dados[[#This Row],[Nota Final]]&lt;6,"Conselho","Aprovado"))</f>
        <v>Aprovado</v>
      </c>
    </row>
    <row r="96" spans="1:11" x14ac:dyDescent="0.25">
      <c r="A96" s="1">
        <v>95</v>
      </c>
      <c r="B96" t="s">
        <v>103</v>
      </c>
      <c r="C96" t="s">
        <v>0</v>
      </c>
      <c r="D96">
        <v>4</v>
      </c>
      <c r="E96">
        <v>8</v>
      </c>
      <c r="F96">
        <v>6</v>
      </c>
      <c r="H96">
        <f>ROUND(AVERAGE(Dados[[#This Row],[1º Trimestre]:[3º Trimestre]]),2)</f>
        <v>6</v>
      </c>
      <c r="I96">
        <v>9</v>
      </c>
      <c r="J96">
        <f>ROUND(MIN(10,IF(Dados[[#This Row],[Média]]&lt;6,(AVERAGE(Dados[[#This Row],[Média]],Dados[[#This Row],[Recuperação]])),Dados[[#This Row],[Recuperação]]*0.1+Dados[[#This Row],[Média]])),2)</f>
        <v>6.9</v>
      </c>
      <c r="K96" t="str">
        <f>IF(Dados[[#This Row],[Nota Final]]&lt;5,"Reprovado",IF(Dados[[#This Row],[Nota Final]]&lt;6,"Conselho","Aprovado"))</f>
        <v>Aprovado</v>
      </c>
    </row>
    <row r="97" spans="1:11" x14ac:dyDescent="0.25">
      <c r="A97" s="1">
        <v>96</v>
      </c>
      <c r="B97" t="s">
        <v>104</v>
      </c>
      <c r="C97" t="s">
        <v>1</v>
      </c>
      <c r="D97">
        <v>4</v>
      </c>
      <c r="E97">
        <v>10</v>
      </c>
      <c r="F97">
        <v>10</v>
      </c>
      <c r="H97">
        <f>ROUND(AVERAGE(Dados[[#This Row],[1º Trimestre]:[3º Trimestre]]),2)</f>
        <v>8</v>
      </c>
      <c r="I97">
        <v>7</v>
      </c>
      <c r="J97">
        <f>ROUND(MIN(10,IF(Dados[[#This Row],[Média]]&lt;6,(AVERAGE(Dados[[#This Row],[Média]],Dados[[#This Row],[Recuperação]])),Dados[[#This Row],[Recuperação]]*0.1+Dados[[#This Row],[Média]])),2)</f>
        <v>8.6999999999999993</v>
      </c>
      <c r="K97" t="str">
        <f>IF(Dados[[#This Row],[Nota Final]]&lt;5,"Reprovado",IF(Dados[[#This Row],[Nota Final]]&lt;6,"Conselho","Aprovado"))</f>
        <v>Aprovado</v>
      </c>
    </row>
    <row r="98" spans="1:11" x14ac:dyDescent="0.25">
      <c r="A98" s="1">
        <v>97</v>
      </c>
      <c r="B98" t="s">
        <v>105</v>
      </c>
      <c r="C98" t="s">
        <v>1</v>
      </c>
      <c r="D98">
        <v>4</v>
      </c>
      <c r="E98">
        <v>8</v>
      </c>
      <c r="F98">
        <v>9</v>
      </c>
      <c r="H98">
        <f>ROUND(AVERAGE(Dados[[#This Row],[1º Trimestre]:[3º Trimestre]]),2)</f>
        <v>7</v>
      </c>
      <c r="I98">
        <v>10</v>
      </c>
      <c r="J98">
        <f>ROUND(MIN(10,IF(Dados[[#This Row],[Média]]&lt;6,(AVERAGE(Dados[[#This Row],[Média]],Dados[[#This Row],[Recuperação]])),Dados[[#This Row],[Recuperação]]*0.1+Dados[[#This Row],[Média]])),2)</f>
        <v>8</v>
      </c>
      <c r="K98" t="str">
        <f>IF(Dados[[#This Row],[Nota Final]]&lt;5,"Reprovado",IF(Dados[[#This Row],[Nota Final]]&lt;6,"Conselho","Aprovado"))</f>
        <v>Aprovado</v>
      </c>
    </row>
    <row r="99" spans="1:11" x14ac:dyDescent="0.25">
      <c r="A99" s="1">
        <v>98</v>
      </c>
      <c r="B99" t="s">
        <v>106</v>
      </c>
      <c r="C99" t="s">
        <v>2</v>
      </c>
      <c r="D99">
        <v>9</v>
      </c>
      <c r="E99">
        <v>4</v>
      </c>
      <c r="F99">
        <v>9</v>
      </c>
      <c r="H99">
        <f>ROUND(AVERAGE(Dados[[#This Row],[1º Trimestre]:[3º Trimestre]]),2)</f>
        <v>7.33</v>
      </c>
      <c r="I99">
        <v>10</v>
      </c>
      <c r="J99">
        <f>ROUND(MIN(10,IF(Dados[[#This Row],[Média]]&lt;6,(AVERAGE(Dados[[#This Row],[Média]],Dados[[#This Row],[Recuperação]])),Dados[[#This Row],[Recuperação]]*0.1+Dados[[#This Row],[Média]])),2)</f>
        <v>8.33</v>
      </c>
      <c r="K99" t="str">
        <f>IF(Dados[[#This Row],[Nota Final]]&lt;5,"Reprovado",IF(Dados[[#This Row],[Nota Final]]&lt;6,"Conselho","Aprovado"))</f>
        <v>Aprovado</v>
      </c>
    </row>
    <row r="100" spans="1:11" x14ac:dyDescent="0.25">
      <c r="A100" s="1">
        <v>99</v>
      </c>
      <c r="B100" t="s">
        <v>107</v>
      </c>
      <c r="C100" t="s">
        <v>2</v>
      </c>
      <c r="D100">
        <v>9</v>
      </c>
      <c r="E100">
        <v>9</v>
      </c>
      <c r="F100">
        <v>4</v>
      </c>
      <c r="H100">
        <f>ROUND(AVERAGE(Dados[[#This Row],[1º Trimestre]:[3º Trimestre]]),2)</f>
        <v>7.33</v>
      </c>
      <c r="I100">
        <v>8</v>
      </c>
      <c r="J100">
        <f>ROUND(MIN(10,IF(Dados[[#This Row],[Média]]&lt;6,(AVERAGE(Dados[[#This Row],[Média]],Dados[[#This Row],[Recuperação]])),Dados[[#This Row],[Recuperação]]*0.1+Dados[[#This Row],[Média]])),2)</f>
        <v>8.1300000000000008</v>
      </c>
      <c r="K100" t="str">
        <f>IF(Dados[[#This Row],[Nota Final]]&lt;5,"Reprovado",IF(Dados[[#This Row],[Nota Final]]&lt;6,"Conselho","Aprovado"))</f>
        <v>Aprovado</v>
      </c>
    </row>
    <row r="101" spans="1:11" x14ac:dyDescent="0.25">
      <c r="A101" s="1">
        <v>100</v>
      </c>
      <c r="B101" t="s">
        <v>42</v>
      </c>
      <c r="C101" t="s">
        <v>2</v>
      </c>
      <c r="D101">
        <v>9</v>
      </c>
      <c r="E101">
        <v>9</v>
      </c>
      <c r="F101">
        <v>8</v>
      </c>
      <c r="H101">
        <f>ROUND(AVERAGE(Dados[[#This Row],[1º Trimestre]:[3º Trimestre]]),2)</f>
        <v>8.67</v>
      </c>
      <c r="I101">
        <v>10</v>
      </c>
      <c r="J101">
        <f>ROUND(MIN(10,IF(Dados[[#This Row],[Média]]&lt;6,(AVERAGE(Dados[[#This Row],[Média]],Dados[[#This Row],[Recuperação]])),Dados[[#This Row],[Recuperação]]*0.1+Dados[[#This Row],[Média]])),2)</f>
        <v>9.67</v>
      </c>
      <c r="K101" t="str">
        <f>IF(Dados[[#This Row],[Nota Final]]&lt;5,"Reprovado",IF(Dados[[#This Row],[Nota Final]]&lt;6,"Conselho","Aprovado"))</f>
        <v>Aprovado</v>
      </c>
    </row>
    <row r="102" spans="1:11" x14ac:dyDescent="0.25">
      <c r="A102" s="1">
        <v>101</v>
      </c>
      <c r="B102" t="s">
        <v>108</v>
      </c>
      <c r="C102" t="s">
        <v>2</v>
      </c>
      <c r="D102">
        <v>4</v>
      </c>
      <c r="E102">
        <v>10</v>
      </c>
      <c r="F102">
        <v>4</v>
      </c>
      <c r="H102">
        <f>ROUND(AVERAGE(Dados[[#This Row],[1º Trimestre]:[3º Trimestre]]),2)</f>
        <v>6</v>
      </c>
      <c r="I102">
        <v>10</v>
      </c>
      <c r="J102">
        <f>ROUND(MIN(10,IF(Dados[[#This Row],[Média]]&lt;6,(AVERAGE(Dados[[#This Row],[Média]],Dados[[#This Row],[Recuperação]])),Dados[[#This Row],[Recuperação]]*0.1+Dados[[#This Row],[Média]])),2)</f>
        <v>7</v>
      </c>
      <c r="K102" t="str">
        <f>IF(Dados[[#This Row],[Nota Final]]&lt;5,"Reprovado",IF(Dados[[#This Row],[Nota Final]]&lt;6,"Conselho","Aprovado"))</f>
        <v>Aprovado</v>
      </c>
    </row>
    <row r="103" spans="1:11" x14ac:dyDescent="0.25">
      <c r="A103" s="1">
        <v>102</v>
      </c>
      <c r="B103" t="s">
        <v>109</v>
      </c>
      <c r="C103" t="s">
        <v>2</v>
      </c>
      <c r="D103">
        <v>5</v>
      </c>
      <c r="E103">
        <v>6</v>
      </c>
      <c r="F103">
        <v>4</v>
      </c>
      <c r="H103">
        <f>ROUND(AVERAGE(Dados[[#This Row],[1º Trimestre]:[3º Trimestre]]),2)</f>
        <v>5</v>
      </c>
      <c r="I103">
        <v>7</v>
      </c>
      <c r="J103">
        <f>ROUND(MIN(10,IF(Dados[[#This Row],[Média]]&lt;6,(AVERAGE(Dados[[#This Row],[Média]],Dados[[#This Row],[Recuperação]])),Dados[[#This Row],[Recuperação]]*0.1+Dados[[#This Row],[Média]])),2)</f>
        <v>6</v>
      </c>
      <c r="K103" t="str">
        <f>IF(Dados[[#This Row],[Nota Final]]&lt;5,"Reprovado",IF(Dados[[#This Row],[Nota Final]]&lt;6,"Conselho","Aprovado"))</f>
        <v>Aprovado</v>
      </c>
    </row>
    <row r="104" spans="1:11" x14ac:dyDescent="0.25">
      <c r="A104" s="1">
        <v>103</v>
      </c>
      <c r="B104" t="s">
        <v>110</v>
      </c>
      <c r="C104" t="s">
        <v>2</v>
      </c>
      <c r="D104">
        <v>5</v>
      </c>
      <c r="E104">
        <v>5</v>
      </c>
      <c r="F104">
        <v>8</v>
      </c>
      <c r="H104">
        <f>ROUND(AVERAGE(Dados[[#This Row],[1º Trimestre]:[3º Trimestre]]),2)</f>
        <v>6</v>
      </c>
      <c r="I104">
        <v>7</v>
      </c>
      <c r="J104">
        <f>ROUND(MIN(10,IF(Dados[[#This Row],[Média]]&lt;6,(AVERAGE(Dados[[#This Row],[Média]],Dados[[#This Row],[Recuperação]])),Dados[[#This Row],[Recuperação]]*0.1+Dados[[#This Row],[Média]])),2)</f>
        <v>6.7</v>
      </c>
      <c r="K104" t="str">
        <f>IF(Dados[[#This Row],[Nota Final]]&lt;5,"Reprovado",IF(Dados[[#This Row],[Nota Final]]&lt;6,"Conselho","Aprovado"))</f>
        <v>Aprovado</v>
      </c>
    </row>
    <row r="105" spans="1:11" x14ac:dyDescent="0.25">
      <c r="A105" s="1">
        <v>104</v>
      </c>
      <c r="B105" t="s">
        <v>111</v>
      </c>
      <c r="C105" t="s">
        <v>0</v>
      </c>
      <c r="D105">
        <v>4</v>
      </c>
      <c r="E105">
        <v>5</v>
      </c>
      <c r="F105">
        <v>8</v>
      </c>
      <c r="H105">
        <f>ROUND(AVERAGE(Dados[[#This Row],[1º Trimestre]:[3º Trimestre]]),2)</f>
        <v>5.67</v>
      </c>
      <c r="I105">
        <v>7</v>
      </c>
      <c r="J105">
        <f>ROUND(MIN(10,IF(Dados[[#This Row],[Média]]&lt;6,(AVERAGE(Dados[[#This Row],[Média]],Dados[[#This Row],[Recuperação]])),Dados[[#This Row],[Recuperação]]*0.1+Dados[[#This Row],[Média]])),2)</f>
        <v>6.34</v>
      </c>
      <c r="K105" t="str">
        <f>IF(Dados[[#This Row],[Nota Final]]&lt;5,"Reprovado",IF(Dados[[#This Row],[Nota Final]]&lt;6,"Conselho","Aprovado"))</f>
        <v>Aprovado</v>
      </c>
    </row>
    <row r="106" spans="1:11" x14ac:dyDescent="0.25">
      <c r="A106" s="1">
        <v>105</v>
      </c>
      <c r="B106" t="s">
        <v>112</v>
      </c>
      <c r="C106" t="s">
        <v>1</v>
      </c>
      <c r="D106">
        <v>5</v>
      </c>
      <c r="E106">
        <v>8</v>
      </c>
      <c r="F106">
        <v>1</v>
      </c>
      <c r="H106">
        <f>ROUND(AVERAGE(Dados[[#This Row],[1º Trimestre]:[3º Trimestre]]),2)</f>
        <v>4.67</v>
      </c>
      <c r="I106">
        <v>7</v>
      </c>
      <c r="J106">
        <f>ROUND(MIN(10,IF(Dados[[#This Row],[Média]]&lt;6,(AVERAGE(Dados[[#This Row],[Média]],Dados[[#This Row],[Recuperação]])),Dados[[#This Row],[Recuperação]]*0.1+Dados[[#This Row],[Média]])),2)</f>
        <v>5.84</v>
      </c>
      <c r="K106" t="str">
        <f>IF(Dados[[#This Row],[Nota Final]]&lt;5,"Reprovado",IF(Dados[[#This Row],[Nota Final]]&lt;6,"Conselho","Aprovado"))</f>
        <v>Conselho</v>
      </c>
    </row>
    <row r="107" spans="1:11" x14ac:dyDescent="0.25">
      <c r="A107" s="1">
        <v>106</v>
      </c>
      <c r="B107" t="s">
        <v>113</v>
      </c>
      <c r="C107" t="s">
        <v>2</v>
      </c>
      <c r="D107">
        <v>1</v>
      </c>
      <c r="E107">
        <v>4</v>
      </c>
      <c r="F107">
        <v>10</v>
      </c>
      <c r="H107">
        <f>ROUND(AVERAGE(Dados[[#This Row],[1º Trimestre]:[3º Trimestre]]),2)</f>
        <v>5</v>
      </c>
      <c r="I107">
        <v>10</v>
      </c>
      <c r="J107">
        <f>ROUND(MIN(10,IF(Dados[[#This Row],[Média]]&lt;6,(AVERAGE(Dados[[#This Row],[Média]],Dados[[#This Row],[Recuperação]])),Dados[[#This Row],[Recuperação]]*0.1+Dados[[#This Row],[Média]])),2)</f>
        <v>7.5</v>
      </c>
      <c r="K107" t="str">
        <f>IF(Dados[[#This Row],[Nota Final]]&lt;5,"Reprovado",IF(Dados[[#This Row],[Nota Final]]&lt;6,"Conselho","Aprovado"))</f>
        <v>Aprovado</v>
      </c>
    </row>
    <row r="108" spans="1:11" x14ac:dyDescent="0.25">
      <c r="A108" s="1">
        <v>107</v>
      </c>
      <c r="B108" t="s">
        <v>114</v>
      </c>
      <c r="C108" t="s">
        <v>2</v>
      </c>
      <c r="D108">
        <v>6</v>
      </c>
      <c r="E108">
        <v>8</v>
      </c>
      <c r="F108">
        <v>4</v>
      </c>
      <c r="H108">
        <f>ROUND(AVERAGE(Dados[[#This Row],[1º Trimestre]:[3º Trimestre]]),2)</f>
        <v>6</v>
      </c>
      <c r="I108">
        <v>6</v>
      </c>
      <c r="J108">
        <f>ROUND(MIN(10,IF(Dados[[#This Row],[Média]]&lt;6,(AVERAGE(Dados[[#This Row],[Média]],Dados[[#This Row],[Recuperação]])),Dados[[#This Row],[Recuperação]]*0.1+Dados[[#This Row],[Média]])),2)</f>
        <v>6.6</v>
      </c>
      <c r="K108" t="str">
        <f>IF(Dados[[#This Row],[Nota Final]]&lt;5,"Reprovado",IF(Dados[[#This Row],[Nota Final]]&lt;6,"Conselho","Aprovado"))</f>
        <v>Aprovado</v>
      </c>
    </row>
    <row r="109" spans="1:11" x14ac:dyDescent="0.25">
      <c r="A109" s="1">
        <v>108</v>
      </c>
      <c r="B109" t="s">
        <v>115</v>
      </c>
      <c r="C109" t="s">
        <v>0</v>
      </c>
      <c r="D109">
        <v>9</v>
      </c>
      <c r="E109">
        <v>6</v>
      </c>
      <c r="F109">
        <v>1</v>
      </c>
      <c r="H109">
        <f>ROUND(AVERAGE(Dados[[#This Row],[1º Trimestre]:[3º Trimestre]]),2)</f>
        <v>5.33</v>
      </c>
      <c r="I109">
        <v>9</v>
      </c>
      <c r="J109">
        <f>ROUND(MIN(10,IF(Dados[[#This Row],[Média]]&lt;6,(AVERAGE(Dados[[#This Row],[Média]],Dados[[#This Row],[Recuperação]])),Dados[[#This Row],[Recuperação]]*0.1+Dados[[#This Row],[Média]])),2)</f>
        <v>7.17</v>
      </c>
      <c r="K109" t="str">
        <f>IF(Dados[[#This Row],[Nota Final]]&lt;5,"Reprovado",IF(Dados[[#This Row],[Nota Final]]&lt;6,"Conselho","Aprovado"))</f>
        <v>Aprovado</v>
      </c>
    </row>
    <row r="110" spans="1:11" x14ac:dyDescent="0.25">
      <c r="A110" s="1">
        <v>109</v>
      </c>
      <c r="B110" t="s">
        <v>116</v>
      </c>
      <c r="C110" t="s">
        <v>0</v>
      </c>
      <c r="D110">
        <v>5</v>
      </c>
      <c r="E110">
        <v>9</v>
      </c>
      <c r="F110">
        <v>10</v>
      </c>
      <c r="H110">
        <f>ROUND(AVERAGE(Dados[[#This Row],[1º Trimestre]:[3º Trimestre]]),2)</f>
        <v>8</v>
      </c>
      <c r="I110">
        <v>6</v>
      </c>
      <c r="J110">
        <f>ROUND(MIN(10,IF(Dados[[#This Row],[Média]]&lt;6,(AVERAGE(Dados[[#This Row],[Média]],Dados[[#This Row],[Recuperação]])),Dados[[#This Row],[Recuperação]]*0.1+Dados[[#This Row],[Média]])),2)</f>
        <v>8.6</v>
      </c>
      <c r="K110" t="str">
        <f>IF(Dados[[#This Row],[Nota Final]]&lt;5,"Reprovado",IF(Dados[[#This Row],[Nota Final]]&lt;6,"Conselho","Aprovado"))</f>
        <v>Aprovado</v>
      </c>
    </row>
    <row r="111" spans="1:11" x14ac:dyDescent="0.25">
      <c r="A111" s="1">
        <v>110</v>
      </c>
      <c r="B111" t="s">
        <v>117</v>
      </c>
      <c r="C111" t="s">
        <v>1</v>
      </c>
      <c r="D111">
        <v>10</v>
      </c>
      <c r="E111">
        <v>4</v>
      </c>
      <c r="F111">
        <v>10</v>
      </c>
      <c r="H111">
        <f>ROUND(AVERAGE(Dados[[#This Row],[1º Trimestre]:[3º Trimestre]]),2)</f>
        <v>8</v>
      </c>
      <c r="I111">
        <v>6</v>
      </c>
      <c r="J111">
        <f>ROUND(MIN(10,IF(Dados[[#This Row],[Média]]&lt;6,(AVERAGE(Dados[[#This Row],[Média]],Dados[[#This Row],[Recuperação]])),Dados[[#This Row],[Recuperação]]*0.1+Dados[[#This Row],[Média]])),2)</f>
        <v>8.6</v>
      </c>
      <c r="K111" t="str">
        <f>IF(Dados[[#This Row],[Nota Final]]&lt;5,"Reprovado",IF(Dados[[#This Row],[Nota Final]]&lt;6,"Conselho","Aprovado"))</f>
        <v>Aprovado</v>
      </c>
    </row>
    <row r="112" spans="1:11" x14ac:dyDescent="0.25">
      <c r="A112" s="1">
        <v>111</v>
      </c>
      <c r="B112" t="s">
        <v>118</v>
      </c>
      <c r="C112" t="s">
        <v>2</v>
      </c>
      <c r="D112">
        <v>6</v>
      </c>
      <c r="E112">
        <v>1</v>
      </c>
      <c r="F112">
        <v>5</v>
      </c>
      <c r="H112">
        <f>ROUND(AVERAGE(Dados[[#This Row],[1º Trimestre]:[3º Trimestre]]),2)</f>
        <v>4</v>
      </c>
      <c r="I112">
        <v>10</v>
      </c>
      <c r="J112">
        <f>ROUND(MIN(10,IF(Dados[[#This Row],[Média]]&lt;6,(AVERAGE(Dados[[#This Row],[Média]],Dados[[#This Row],[Recuperação]])),Dados[[#This Row],[Recuperação]]*0.1+Dados[[#This Row],[Média]])),2)</f>
        <v>7</v>
      </c>
      <c r="K112" t="str">
        <f>IF(Dados[[#This Row],[Nota Final]]&lt;5,"Reprovado",IF(Dados[[#This Row],[Nota Final]]&lt;6,"Conselho","Aprovado"))</f>
        <v>Aprovado</v>
      </c>
    </row>
    <row r="113" spans="1:11" x14ac:dyDescent="0.25">
      <c r="A113" s="1">
        <v>112</v>
      </c>
      <c r="B113" t="s">
        <v>119</v>
      </c>
      <c r="C113" t="s">
        <v>0</v>
      </c>
      <c r="D113">
        <v>10</v>
      </c>
      <c r="E113">
        <v>6</v>
      </c>
      <c r="F113">
        <v>4</v>
      </c>
      <c r="H113">
        <f>ROUND(AVERAGE(Dados[[#This Row],[1º Trimestre]:[3º Trimestre]]),2)</f>
        <v>6.67</v>
      </c>
      <c r="I113">
        <v>10</v>
      </c>
      <c r="J113">
        <f>ROUND(MIN(10,IF(Dados[[#This Row],[Média]]&lt;6,(AVERAGE(Dados[[#This Row],[Média]],Dados[[#This Row],[Recuperação]])),Dados[[#This Row],[Recuperação]]*0.1+Dados[[#This Row],[Média]])),2)</f>
        <v>7.67</v>
      </c>
      <c r="K113" t="str">
        <f>IF(Dados[[#This Row],[Nota Final]]&lt;5,"Reprovado",IF(Dados[[#This Row],[Nota Final]]&lt;6,"Conselho","Aprovado"))</f>
        <v>Aprovado</v>
      </c>
    </row>
    <row r="114" spans="1:11" x14ac:dyDescent="0.25">
      <c r="A114" s="1">
        <v>113</v>
      </c>
      <c r="B114" t="s">
        <v>120</v>
      </c>
      <c r="C114" t="s">
        <v>1</v>
      </c>
      <c r="D114">
        <v>4</v>
      </c>
      <c r="E114">
        <v>5</v>
      </c>
      <c r="F114">
        <v>6</v>
      </c>
      <c r="H114">
        <f>ROUND(AVERAGE(Dados[[#This Row],[1º Trimestre]:[3º Trimestre]]),2)</f>
        <v>5</v>
      </c>
      <c r="I114">
        <v>10</v>
      </c>
      <c r="J114">
        <f>ROUND(MIN(10,IF(Dados[[#This Row],[Média]]&lt;6,(AVERAGE(Dados[[#This Row],[Média]],Dados[[#This Row],[Recuperação]])),Dados[[#This Row],[Recuperação]]*0.1+Dados[[#This Row],[Média]])),2)</f>
        <v>7.5</v>
      </c>
      <c r="K114" t="str">
        <f>IF(Dados[[#This Row],[Nota Final]]&lt;5,"Reprovado",IF(Dados[[#This Row],[Nota Final]]&lt;6,"Conselho","Aprovado"))</f>
        <v>Aprovado</v>
      </c>
    </row>
    <row r="115" spans="1:11" x14ac:dyDescent="0.25">
      <c r="A115" s="1">
        <v>114</v>
      </c>
      <c r="B115" t="s">
        <v>121</v>
      </c>
      <c r="C115" t="s">
        <v>0</v>
      </c>
      <c r="D115">
        <v>4</v>
      </c>
      <c r="E115">
        <v>9</v>
      </c>
      <c r="F115">
        <v>1</v>
      </c>
      <c r="H115">
        <f>ROUND(AVERAGE(Dados[[#This Row],[1º Trimestre]:[3º Trimestre]]),2)</f>
        <v>4.67</v>
      </c>
      <c r="I115">
        <v>10</v>
      </c>
      <c r="J115">
        <f>ROUND(MIN(10,IF(Dados[[#This Row],[Média]]&lt;6,(AVERAGE(Dados[[#This Row],[Média]],Dados[[#This Row],[Recuperação]])),Dados[[#This Row],[Recuperação]]*0.1+Dados[[#This Row],[Média]])),2)</f>
        <v>7.34</v>
      </c>
      <c r="K115" t="str">
        <f>IF(Dados[[#This Row],[Nota Final]]&lt;5,"Reprovado",IF(Dados[[#This Row],[Nota Final]]&lt;6,"Conselho","Aprovado"))</f>
        <v>Aprovado</v>
      </c>
    </row>
    <row r="116" spans="1:11" x14ac:dyDescent="0.25">
      <c r="A116" s="1">
        <v>115</v>
      </c>
      <c r="B116" t="s">
        <v>122</v>
      </c>
      <c r="C116" t="s">
        <v>1</v>
      </c>
      <c r="D116">
        <v>1</v>
      </c>
      <c r="E116">
        <v>10</v>
      </c>
      <c r="F116">
        <v>5</v>
      </c>
      <c r="H116">
        <f>ROUND(AVERAGE(Dados[[#This Row],[1º Trimestre]:[3º Trimestre]]),2)</f>
        <v>5.33</v>
      </c>
      <c r="I116">
        <v>10</v>
      </c>
      <c r="J116">
        <f>ROUND(MIN(10,IF(Dados[[#This Row],[Média]]&lt;6,(AVERAGE(Dados[[#This Row],[Média]],Dados[[#This Row],[Recuperação]])),Dados[[#This Row],[Recuperação]]*0.1+Dados[[#This Row],[Média]])),2)</f>
        <v>7.67</v>
      </c>
      <c r="K116" t="str">
        <f>IF(Dados[[#This Row],[Nota Final]]&lt;5,"Reprovado",IF(Dados[[#This Row],[Nota Final]]&lt;6,"Conselho","Aprovado"))</f>
        <v>Aprovado</v>
      </c>
    </row>
    <row r="117" spans="1:11" x14ac:dyDescent="0.25">
      <c r="A117" s="1">
        <v>116</v>
      </c>
      <c r="B117" t="s">
        <v>123</v>
      </c>
      <c r="C117" t="s">
        <v>1</v>
      </c>
      <c r="D117">
        <v>10</v>
      </c>
      <c r="E117">
        <v>8</v>
      </c>
      <c r="F117">
        <v>9</v>
      </c>
      <c r="H117">
        <f>ROUND(AVERAGE(Dados[[#This Row],[1º Trimestre]:[3º Trimestre]]),2)</f>
        <v>9</v>
      </c>
      <c r="I117">
        <v>7</v>
      </c>
      <c r="J117">
        <f>ROUND(MIN(10,IF(Dados[[#This Row],[Média]]&lt;6,(AVERAGE(Dados[[#This Row],[Média]],Dados[[#This Row],[Recuperação]])),Dados[[#This Row],[Recuperação]]*0.1+Dados[[#This Row],[Média]])),2)</f>
        <v>9.6999999999999993</v>
      </c>
      <c r="K117" t="str">
        <f>IF(Dados[[#This Row],[Nota Final]]&lt;5,"Reprovado",IF(Dados[[#This Row],[Nota Final]]&lt;6,"Conselho","Aprovado"))</f>
        <v>Aprovado</v>
      </c>
    </row>
    <row r="118" spans="1:11" x14ac:dyDescent="0.25">
      <c r="A118" s="1">
        <v>117</v>
      </c>
      <c r="B118" t="s">
        <v>124</v>
      </c>
      <c r="C118" t="s">
        <v>2</v>
      </c>
      <c r="D118">
        <v>4</v>
      </c>
      <c r="E118">
        <v>6</v>
      </c>
      <c r="F118">
        <v>6</v>
      </c>
      <c r="H118">
        <f>ROUND(AVERAGE(Dados[[#This Row],[1º Trimestre]:[3º Trimestre]]),2)</f>
        <v>5.33</v>
      </c>
      <c r="I118">
        <v>6</v>
      </c>
      <c r="J118">
        <f>ROUND(MIN(10,IF(Dados[[#This Row],[Média]]&lt;6,(AVERAGE(Dados[[#This Row],[Média]],Dados[[#This Row],[Recuperação]])),Dados[[#This Row],[Recuperação]]*0.1+Dados[[#This Row],[Média]])),2)</f>
        <v>5.67</v>
      </c>
      <c r="K118" t="str">
        <f>IF(Dados[[#This Row],[Nota Final]]&lt;5,"Reprovado",IF(Dados[[#This Row],[Nota Final]]&lt;6,"Conselho","Aprovado"))</f>
        <v>Conselho</v>
      </c>
    </row>
    <row r="119" spans="1:11" x14ac:dyDescent="0.25">
      <c r="A119" s="1">
        <v>118</v>
      </c>
      <c r="B119" t="s">
        <v>125</v>
      </c>
      <c r="C119" t="s">
        <v>0</v>
      </c>
      <c r="D119">
        <v>5</v>
      </c>
      <c r="E119">
        <v>10</v>
      </c>
      <c r="F119">
        <v>6</v>
      </c>
      <c r="H119">
        <f>ROUND(AVERAGE(Dados[[#This Row],[1º Trimestre]:[3º Trimestre]]),2)</f>
        <v>7</v>
      </c>
      <c r="I119">
        <v>10</v>
      </c>
      <c r="J119">
        <f>ROUND(MIN(10,IF(Dados[[#This Row],[Média]]&lt;6,(AVERAGE(Dados[[#This Row],[Média]],Dados[[#This Row],[Recuperação]])),Dados[[#This Row],[Recuperação]]*0.1+Dados[[#This Row],[Média]])),2)</f>
        <v>8</v>
      </c>
      <c r="K119" t="str">
        <f>IF(Dados[[#This Row],[Nota Final]]&lt;5,"Reprovado",IF(Dados[[#This Row],[Nota Final]]&lt;6,"Conselho","Aprovado"))</f>
        <v>Aprovado</v>
      </c>
    </row>
    <row r="120" spans="1:11" x14ac:dyDescent="0.25">
      <c r="A120" s="1">
        <v>119</v>
      </c>
      <c r="B120" t="s">
        <v>126</v>
      </c>
      <c r="C120" t="s">
        <v>1</v>
      </c>
      <c r="D120">
        <v>5</v>
      </c>
      <c r="E120">
        <v>7</v>
      </c>
      <c r="F120">
        <v>6</v>
      </c>
      <c r="H120">
        <f>ROUND(AVERAGE(Dados[[#This Row],[1º Trimestre]:[3º Trimestre]]),2)</f>
        <v>6</v>
      </c>
      <c r="I120">
        <v>10</v>
      </c>
      <c r="J120">
        <f>ROUND(MIN(10,IF(Dados[[#This Row],[Média]]&lt;6,(AVERAGE(Dados[[#This Row],[Média]],Dados[[#This Row],[Recuperação]])),Dados[[#This Row],[Recuperação]]*0.1+Dados[[#This Row],[Média]])),2)</f>
        <v>7</v>
      </c>
      <c r="K120" t="str">
        <f>IF(Dados[[#This Row],[Nota Final]]&lt;5,"Reprovado",IF(Dados[[#This Row],[Nota Final]]&lt;6,"Conselho","Aprovado"))</f>
        <v>Aprovado</v>
      </c>
    </row>
    <row r="121" spans="1:11" x14ac:dyDescent="0.25">
      <c r="A121" s="1">
        <v>120</v>
      </c>
      <c r="B121" t="s">
        <v>127</v>
      </c>
      <c r="C121" t="s">
        <v>2</v>
      </c>
      <c r="D121">
        <v>5</v>
      </c>
      <c r="E121">
        <v>9</v>
      </c>
      <c r="F121">
        <v>9</v>
      </c>
      <c r="H121">
        <f>ROUND(AVERAGE(Dados[[#This Row],[1º Trimestre]:[3º Trimestre]]),2)</f>
        <v>7.67</v>
      </c>
      <c r="I121">
        <v>8</v>
      </c>
      <c r="J121">
        <f>ROUND(MIN(10,IF(Dados[[#This Row],[Média]]&lt;6,(AVERAGE(Dados[[#This Row],[Média]],Dados[[#This Row],[Recuperação]])),Dados[[#This Row],[Recuperação]]*0.1+Dados[[#This Row],[Média]])),2)</f>
        <v>8.4700000000000006</v>
      </c>
      <c r="K121" t="str">
        <f>IF(Dados[[#This Row],[Nota Final]]&lt;5,"Reprovado",IF(Dados[[#This Row],[Nota Final]]&lt;6,"Conselho","Aprovado"))</f>
        <v>Aprovado</v>
      </c>
    </row>
    <row r="122" spans="1:11" x14ac:dyDescent="0.25">
      <c r="A122" s="1">
        <v>121</v>
      </c>
      <c r="B122" t="s">
        <v>128</v>
      </c>
      <c r="C122" t="s">
        <v>2</v>
      </c>
      <c r="D122">
        <v>6</v>
      </c>
      <c r="E122">
        <v>10</v>
      </c>
      <c r="F122">
        <v>4</v>
      </c>
      <c r="H122">
        <f>ROUND(AVERAGE(Dados[[#This Row],[1º Trimestre]:[3º Trimestre]]),2)</f>
        <v>6.67</v>
      </c>
      <c r="I122">
        <v>9</v>
      </c>
      <c r="J122">
        <f>ROUND(MIN(10,IF(Dados[[#This Row],[Média]]&lt;6,(AVERAGE(Dados[[#This Row],[Média]],Dados[[#This Row],[Recuperação]])),Dados[[#This Row],[Recuperação]]*0.1+Dados[[#This Row],[Média]])),2)</f>
        <v>7.57</v>
      </c>
      <c r="K122" t="str">
        <f>IF(Dados[[#This Row],[Nota Final]]&lt;5,"Reprovado",IF(Dados[[#This Row],[Nota Final]]&lt;6,"Conselho","Aprovado"))</f>
        <v>Aprovado</v>
      </c>
    </row>
    <row r="123" spans="1:11" x14ac:dyDescent="0.25">
      <c r="A123" s="1">
        <v>122</v>
      </c>
      <c r="B123" t="s">
        <v>129</v>
      </c>
      <c r="C123" t="s">
        <v>0</v>
      </c>
      <c r="D123">
        <v>9</v>
      </c>
      <c r="E123">
        <v>4</v>
      </c>
      <c r="F123">
        <v>9</v>
      </c>
      <c r="H123">
        <f>ROUND(AVERAGE(Dados[[#This Row],[1º Trimestre]:[3º Trimestre]]),2)</f>
        <v>7.33</v>
      </c>
      <c r="I123">
        <v>7</v>
      </c>
      <c r="J123">
        <f>ROUND(MIN(10,IF(Dados[[#This Row],[Média]]&lt;6,(AVERAGE(Dados[[#This Row],[Média]],Dados[[#This Row],[Recuperação]])),Dados[[#This Row],[Recuperação]]*0.1+Dados[[#This Row],[Média]])),2)</f>
        <v>8.0299999999999994</v>
      </c>
      <c r="K123" t="str">
        <f>IF(Dados[[#This Row],[Nota Final]]&lt;5,"Reprovado",IF(Dados[[#This Row],[Nota Final]]&lt;6,"Conselho","Aprovado"))</f>
        <v>Aprovado</v>
      </c>
    </row>
    <row r="124" spans="1:11" x14ac:dyDescent="0.25">
      <c r="A124" s="1">
        <v>123</v>
      </c>
      <c r="B124" t="s">
        <v>130</v>
      </c>
      <c r="C124" t="s">
        <v>0</v>
      </c>
      <c r="D124">
        <v>6</v>
      </c>
      <c r="E124">
        <v>5</v>
      </c>
      <c r="F124">
        <v>8</v>
      </c>
      <c r="H124">
        <f>ROUND(AVERAGE(Dados[[#This Row],[1º Trimestre]:[3º Trimestre]]),2)</f>
        <v>6.33</v>
      </c>
      <c r="I124">
        <v>9</v>
      </c>
      <c r="J124">
        <f>ROUND(MIN(10,IF(Dados[[#This Row],[Média]]&lt;6,(AVERAGE(Dados[[#This Row],[Média]],Dados[[#This Row],[Recuperação]])),Dados[[#This Row],[Recuperação]]*0.1+Dados[[#This Row],[Média]])),2)</f>
        <v>7.23</v>
      </c>
      <c r="K124" t="str">
        <f>IF(Dados[[#This Row],[Nota Final]]&lt;5,"Reprovado",IF(Dados[[#This Row],[Nota Final]]&lt;6,"Conselho","Aprovado"))</f>
        <v>Aprovado</v>
      </c>
    </row>
    <row r="125" spans="1:11" x14ac:dyDescent="0.25">
      <c r="A125" s="1">
        <v>124</v>
      </c>
      <c r="B125" t="s">
        <v>131</v>
      </c>
      <c r="C125" t="s">
        <v>2</v>
      </c>
      <c r="D125">
        <v>8</v>
      </c>
      <c r="E125">
        <v>10</v>
      </c>
      <c r="F125">
        <v>7</v>
      </c>
      <c r="H125">
        <f>ROUND(AVERAGE(Dados[[#This Row],[1º Trimestre]:[3º Trimestre]]),2)</f>
        <v>8.33</v>
      </c>
      <c r="I125">
        <v>9</v>
      </c>
      <c r="J125">
        <f>ROUND(MIN(10,IF(Dados[[#This Row],[Média]]&lt;6,(AVERAGE(Dados[[#This Row],[Média]],Dados[[#This Row],[Recuperação]])),Dados[[#This Row],[Recuperação]]*0.1+Dados[[#This Row],[Média]])),2)</f>
        <v>9.23</v>
      </c>
      <c r="K125" t="str">
        <f>IF(Dados[[#This Row],[Nota Final]]&lt;5,"Reprovado",IF(Dados[[#This Row],[Nota Final]]&lt;6,"Conselho","Aprovado"))</f>
        <v>Aprovado</v>
      </c>
    </row>
    <row r="126" spans="1:11" x14ac:dyDescent="0.25">
      <c r="A126" s="1">
        <v>125</v>
      </c>
      <c r="B126" t="s">
        <v>132</v>
      </c>
      <c r="C126" t="s">
        <v>0</v>
      </c>
      <c r="D126">
        <v>4</v>
      </c>
      <c r="E126">
        <v>4</v>
      </c>
      <c r="F126">
        <v>8</v>
      </c>
      <c r="H126">
        <f>ROUND(AVERAGE(Dados[[#This Row],[1º Trimestre]:[3º Trimestre]]),2)</f>
        <v>5.33</v>
      </c>
      <c r="I126">
        <v>9</v>
      </c>
      <c r="J126">
        <f>ROUND(MIN(10,IF(Dados[[#This Row],[Média]]&lt;6,(AVERAGE(Dados[[#This Row],[Média]],Dados[[#This Row],[Recuperação]])),Dados[[#This Row],[Recuperação]]*0.1+Dados[[#This Row],[Média]])),2)</f>
        <v>7.17</v>
      </c>
      <c r="K126" t="str">
        <f>IF(Dados[[#This Row],[Nota Final]]&lt;5,"Reprovado",IF(Dados[[#This Row],[Nota Final]]&lt;6,"Conselho","Aprovado"))</f>
        <v>Aprovado</v>
      </c>
    </row>
    <row r="127" spans="1:11" x14ac:dyDescent="0.25">
      <c r="A127" s="1">
        <v>126</v>
      </c>
      <c r="B127" t="s">
        <v>133</v>
      </c>
      <c r="C127" t="s">
        <v>1</v>
      </c>
      <c r="D127">
        <v>6</v>
      </c>
      <c r="E127">
        <v>9</v>
      </c>
      <c r="F127">
        <v>5</v>
      </c>
      <c r="H127">
        <f>ROUND(AVERAGE(Dados[[#This Row],[1º Trimestre]:[3º Trimestre]]),2)</f>
        <v>6.67</v>
      </c>
      <c r="I127">
        <v>10</v>
      </c>
      <c r="J127">
        <f>ROUND(MIN(10,IF(Dados[[#This Row],[Média]]&lt;6,(AVERAGE(Dados[[#This Row],[Média]],Dados[[#This Row],[Recuperação]])),Dados[[#This Row],[Recuperação]]*0.1+Dados[[#This Row],[Média]])),2)</f>
        <v>7.67</v>
      </c>
      <c r="K127" t="str">
        <f>IF(Dados[[#This Row],[Nota Final]]&lt;5,"Reprovado",IF(Dados[[#This Row],[Nota Final]]&lt;6,"Conselho","Aprovado"))</f>
        <v>Aprovado</v>
      </c>
    </row>
    <row r="128" spans="1:11" x14ac:dyDescent="0.25">
      <c r="A128" s="1">
        <v>127</v>
      </c>
      <c r="B128" t="s">
        <v>134</v>
      </c>
      <c r="C128" t="s">
        <v>2</v>
      </c>
      <c r="D128">
        <v>8</v>
      </c>
      <c r="E128">
        <v>5</v>
      </c>
      <c r="F128">
        <v>10</v>
      </c>
      <c r="H128">
        <f>ROUND(AVERAGE(Dados[[#This Row],[1º Trimestre]:[3º Trimestre]]),2)</f>
        <v>7.67</v>
      </c>
      <c r="I128">
        <v>10</v>
      </c>
      <c r="J128">
        <f>ROUND(MIN(10,IF(Dados[[#This Row],[Média]]&lt;6,(AVERAGE(Dados[[#This Row],[Média]],Dados[[#This Row],[Recuperação]])),Dados[[#This Row],[Recuperação]]*0.1+Dados[[#This Row],[Média]])),2)</f>
        <v>8.67</v>
      </c>
      <c r="K128" t="str">
        <f>IF(Dados[[#This Row],[Nota Final]]&lt;5,"Reprovado",IF(Dados[[#This Row],[Nota Final]]&lt;6,"Conselho","Aprovado"))</f>
        <v>Aprovado</v>
      </c>
    </row>
    <row r="129" spans="1:11" x14ac:dyDescent="0.25">
      <c r="A129" s="1">
        <v>128</v>
      </c>
      <c r="B129" t="s">
        <v>135</v>
      </c>
      <c r="C129" t="s">
        <v>0</v>
      </c>
      <c r="D129">
        <v>6</v>
      </c>
      <c r="E129">
        <v>6</v>
      </c>
      <c r="F129">
        <v>5</v>
      </c>
      <c r="H129">
        <f>ROUND(AVERAGE(Dados[[#This Row],[1º Trimestre]:[3º Trimestre]]),2)</f>
        <v>5.67</v>
      </c>
      <c r="I129">
        <v>7</v>
      </c>
      <c r="J129">
        <f>ROUND(MIN(10,IF(Dados[[#This Row],[Média]]&lt;6,(AVERAGE(Dados[[#This Row],[Média]],Dados[[#This Row],[Recuperação]])),Dados[[#This Row],[Recuperação]]*0.1+Dados[[#This Row],[Média]])),2)</f>
        <v>6.34</v>
      </c>
      <c r="K129" t="str">
        <f>IF(Dados[[#This Row],[Nota Final]]&lt;5,"Reprovado",IF(Dados[[#This Row],[Nota Final]]&lt;6,"Conselho","Aprovado"))</f>
        <v>Aprovado</v>
      </c>
    </row>
    <row r="130" spans="1:11" x14ac:dyDescent="0.25">
      <c r="A130" s="1">
        <v>129</v>
      </c>
      <c r="B130" t="s">
        <v>136</v>
      </c>
      <c r="C130" t="s">
        <v>1</v>
      </c>
      <c r="D130">
        <v>4</v>
      </c>
      <c r="E130">
        <v>7</v>
      </c>
      <c r="F130">
        <v>10</v>
      </c>
      <c r="H130">
        <f>ROUND(AVERAGE(Dados[[#This Row],[1º Trimestre]:[3º Trimestre]]),2)</f>
        <v>7</v>
      </c>
      <c r="I130">
        <v>7</v>
      </c>
      <c r="J130">
        <f>ROUND(MIN(10,IF(Dados[[#This Row],[Média]]&lt;6,(AVERAGE(Dados[[#This Row],[Média]],Dados[[#This Row],[Recuperação]])),Dados[[#This Row],[Recuperação]]*0.1+Dados[[#This Row],[Média]])),2)</f>
        <v>7.7</v>
      </c>
      <c r="K130" t="str">
        <f>IF(Dados[[#This Row],[Nota Final]]&lt;5,"Reprovado",IF(Dados[[#This Row],[Nota Final]]&lt;6,"Conselho","Aprovado"))</f>
        <v>Aprovado</v>
      </c>
    </row>
    <row r="131" spans="1:11" x14ac:dyDescent="0.25">
      <c r="A131" s="1">
        <v>130</v>
      </c>
      <c r="B131" t="s">
        <v>137</v>
      </c>
      <c r="C131" t="s">
        <v>1</v>
      </c>
      <c r="D131">
        <v>8</v>
      </c>
      <c r="E131">
        <v>10</v>
      </c>
      <c r="F131">
        <v>8</v>
      </c>
      <c r="H131">
        <f>ROUND(AVERAGE(Dados[[#This Row],[1º Trimestre]:[3º Trimestre]]),2)</f>
        <v>8.67</v>
      </c>
      <c r="I131">
        <v>10</v>
      </c>
      <c r="J131">
        <f>ROUND(MIN(10,IF(Dados[[#This Row],[Média]]&lt;6,(AVERAGE(Dados[[#This Row],[Média]],Dados[[#This Row],[Recuperação]])),Dados[[#This Row],[Recuperação]]*0.1+Dados[[#This Row],[Média]])),2)</f>
        <v>9.67</v>
      </c>
      <c r="K131" t="str">
        <f>IF(Dados[[#This Row],[Nota Final]]&lt;5,"Reprovado",IF(Dados[[#This Row],[Nota Final]]&lt;6,"Conselho","Aprovado"))</f>
        <v>Aprovado</v>
      </c>
    </row>
    <row r="132" spans="1:11" x14ac:dyDescent="0.25">
      <c r="A132" s="1">
        <v>131</v>
      </c>
      <c r="B132" t="s">
        <v>138</v>
      </c>
      <c r="C132" t="s">
        <v>0</v>
      </c>
      <c r="D132">
        <v>4</v>
      </c>
      <c r="E132">
        <v>9</v>
      </c>
      <c r="F132">
        <v>4</v>
      </c>
      <c r="H132">
        <f>ROUND(AVERAGE(Dados[[#This Row],[1º Trimestre]:[3º Trimestre]]),2)</f>
        <v>5.67</v>
      </c>
      <c r="I132">
        <v>10</v>
      </c>
      <c r="J132">
        <f>ROUND(MIN(10,IF(Dados[[#This Row],[Média]]&lt;6,(AVERAGE(Dados[[#This Row],[Média]],Dados[[#This Row],[Recuperação]])),Dados[[#This Row],[Recuperação]]*0.1+Dados[[#This Row],[Média]])),2)</f>
        <v>7.84</v>
      </c>
      <c r="K132" t="str">
        <f>IF(Dados[[#This Row],[Nota Final]]&lt;5,"Reprovado",IF(Dados[[#This Row],[Nota Final]]&lt;6,"Conselho","Aprovado"))</f>
        <v>Aprovado</v>
      </c>
    </row>
    <row r="133" spans="1:11" x14ac:dyDescent="0.25">
      <c r="A133" s="1">
        <v>132</v>
      </c>
      <c r="B133" t="s">
        <v>139</v>
      </c>
      <c r="C133" t="s">
        <v>0</v>
      </c>
      <c r="D133">
        <v>6</v>
      </c>
      <c r="E133">
        <v>9</v>
      </c>
      <c r="F133">
        <v>6</v>
      </c>
      <c r="H133">
        <f>ROUND(AVERAGE(Dados[[#This Row],[1º Trimestre]:[3º Trimestre]]),2)</f>
        <v>7</v>
      </c>
      <c r="I133">
        <v>7</v>
      </c>
      <c r="J133">
        <f>ROUND(MIN(10,IF(Dados[[#This Row],[Média]]&lt;6,(AVERAGE(Dados[[#This Row],[Média]],Dados[[#This Row],[Recuperação]])),Dados[[#This Row],[Recuperação]]*0.1+Dados[[#This Row],[Média]])),2)</f>
        <v>7.7</v>
      </c>
      <c r="K133" t="str">
        <f>IF(Dados[[#This Row],[Nota Final]]&lt;5,"Reprovado",IF(Dados[[#This Row],[Nota Final]]&lt;6,"Conselho","Aprovado"))</f>
        <v>Aprovado</v>
      </c>
    </row>
    <row r="134" spans="1:11" x14ac:dyDescent="0.25">
      <c r="A134" s="1">
        <v>133</v>
      </c>
      <c r="B134" t="s">
        <v>140</v>
      </c>
      <c r="C134" t="s">
        <v>2</v>
      </c>
      <c r="D134">
        <v>7</v>
      </c>
      <c r="E134">
        <v>6</v>
      </c>
      <c r="F134">
        <v>5</v>
      </c>
      <c r="H134">
        <f>ROUND(AVERAGE(Dados[[#This Row],[1º Trimestre]:[3º Trimestre]]),2)</f>
        <v>6</v>
      </c>
      <c r="I134">
        <v>10</v>
      </c>
      <c r="J134">
        <f>ROUND(MIN(10,IF(Dados[[#This Row],[Média]]&lt;6,(AVERAGE(Dados[[#This Row],[Média]],Dados[[#This Row],[Recuperação]])),Dados[[#This Row],[Recuperação]]*0.1+Dados[[#This Row],[Média]])),2)</f>
        <v>7</v>
      </c>
      <c r="K134" t="str">
        <f>IF(Dados[[#This Row],[Nota Final]]&lt;5,"Reprovado",IF(Dados[[#This Row],[Nota Final]]&lt;6,"Conselho","Aprovado"))</f>
        <v>Aprovado</v>
      </c>
    </row>
    <row r="135" spans="1:11" x14ac:dyDescent="0.25">
      <c r="A135" s="1">
        <v>134</v>
      </c>
      <c r="B135" t="s">
        <v>141</v>
      </c>
      <c r="C135" t="s">
        <v>1</v>
      </c>
      <c r="D135">
        <v>10</v>
      </c>
      <c r="E135">
        <v>5</v>
      </c>
      <c r="F135">
        <v>4</v>
      </c>
      <c r="H135">
        <f>ROUND(AVERAGE(Dados[[#This Row],[1º Trimestre]:[3º Trimestre]]),2)</f>
        <v>6.33</v>
      </c>
      <c r="I135">
        <v>6</v>
      </c>
      <c r="J135">
        <f>ROUND(MIN(10,IF(Dados[[#This Row],[Média]]&lt;6,(AVERAGE(Dados[[#This Row],[Média]],Dados[[#This Row],[Recuperação]])),Dados[[#This Row],[Recuperação]]*0.1+Dados[[#This Row],[Média]])),2)</f>
        <v>6.93</v>
      </c>
      <c r="K135" t="str">
        <f>IF(Dados[[#This Row],[Nota Final]]&lt;5,"Reprovado",IF(Dados[[#This Row],[Nota Final]]&lt;6,"Conselho","Aprovado"))</f>
        <v>Aprovado</v>
      </c>
    </row>
    <row r="136" spans="1:11" x14ac:dyDescent="0.25">
      <c r="A136" s="1">
        <v>135</v>
      </c>
      <c r="B136" t="s">
        <v>142</v>
      </c>
      <c r="C136" t="s">
        <v>2</v>
      </c>
      <c r="D136">
        <v>5</v>
      </c>
      <c r="E136">
        <v>8</v>
      </c>
      <c r="F136">
        <v>4</v>
      </c>
      <c r="H136">
        <f>ROUND(AVERAGE(Dados[[#This Row],[1º Trimestre]:[3º Trimestre]]),2)</f>
        <v>5.67</v>
      </c>
      <c r="I136">
        <v>10</v>
      </c>
      <c r="J136">
        <f>ROUND(MIN(10,IF(Dados[[#This Row],[Média]]&lt;6,(AVERAGE(Dados[[#This Row],[Média]],Dados[[#This Row],[Recuperação]])),Dados[[#This Row],[Recuperação]]*0.1+Dados[[#This Row],[Média]])),2)</f>
        <v>7.84</v>
      </c>
      <c r="K136" t="str">
        <f>IF(Dados[[#This Row],[Nota Final]]&lt;5,"Reprovado",IF(Dados[[#This Row],[Nota Final]]&lt;6,"Conselho","Aprovado"))</f>
        <v>Aprovado</v>
      </c>
    </row>
    <row r="137" spans="1:11" x14ac:dyDescent="0.25">
      <c r="A137" s="1">
        <v>136</v>
      </c>
      <c r="B137" t="s">
        <v>143</v>
      </c>
      <c r="C137" t="s">
        <v>1</v>
      </c>
      <c r="D137">
        <v>7</v>
      </c>
      <c r="E137">
        <v>7</v>
      </c>
      <c r="F137">
        <v>4</v>
      </c>
      <c r="H137">
        <f>ROUND(AVERAGE(Dados[[#This Row],[1º Trimestre]:[3º Trimestre]]),2)</f>
        <v>6</v>
      </c>
      <c r="I137">
        <v>7</v>
      </c>
      <c r="J137">
        <f>ROUND(MIN(10,IF(Dados[[#This Row],[Média]]&lt;6,(AVERAGE(Dados[[#This Row],[Média]],Dados[[#This Row],[Recuperação]])),Dados[[#This Row],[Recuperação]]*0.1+Dados[[#This Row],[Média]])),2)</f>
        <v>6.7</v>
      </c>
      <c r="K137" t="str">
        <f>IF(Dados[[#This Row],[Nota Final]]&lt;5,"Reprovado",IF(Dados[[#This Row],[Nota Final]]&lt;6,"Conselho","Aprovado"))</f>
        <v>Aprovado</v>
      </c>
    </row>
    <row r="138" spans="1:11" x14ac:dyDescent="0.25">
      <c r="A138" s="1">
        <v>137</v>
      </c>
      <c r="B138" t="s">
        <v>144</v>
      </c>
      <c r="C138" t="s">
        <v>2</v>
      </c>
      <c r="D138">
        <v>7</v>
      </c>
      <c r="E138">
        <v>4</v>
      </c>
      <c r="F138">
        <v>7</v>
      </c>
      <c r="H138">
        <f>ROUND(AVERAGE(Dados[[#This Row],[1º Trimestre]:[3º Trimestre]]),2)</f>
        <v>6</v>
      </c>
      <c r="I138">
        <v>7</v>
      </c>
      <c r="J138">
        <f>ROUND(MIN(10,IF(Dados[[#This Row],[Média]]&lt;6,(AVERAGE(Dados[[#This Row],[Média]],Dados[[#This Row],[Recuperação]])),Dados[[#This Row],[Recuperação]]*0.1+Dados[[#This Row],[Média]])),2)</f>
        <v>6.7</v>
      </c>
      <c r="K138" t="str">
        <f>IF(Dados[[#This Row],[Nota Final]]&lt;5,"Reprovado",IF(Dados[[#This Row],[Nota Final]]&lt;6,"Conselho","Aprovado"))</f>
        <v>Aprovado</v>
      </c>
    </row>
    <row r="139" spans="1:11" x14ac:dyDescent="0.25">
      <c r="A139" s="1">
        <v>138</v>
      </c>
      <c r="B139" t="s">
        <v>145</v>
      </c>
      <c r="C139" t="s">
        <v>2</v>
      </c>
      <c r="D139">
        <v>7</v>
      </c>
      <c r="E139">
        <v>5</v>
      </c>
      <c r="F139">
        <v>8</v>
      </c>
      <c r="H139">
        <f>ROUND(AVERAGE(Dados[[#This Row],[1º Trimestre]:[3º Trimestre]]),2)</f>
        <v>6.67</v>
      </c>
      <c r="I139">
        <v>8</v>
      </c>
      <c r="J139">
        <f>ROUND(MIN(10,IF(Dados[[#This Row],[Média]]&lt;6,(AVERAGE(Dados[[#This Row],[Média]],Dados[[#This Row],[Recuperação]])),Dados[[#This Row],[Recuperação]]*0.1+Dados[[#This Row],[Média]])),2)</f>
        <v>7.47</v>
      </c>
      <c r="K139" t="str">
        <f>IF(Dados[[#This Row],[Nota Final]]&lt;5,"Reprovado",IF(Dados[[#This Row],[Nota Final]]&lt;6,"Conselho","Aprovado"))</f>
        <v>Aprovado</v>
      </c>
    </row>
    <row r="140" spans="1:11" x14ac:dyDescent="0.25">
      <c r="A140" s="1">
        <v>139</v>
      </c>
      <c r="B140" t="s">
        <v>146</v>
      </c>
      <c r="C140" t="s">
        <v>2</v>
      </c>
      <c r="D140">
        <v>7</v>
      </c>
      <c r="E140">
        <v>9</v>
      </c>
      <c r="F140">
        <v>7</v>
      </c>
      <c r="H140">
        <f>ROUND(AVERAGE(Dados[[#This Row],[1º Trimestre]:[3º Trimestre]]),2)</f>
        <v>7.67</v>
      </c>
      <c r="I140">
        <v>7</v>
      </c>
      <c r="J140">
        <f>ROUND(MIN(10,IF(Dados[[#This Row],[Média]]&lt;6,(AVERAGE(Dados[[#This Row],[Média]],Dados[[#This Row],[Recuperação]])),Dados[[#This Row],[Recuperação]]*0.1+Dados[[#This Row],[Média]])),2)</f>
        <v>8.3699999999999992</v>
      </c>
      <c r="K140" t="str">
        <f>IF(Dados[[#This Row],[Nota Final]]&lt;5,"Reprovado",IF(Dados[[#This Row],[Nota Final]]&lt;6,"Conselho","Aprovado"))</f>
        <v>Aprovado</v>
      </c>
    </row>
    <row r="141" spans="1:11" x14ac:dyDescent="0.25">
      <c r="A141" s="1">
        <v>140</v>
      </c>
      <c r="B141" t="s">
        <v>147</v>
      </c>
      <c r="C141" t="s">
        <v>0</v>
      </c>
      <c r="D141">
        <v>10</v>
      </c>
      <c r="E141">
        <v>5</v>
      </c>
      <c r="F141">
        <v>4</v>
      </c>
      <c r="H141">
        <f>ROUND(AVERAGE(Dados[[#This Row],[1º Trimestre]:[3º Trimestre]]),2)</f>
        <v>6.33</v>
      </c>
      <c r="I141">
        <v>9</v>
      </c>
      <c r="J141">
        <f>ROUND(MIN(10,IF(Dados[[#This Row],[Média]]&lt;6,(AVERAGE(Dados[[#This Row],[Média]],Dados[[#This Row],[Recuperação]])),Dados[[#This Row],[Recuperação]]*0.1+Dados[[#This Row],[Média]])),2)</f>
        <v>7.23</v>
      </c>
      <c r="K141" t="str">
        <f>IF(Dados[[#This Row],[Nota Final]]&lt;5,"Reprovado",IF(Dados[[#This Row],[Nota Final]]&lt;6,"Conselho","Aprovado"))</f>
        <v>Aprovado</v>
      </c>
    </row>
    <row r="142" spans="1:11" x14ac:dyDescent="0.25">
      <c r="A142" s="1">
        <v>141</v>
      </c>
      <c r="B142" t="s">
        <v>148</v>
      </c>
      <c r="C142" t="s">
        <v>2</v>
      </c>
      <c r="D142">
        <v>7</v>
      </c>
      <c r="E142">
        <v>4</v>
      </c>
      <c r="F142">
        <v>10</v>
      </c>
      <c r="H142">
        <f>ROUND(AVERAGE(Dados[[#This Row],[1º Trimestre]:[3º Trimestre]]),2)</f>
        <v>7</v>
      </c>
      <c r="I142">
        <v>6</v>
      </c>
      <c r="J142">
        <f>ROUND(MIN(10,IF(Dados[[#This Row],[Média]]&lt;6,(AVERAGE(Dados[[#This Row],[Média]],Dados[[#This Row],[Recuperação]])),Dados[[#This Row],[Recuperação]]*0.1+Dados[[#This Row],[Média]])),2)</f>
        <v>7.6</v>
      </c>
      <c r="K142" t="str">
        <f>IF(Dados[[#This Row],[Nota Final]]&lt;5,"Reprovado",IF(Dados[[#This Row],[Nota Final]]&lt;6,"Conselho","Aprovado"))</f>
        <v>Aprovado</v>
      </c>
    </row>
    <row r="143" spans="1:11" x14ac:dyDescent="0.25">
      <c r="A143" s="1">
        <v>142</v>
      </c>
      <c r="B143" t="s">
        <v>149</v>
      </c>
      <c r="C143" t="s">
        <v>0</v>
      </c>
      <c r="D143">
        <v>9</v>
      </c>
      <c r="E143">
        <v>8</v>
      </c>
      <c r="F143">
        <v>10</v>
      </c>
      <c r="H143">
        <f>ROUND(AVERAGE(Dados[[#This Row],[1º Trimestre]:[3º Trimestre]]),2)</f>
        <v>9</v>
      </c>
      <c r="I143">
        <v>10</v>
      </c>
      <c r="J143">
        <f>ROUND(MIN(10,IF(Dados[[#This Row],[Média]]&lt;6,(AVERAGE(Dados[[#This Row],[Média]],Dados[[#This Row],[Recuperação]])),Dados[[#This Row],[Recuperação]]*0.1+Dados[[#This Row],[Média]])),2)</f>
        <v>10</v>
      </c>
      <c r="K143" t="str">
        <f>IF(Dados[[#This Row],[Nota Final]]&lt;5,"Reprovado",IF(Dados[[#This Row],[Nota Final]]&lt;6,"Conselho","Aprovado"))</f>
        <v>Aprovado</v>
      </c>
    </row>
    <row r="144" spans="1:11" x14ac:dyDescent="0.25">
      <c r="A144" s="1">
        <v>143</v>
      </c>
      <c r="B144" t="s">
        <v>150</v>
      </c>
      <c r="C144" t="s">
        <v>2</v>
      </c>
      <c r="D144">
        <v>5</v>
      </c>
      <c r="E144">
        <v>9</v>
      </c>
      <c r="F144">
        <v>9</v>
      </c>
      <c r="H144">
        <f>ROUND(AVERAGE(Dados[[#This Row],[1º Trimestre]:[3º Trimestre]]),2)</f>
        <v>7.67</v>
      </c>
      <c r="I144">
        <v>10</v>
      </c>
      <c r="J144">
        <f>ROUND(MIN(10,IF(Dados[[#This Row],[Média]]&lt;6,(AVERAGE(Dados[[#This Row],[Média]],Dados[[#This Row],[Recuperação]])),Dados[[#This Row],[Recuperação]]*0.1+Dados[[#This Row],[Média]])),2)</f>
        <v>8.67</v>
      </c>
      <c r="K144" t="str">
        <f>IF(Dados[[#This Row],[Nota Final]]&lt;5,"Reprovado",IF(Dados[[#This Row],[Nota Final]]&lt;6,"Conselho","Aprovado"))</f>
        <v>Aprovado</v>
      </c>
    </row>
    <row r="145" spans="1:11" x14ac:dyDescent="0.25">
      <c r="A145" s="1">
        <v>144</v>
      </c>
      <c r="B145" t="s">
        <v>151</v>
      </c>
      <c r="C145" t="s">
        <v>0</v>
      </c>
      <c r="D145">
        <v>10</v>
      </c>
      <c r="E145">
        <v>4</v>
      </c>
      <c r="F145">
        <v>8</v>
      </c>
      <c r="H145">
        <f>ROUND(AVERAGE(Dados[[#This Row],[1º Trimestre]:[3º Trimestre]]),2)</f>
        <v>7.33</v>
      </c>
      <c r="I145">
        <v>8</v>
      </c>
      <c r="J145">
        <f>ROUND(MIN(10,IF(Dados[[#This Row],[Média]]&lt;6,(AVERAGE(Dados[[#This Row],[Média]],Dados[[#This Row],[Recuperação]])),Dados[[#This Row],[Recuperação]]*0.1+Dados[[#This Row],[Média]])),2)</f>
        <v>8.1300000000000008</v>
      </c>
      <c r="K145" t="str">
        <f>IF(Dados[[#This Row],[Nota Final]]&lt;5,"Reprovado",IF(Dados[[#This Row],[Nota Final]]&lt;6,"Conselho","Aprovado"))</f>
        <v>Aprovado</v>
      </c>
    </row>
    <row r="146" spans="1:11" x14ac:dyDescent="0.25">
      <c r="A146" s="1">
        <v>145</v>
      </c>
      <c r="B146" t="s">
        <v>152</v>
      </c>
      <c r="C146" t="s">
        <v>0</v>
      </c>
      <c r="D146">
        <v>9</v>
      </c>
      <c r="E146">
        <v>9</v>
      </c>
      <c r="F146">
        <v>9</v>
      </c>
      <c r="H146">
        <f>ROUND(AVERAGE(Dados[[#This Row],[1º Trimestre]:[3º Trimestre]]),2)</f>
        <v>9</v>
      </c>
      <c r="I146">
        <v>6</v>
      </c>
      <c r="J146">
        <f>ROUND(MIN(10,IF(Dados[[#This Row],[Média]]&lt;6,(AVERAGE(Dados[[#This Row],[Média]],Dados[[#This Row],[Recuperação]])),Dados[[#This Row],[Recuperação]]*0.1+Dados[[#This Row],[Média]])),2)</f>
        <v>9.6</v>
      </c>
      <c r="K146" t="str">
        <f>IF(Dados[[#This Row],[Nota Final]]&lt;5,"Reprovado",IF(Dados[[#This Row],[Nota Final]]&lt;6,"Conselho","Aprovado"))</f>
        <v>Aprovado</v>
      </c>
    </row>
    <row r="147" spans="1:11" x14ac:dyDescent="0.25">
      <c r="A147" s="1">
        <v>146</v>
      </c>
      <c r="B147" t="s">
        <v>153</v>
      </c>
      <c r="C147" t="s">
        <v>2</v>
      </c>
      <c r="D147">
        <v>9</v>
      </c>
      <c r="E147">
        <v>9</v>
      </c>
      <c r="F147">
        <v>10</v>
      </c>
      <c r="H147">
        <f>ROUND(AVERAGE(Dados[[#This Row],[1º Trimestre]:[3º Trimestre]]),2)</f>
        <v>9.33</v>
      </c>
      <c r="I147">
        <v>8</v>
      </c>
      <c r="J147">
        <f>ROUND(MIN(10,IF(Dados[[#This Row],[Média]]&lt;6,(AVERAGE(Dados[[#This Row],[Média]],Dados[[#This Row],[Recuperação]])),Dados[[#This Row],[Recuperação]]*0.1+Dados[[#This Row],[Média]])),2)</f>
        <v>10</v>
      </c>
      <c r="K147" t="str">
        <f>IF(Dados[[#This Row],[Nota Final]]&lt;5,"Reprovado",IF(Dados[[#This Row],[Nota Final]]&lt;6,"Conselho","Aprovado"))</f>
        <v>Aprovado</v>
      </c>
    </row>
    <row r="148" spans="1:11" x14ac:dyDescent="0.25">
      <c r="A148" s="1">
        <v>147</v>
      </c>
      <c r="B148" t="s">
        <v>154</v>
      </c>
      <c r="C148" t="s">
        <v>0</v>
      </c>
      <c r="D148">
        <v>4</v>
      </c>
      <c r="E148">
        <v>7</v>
      </c>
      <c r="F148">
        <v>9</v>
      </c>
      <c r="H148">
        <f>ROUND(AVERAGE(Dados[[#This Row],[1º Trimestre]:[3º Trimestre]]),2)</f>
        <v>6.67</v>
      </c>
      <c r="I148">
        <v>7</v>
      </c>
      <c r="J148">
        <f>ROUND(MIN(10,IF(Dados[[#This Row],[Média]]&lt;6,(AVERAGE(Dados[[#This Row],[Média]],Dados[[#This Row],[Recuperação]])),Dados[[#This Row],[Recuperação]]*0.1+Dados[[#This Row],[Média]])),2)</f>
        <v>7.37</v>
      </c>
      <c r="K148" t="str">
        <f>IF(Dados[[#This Row],[Nota Final]]&lt;5,"Reprovado",IF(Dados[[#This Row],[Nota Final]]&lt;6,"Conselho","Aprovado"))</f>
        <v>Aprovado</v>
      </c>
    </row>
    <row r="149" spans="1:11" x14ac:dyDescent="0.25">
      <c r="A149" s="1">
        <v>148</v>
      </c>
      <c r="B149" t="s">
        <v>155</v>
      </c>
      <c r="C149" t="s">
        <v>2</v>
      </c>
      <c r="D149">
        <v>9</v>
      </c>
      <c r="E149">
        <v>7</v>
      </c>
      <c r="F149">
        <v>4</v>
      </c>
      <c r="H149">
        <f>ROUND(AVERAGE(Dados[[#This Row],[1º Trimestre]:[3º Trimestre]]),2)</f>
        <v>6.67</v>
      </c>
      <c r="I149">
        <v>8</v>
      </c>
      <c r="J149">
        <f>ROUND(MIN(10,IF(Dados[[#This Row],[Média]]&lt;6,(AVERAGE(Dados[[#This Row],[Média]],Dados[[#This Row],[Recuperação]])),Dados[[#This Row],[Recuperação]]*0.1+Dados[[#This Row],[Média]])),2)</f>
        <v>7.47</v>
      </c>
      <c r="K149" t="str">
        <f>IF(Dados[[#This Row],[Nota Final]]&lt;5,"Reprovado",IF(Dados[[#This Row],[Nota Final]]&lt;6,"Conselho","Aprovado"))</f>
        <v>Aprovado</v>
      </c>
    </row>
    <row r="150" spans="1:11" x14ac:dyDescent="0.25">
      <c r="A150" s="1">
        <v>149</v>
      </c>
      <c r="B150" t="s">
        <v>156</v>
      </c>
      <c r="C150" t="s">
        <v>2</v>
      </c>
      <c r="D150">
        <v>10</v>
      </c>
      <c r="E150">
        <v>9</v>
      </c>
      <c r="F150">
        <v>6</v>
      </c>
      <c r="H150">
        <f>ROUND(AVERAGE(Dados[[#This Row],[1º Trimestre]:[3º Trimestre]]),2)</f>
        <v>8.33</v>
      </c>
      <c r="I150">
        <v>7</v>
      </c>
      <c r="J150">
        <f>ROUND(MIN(10,IF(Dados[[#This Row],[Média]]&lt;6,(AVERAGE(Dados[[#This Row],[Média]],Dados[[#This Row],[Recuperação]])),Dados[[#This Row],[Recuperação]]*0.1+Dados[[#This Row],[Média]])),2)</f>
        <v>9.0299999999999994</v>
      </c>
      <c r="K150" t="str">
        <f>IF(Dados[[#This Row],[Nota Final]]&lt;5,"Reprovado",IF(Dados[[#This Row],[Nota Final]]&lt;6,"Conselho","Aprovado"))</f>
        <v>Aprovado</v>
      </c>
    </row>
    <row r="151" spans="1:11" x14ac:dyDescent="0.25">
      <c r="A151" s="1">
        <v>150</v>
      </c>
      <c r="B151" t="s">
        <v>157</v>
      </c>
      <c r="C151" t="s">
        <v>2</v>
      </c>
      <c r="D151">
        <v>10</v>
      </c>
      <c r="E151">
        <v>9</v>
      </c>
      <c r="F151">
        <v>9</v>
      </c>
      <c r="H151">
        <f>ROUND(AVERAGE(Dados[[#This Row],[1º Trimestre]:[3º Trimestre]]),2)</f>
        <v>9.33</v>
      </c>
      <c r="I151">
        <v>8</v>
      </c>
      <c r="J151">
        <f>ROUND(MIN(10,IF(Dados[[#This Row],[Média]]&lt;6,(AVERAGE(Dados[[#This Row],[Média]],Dados[[#This Row],[Recuperação]])),Dados[[#This Row],[Recuperação]]*0.1+Dados[[#This Row],[Média]])),2)</f>
        <v>10</v>
      </c>
      <c r="K151" t="str">
        <f>IF(Dados[[#This Row],[Nota Final]]&lt;5,"Reprovado",IF(Dados[[#This Row],[Nota Final]]&lt;6,"Conselho","Aprovado"))</f>
        <v>Aprovado</v>
      </c>
    </row>
    <row r="152" spans="1:11" x14ac:dyDescent="0.25">
      <c r="A152" s="1">
        <v>151</v>
      </c>
      <c r="B152" t="s">
        <v>158</v>
      </c>
      <c r="C152" t="s">
        <v>0</v>
      </c>
      <c r="D152">
        <v>6</v>
      </c>
      <c r="E152">
        <v>4</v>
      </c>
      <c r="F152">
        <v>5</v>
      </c>
      <c r="H152">
        <f>ROUND(AVERAGE(Dados[[#This Row],[1º Trimestre]:[3º Trimestre]]),2)</f>
        <v>5</v>
      </c>
      <c r="I152">
        <v>7</v>
      </c>
      <c r="J152">
        <f>ROUND(MIN(10,IF(Dados[[#This Row],[Média]]&lt;6,(AVERAGE(Dados[[#This Row],[Média]],Dados[[#This Row],[Recuperação]])),Dados[[#This Row],[Recuperação]]*0.1+Dados[[#This Row],[Média]])),2)</f>
        <v>6</v>
      </c>
      <c r="K152" t="str">
        <f>IF(Dados[[#This Row],[Nota Final]]&lt;5,"Reprovado",IF(Dados[[#This Row],[Nota Final]]&lt;6,"Conselho","Aprovado"))</f>
        <v>Aprovado</v>
      </c>
    </row>
    <row r="153" spans="1:11" x14ac:dyDescent="0.25">
      <c r="A153" s="1">
        <v>152</v>
      </c>
      <c r="B153" t="s">
        <v>159</v>
      </c>
      <c r="C153" t="s">
        <v>1</v>
      </c>
      <c r="D153">
        <v>4</v>
      </c>
      <c r="E153">
        <v>5</v>
      </c>
      <c r="F153">
        <v>10</v>
      </c>
      <c r="H153">
        <f>ROUND(AVERAGE(Dados[[#This Row],[1º Trimestre]:[3º Trimestre]]),2)</f>
        <v>6.33</v>
      </c>
      <c r="I153">
        <v>10</v>
      </c>
      <c r="J153">
        <f>ROUND(MIN(10,IF(Dados[[#This Row],[Média]]&lt;6,(AVERAGE(Dados[[#This Row],[Média]],Dados[[#This Row],[Recuperação]])),Dados[[#This Row],[Recuperação]]*0.1+Dados[[#This Row],[Média]])),2)</f>
        <v>7.33</v>
      </c>
      <c r="K153" t="str">
        <f>IF(Dados[[#This Row],[Nota Final]]&lt;5,"Reprovado",IF(Dados[[#This Row],[Nota Final]]&lt;6,"Conselho","Aprovado"))</f>
        <v>Aprovado</v>
      </c>
    </row>
    <row r="154" spans="1:11" x14ac:dyDescent="0.25">
      <c r="A154" s="1">
        <v>153</v>
      </c>
      <c r="B154" t="s">
        <v>160</v>
      </c>
      <c r="C154" t="s">
        <v>0</v>
      </c>
      <c r="D154">
        <v>10</v>
      </c>
      <c r="E154">
        <v>9</v>
      </c>
      <c r="F154">
        <v>4</v>
      </c>
      <c r="H154">
        <f>ROUND(AVERAGE(Dados[[#This Row],[1º Trimestre]:[3º Trimestre]]),2)</f>
        <v>7.67</v>
      </c>
      <c r="I154">
        <v>8</v>
      </c>
      <c r="J154">
        <f>ROUND(MIN(10,IF(Dados[[#This Row],[Média]]&lt;6,(AVERAGE(Dados[[#This Row],[Média]],Dados[[#This Row],[Recuperação]])),Dados[[#This Row],[Recuperação]]*0.1+Dados[[#This Row],[Média]])),2)</f>
        <v>8.4700000000000006</v>
      </c>
      <c r="K154" t="str">
        <f>IF(Dados[[#This Row],[Nota Final]]&lt;5,"Reprovado",IF(Dados[[#This Row],[Nota Final]]&lt;6,"Conselho","Aprovado"))</f>
        <v>Aprovado</v>
      </c>
    </row>
    <row r="155" spans="1:11" x14ac:dyDescent="0.25">
      <c r="A155" s="1">
        <v>154</v>
      </c>
      <c r="B155" t="s">
        <v>161</v>
      </c>
      <c r="C155" t="s">
        <v>2</v>
      </c>
      <c r="D155">
        <v>8</v>
      </c>
      <c r="E155">
        <v>6</v>
      </c>
      <c r="F155">
        <v>5</v>
      </c>
      <c r="H155">
        <f>ROUND(AVERAGE(Dados[[#This Row],[1º Trimestre]:[3º Trimestre]]),2)</f>
        <v>6.33</v>
      </c>
      <c r="I155">
        <v>7</v>
      </c>
      <c r="J155">
        <f>ROUND(MIN(10,IF(Dados[[#This Row],[Média]]&lt;6,(AVERAGE(Dados[[#This Row],[Média]],Dados[[#This Row],[Recuperação]])),Dados[[#This Row],[Recuperação]]*0.1+Dados[[#This Row],[Média]])),2)</f>
        <v>7.03</v>
      </c>
      <c r="K155" t="str">
        <f>IF(Dados[[#This Row],[Nota Final]]&lt;5,"Reprovado",IF(Dados[[#This Row],[Nota Final]]&lt;6,"Conselho","Aprovado"))</f>
        <v>Aprovado</v>
      </c>
    </row>
    <row r="156" spans="1:11" x14ac:dyDescent="0.25">
      <c r="A156" s="1">
        <v>155</v>
      </c>
      <c r="B156" t="s">
        <v>162</v>
      </c>
      <c r="C156" t="s">
        <v>0</v>
      </c>
      <c r="D156">
        <v>10</v>
      </c>
      <c r="E156">
        <v>9</v>
      </c>
      <c r="F156">
        <v>9</v>
      </c>
      <c r="H156">
        <f>ROUND(AVERAGE(Dados[[#This Row],[1º Trimestre]:[3º Trimestre]]),2)</f>
        <v>9.33</v>
      </c>
      <c r="I156">
        <v>10</v>
      </c>
      <c r="J156">
        <f>ROUND(MIN(10,IF(Dados[[#This Row],[Média]]&lt;6,(AVERAGE(Dados[[#This Row],[Média]],Dados[[#This Row],[Recuperação]])),Dados[[#This Row],[Recuperação]]*0.1+Dados[[#This Row],[Média]])),2)</f>
        <v>10</v>
      </c>
      <c r="K156" t="str">
        <f>IF(Dados[[#This Row],[Nota Final]]&lt;5,"Reprovado",IF(Dados[[#This Row],[Nota Final]]&lt;6,"Conselho","Aprovado"))</f>
        <v>Aprovado</v>
      </c>
    </row>
    <row r="157" spans="1:11" x14ac:dyDescent="0.25">
      <c r="A157" s="1">
        <v>156</v>
      </c>
      <c r="B157" t="s">
        <v>163</v>
      </c>
      <c r="C157" t="s">
        <v>2</v>
      </c>
      <c r="D157">
        <v>8</v>
      </c>
      <c r="E157">
        <v>7</v>
      </c>
      <c r="F157">
        <v>6</v>
      </c>
      <c r="H157">
        <f>ROUND(AVERAGE(Dados[[#This Row],[1º Trimestre]:[3º Trimestre]]),2)</f>
        <v>7</v>
      </c>
      <c r="I157">
        <v>9</v>
      </c>
      <c r="J157">
        <f>ROUND(MIN(10,IF(Dados[[#This Row],[Média]]&lt;6,(AVERAGE(Dados[[#This Row],[Média]],Dados[[#This Row],[Recuperação]])),Dados[[#This Row],[Recuperação]]*0.1+Dados[[#This Row],[Média]])),2)</f>
        <v>7.9</v>
      </c>
      <c r="K157" t="str">
        <f>IF(Dados[[#This Row],[Nota Final]]&lt;5,"Reprovado",IF(Dados[[#This Row],[Nota Final]]&lt;6,"Conselho","Aprovado"))</f>
        <v>Aprovado</v>
      </c>
    </row>
    <row r="158" spans="1:11" x14ac:dyDescent="0.25">
      <c r="A158" s="1">
        <v>157</v>
      </c>
      <c r="B158" t="s">
        <v>164</v>
      </c>
      <c r="C158" t="s">
        <v>1</v>
      </c>
      <c r="D158">
        <v>10</v>
      </c>
      <c r="E158">
        <v>5</v>
      </c>
      <c r="F158">
        <v>9</v>
      </c>
      <c r="H158">
        <f>ROUND(AVERAGE(Dados[[#This Row],[1º Trimestre]:[3º Trimestre]]),2)</f>
        <v>8</v>
      </c>
      <c r="I158">
        <v>9</v>
      </c>
      <c r="J158">
        <f>ROUND(MIN(10,IF(Dados[[#This Row],[Média]]&lt;6,(AVERAGE(Dados[[#This Row],[Média]],Dados[[#This Row],[Recuperação]])),Dados[[#This Row],[Recuperação]]*0.1+Dados[[#This Row],[Média]])),2)</f>
        <v>8.9</v>
      </c>
      <c r="K158" t="str">
        <f>IF(Dados[[#This Row],[Nota Final]]&lt;5,"Reprovado",IF(Dados[[#This Row],[Nota Final]]&lt;6,"Conselho","Aprovado"))</f>
        <v>Aprovado</v>
      </c>
    </row>
    <row r="159" spans="1:11" x14ac:dyDescent="0.25">
      <c r="A159" s="1">
        <v>158</v>
      </c>
      <c r="B159" t="s">
        <v>165</v>
      </c>
      <c r="C159" t="s">
        <v>0</v>
      </c>
      <c r="D159">
        <v>10</v>
      </c>
      <c r="E159">
        <v>4</v>
      </c>
      <c r="F159">
        <v>9</v>
      </c>
      <c r="H159">
        <f>ROUND(AVERAGE(Dados[[#This Row],[1º Trimestre]:[3º Trimestre]]),2)</f>
        <v>7.67</v>
      </c>
      <c r="I159">
        <v>8</v>
      </c>
      <c r="J159">
        <f>ROUND(MIN(10,IF(Dados[[#This Row],[Média]]&lt;6,(AVERAGE(Dados[[#This Row],[Média]],Dados[[#This Row],[Recuperação]])),Dados[[#This Row],[Recuperação]]*0.1+Dados[[#This Row],[Média]])),2)</f>
        <v>8.4700000000000006</v>
      </c>
      <c r="K159" t="str">
        <f>IF(Dados[[#This Row],[Nota Final]]&lt;5,"Reprovado",IF(Dados[[#This Row],[Nota Final]]&lt;6,"Conselho","Aprovado"))</f>
        <v>Aprovado</v>
      </c>
    </row>
    <row r="160" spans="1:11" x14ac:dyDescent="0.25">
      <c r="A160" s="1">
        <v>159</v>
      </c>
      <c r="B160" t="s">
        <v>166</v>
      </c>
      <c r="C160" t="s">
        <v>0</v>
      </c>
      <c r="D160">
        <v>8</v>
      </c>
      <c r="E160">
        <v>4</v>
      </c>
      <c r="F160">
        <v>6</v>
      </c>
      <c r="H160">
        <f>ROUND(AVERAGE(Dados[[#This Row],[1º Trimestre]:[3º Trimestre]]),2)</f>
        <v>6</v>
      </c>
      <c r="I160">
        <v>9</v>
      </c>
      <c r="J160">
        <f>ROUND(MIN(10,IF(Dados[[#This Row],[Média]]&lt;6,(AVERAGE(Dados[[#This Row],[Média]],Dados[[#This Row],[Recuperação]])),Dados[[#This Row],[Recuperação]]*0.1+Dados[[#This Row],[Média]])),2)</f>
        <v>6.9</v>
      </c>
      <c r="K160" t="str">
        <f>IF(Dados[[#This Row],[Nota Final]]&lt;5,"Reprovado",IF(Dados[[#This Row],[Nota Final]]&lt;6,"Conselho","Aprovado"))</f>
        <v>Aprovado</v>
      </c>
    </row>
    <row r="161" spans="1:11" x14ac:dyDescent="0.25">
      <c r="A161" s="1">
        <v>160</v>
      </c>
      <c r="B161" t="s">
        <v>167</v>
      </c>
      <c r="C161" t="s">
        <v>2</v>
      </c>
      <c r="D161">
        <v>8</v>
      </c>
      <c r="E161">
        <v>9</v>
      </c>
      <c r="F161">
        <v>8</v>
      </c>
      <c r="H161">
        <f>ROUND(AVERAGE(Dados[[#This Row],[1º Trimestre]:[3º Trimestre]]),2)</f>
        <v>8.33</v>
      </c>
      <c r="I161">
        <v>8</v>
      </c>
      <c r="J161">
        <f>ROUND(MIN(10,IF(Dados[[#This Row],[Média]]&lt;6,(AVERAGE(Dados[[#This Row],[Média]],Dados[[#This Row],[Recuperação]])),Dados[[#This Row],[Recuperação]]*0.1+Dados[[#This Row],[Média]])),2)</f>
        <v>9.1300000000000008</v>
      </c>
      <c r="K161" t="str">
        <f>IF(Dados[[#This Row],[Nota Final]]&lt;5,"Reprovado",IF(Dados[[#This Row],[Nota Final]]&lt;6,"Conselho","Aprovado"))</f>
        <v>Aprovado</v>
      </c>
    </row>
    <row r="162" spans="1:11" x14ac:dyDescent="0.25">
      <c r="A162" s="1">
        <v>161</v>
      </c>
      <c r="B162" t="s">
        <v>168</v>
      </c>
      <c r="C162" t="s">
        <v>2</v>
      </c>
      <c r="D162">
        <v>6</v>
      </c>
      <c r="E162">
        <v>7</v>
      </c>
      <c r="F162">
        <v>4</v>
      </c>
      <c r="H162">
        <f>ROUND(AVERAGE(Dados[[#This Row],[1º Trimestre]:[3º Trimestre]]),2)</f>
        <v>5.67</v>
      </c>
      <c r="I162">
        <v>8</v>
      </c>
      <c r="J162">
        <f>ROUND(MIN(10,IF(Dados[[#This Row],[Média]]&lt;6,(AVERAGE(Dados[[#This Row],[Média]],Dados[[#This Row],[Recuperação]])),Dados[[#This Row],[Recuperação]]*0.1+Dados[[#This Row],[Média]])),2)</f>
        <v>6.84</v>
      </c>
      <c r="K162" t="str">
        <f>IF(Dados[[#This Row],[Nota Final]]&lt;5,"Reprovado",IF(Dados[[#This Row],[Nota Final]]&lt;6,"Conselho","Aprovado"))</f>
        <v>Aprovado</v>
      </c>
    </row>
    <row r="163" spans="1:11" x14ac:dyDescent="0.25">
      <c r="A163" s="1">
        <v>162</v>
      </c>
      <c r="B163" t="s">
        <v>169</v>
      </c>
      <c r="C163" t="s">
        <v>1</v>
      </c>
      <c r="D163">
        <v>8</v>
      </c>
      <c r="E163">
        <v>8</v>
      </c>
      <c r="F163">
        <v>7</v>
      </c>
      <c r="H163">
        <f>ROUND(AVERAGE(Dados[[#This Row],[1º Trimestre]:[3º Trimestre]]),2)</f>
        <v>7.67</v>
      </c>
      <c r="I163">
        <v>10</v>
      </c>
      <c r="J163">
        <f>ROUND(MIN(10,IF(Dados[[#This Row],[Média]]&lt;6,(AVERAGE(Dados[[#This Row],[Média]],Dados[[#This Row],[Recuperação]])),Dados[[#This Row],[Recuperação]]*0.1+Dados[[#This Row],[Média]])),2)</f>
        <v>8.67</v>
      </c>
      <c r="K163" t="str">
        <f>IF(Dados[[#This Row],[Nota Final]]&lt;5,"Reprovado",IF(Dados[[#This Row],[Nota Final]]&lt;6,"Conselho","Aprovado"))</f>
        <v>Aprovado</v>
      </c>
    </row>
    <row r="164" spans="1:11" x14ac:dyDescent="0.25">
      <c r="A164" s="1">
        <v>163</v>
      </c>
      <c r="B164" t="s">
        <v>170</v>
      </c>
      <c r="C164" t="s">
        <v>2</v>
      </c>
      <c r="D164">
        <v>10</v>
      </c>
      <c r="E164">
        <v>6</v>
      </c>
      <c r="F164">
        <v>5</v>
      </c>
      <c r="H164">
        <f>ROUND(AVERAGE(Dados[[#This Row],[1º Trimestre]:[3º Trimestre]]),2)</f>
        <v>7</v>
      </c>
      <c r="I164">
        <v>9</v>
      </c>
      <c r="J164">
        <f>ROUND(MIN(10,IF(Dados[[#This Row],[Média]]&lt;6,(AVERAGE(Dados[[#This Row],[Média]],Dados[[#This Row],[Recuperação]])),Dados[[#This Row],[Recuperação]]*0.1+Dados[[#This Row],[Média]])),2)</f>
        <v>7.9</v>
      </c>
      <c r="K164" t="str">
        <f>IF(Dados[[#This Row],[Nota Final]]&lt;5,"Reprovado",IF(Dados[[#This Row],[Nota Final]]&lt;6,"Conselho","Aprovado"))</f>
        <v>Aprovado</v>
      </c>
    </row>
    <row r="165" spans="1:11" x14ac:dyDescent="0.25">
      <c r="A165" s="1">
        <v>164</v>
      </c>
      <c r="B165" t="s">
        <v>171</v>
      </c>
      <c r="C165" t="s">
        <v>1</v>
      </c>
      <c r="D165">
        <v>8</v>
      </c>
      <c r="E165">
        <v>5</v>
      </c>
      <c r="F165">
        <v>7</v>
      </c>
      <c r="H165">
        <f>ROUND(AVERAGE(Dados[[#This Row],[1º Trimestre]:[3º Trimestre]]),2)</f>
        <v>6.67</v>
      </c>
      <c r="I165">
        <v>7</v>
      </c>
      <c r="J165">
        <f>ROUND(MIN(10,IF(Dados[[#This Row],[Média]]&lt;6,(AVERAGE(Dados[[#This Row],[Média]],Dados[[#This Row],[Recuperação]])),Dados[[#This Row],[Recuperação]]*0.1+Dados[[#This Row],[Média]])),2)</f>
        <v>7.37</v>
      </c>
      <c r="K165" t="str">
        <f>IF(Dados[[#This Row],[Nota Final]]&lt;5,"Reprovado",IF(Dados[[#This Row],[Nota Final]]&lt;6,"Conselho","Aprovado"))</f>
        <v>Aprovado</v>
      </c>
    </row>
    <row r="166" spans="1:11" x14ac:dyDescent="0.25">
      <c r="A166" s="1">
        <v>165</v>
      </c>
      <c r="B166" t="s">
        <v>172</v>
      </c>
      <c r="C166" t="s">
        <v>2</v>
      </c>
      <c r="D166">
        <v>6</v>
      </c>
      <c r="E166">
        <v>7</v>
      </c>
      <c r="F166">
        <v>9</v>
      </c>
      <c r="H166">
        <f>ROUND(AVERAGE(Dados[[#This Row],[1º Trimestre]:[3º Trimestre]]),2)</f>
        <v>7.33</v>
      </c>
      <c r="I166">
        <v>8</v>
      </c>
      <c r="J166">
        <f>ROUND(MIN(10,IF(Dados[[#This Row],[Média]]&lt;6,(AVERAGE(Dados[[#This Row],[Média]],Dados[[#This Row],[Recuperação]])),Dados[[#This Row],[Recuperação]]*0.1+Dados[[#This Row],[Média]])),2)</f>
        <v>8.1300000000000008</v>
      </c>
      <c r="K166" t="str">
        <f>IF(Dados[[#This Row],[Nota Final]]&lt;5,"Reprovado",IF(Dados[[#This Row],[Nota Final]]&lt;6,"Conselho","Aprovado"))</f>
        <v>Aprovado</v>
      </c>
    </row>
    <row r="167" spans="1:11" x14ac:dyDescent="0.25">
      <c r="A167" s="1">
        <v>166</v>
      </c>
      <c r="B167" t="s">
        <v>173</v>
      </c>
      <c r="C167" t="s">
        <v>1</v>
      </c>
      <c r="D167">
        <v>8</v>
      </c>
      <c r="E167">
        <v>8</v>
      </c>
      <c r="F167">
        <v>6</v>
      </c>
      <c r="H167">
        <f>ROUND(AVERAGE(Dados[[#This Row],[1º Trimestre]:[3º Trimestre]]),2)</f>
        <v>7.33</v>
      </c>
      <c r="I167">
        <v>7</v>
      </c>
      <c r="J167">
        <f>ROUND(MIN(10,IF(Dados[[#This Row],[Média]]&lt;6,(AVERAGE(Dados[[#This Row],[Média]],Dados[[#This Row],[Recuperação]])),Dados[[#This Row],[Recuperação]]*0.1+Dados[[#This Row],[Média]])),2)</f>
        <v>8.0299999999999994</v>
      </c>
      <c r="K167" t="str">
        <f>IF(Dados[[#This Row],[Nota Final]]&lt;5,"Reprovado",IF(Dados[[#This Row],[Nota Final]]&lt;6,"Conselho","Aprovado"))</f>
        <v>Aprovado</v>
      </c>
    </row>
    <row r="168" spans="1:11" x14ac:dyDescent="0.25">
      <c r="A168" s="1">
        <v>167</v>
      </c>
      <c r="B168" t="s">
        <v>174</v>
      </c>
      <c r="C168" t="s">
        <v>2</v>
      </c>
      <c r="D168">
        <v>10</v>
      </c>
      <c r="E168">
        <v>8</v>
      </c>
      <c r="F168">
        <v>7</v>
      </c>
      <c r="H168">
        <f>ROUND(AVERAGE(Dados[[#This Row],[1º Trimestre]:[3º Trimestre]]),2)</f>
        <v>8.33</v>
      </c>
      <c r="I168">
        <v>10</v>
      </c>
      <c r="J168">
        <f>ROUND(MIN(10,IF(Dados[[#This Row],[Média]]&lt;6,(AVERAGE(Dados[[#This Row],[Média]],Dados[[#This Row],[Recuperação]])),Dados[[#This Row],[Recuperação]]*0.1+Dados[[#This Row],[Média]])),2)</f>
        <v>9.33</v>
      </c>
      <c r="K168" t="str">
        <f>IF(Dados[[#This Row],[Nota Final]]&lt;5,"Reprovado",IF(Dados[[#This Row],[Nota Final]]&lt;6,"Conselho","Aprovado"))</f>
        <v>Aprovado</v>
      </c>
    </row>
    <row r="169" spans="1:11" x14ac:dyDescent="0.25">
      <c r="A169" s="1">
        <v>168</v>
      </c>
      <c r="B169" t="s">
        <v>175</v>
      </c>
      <c r="C169" t="s">
        <v>1</v>
      </c>
      <c r="D169">
        <v>7</v>
      </c>
      <c r="E169">
        <v>5</v>
      </c>
      <c r="F169">
        <v>7</v>
      </c>
      <c r="H169">
        <f>ROUND(AVERAGE(Dados[[#This Row],[1º Trimestre]:[3º Trimestre]]),2)</f>
        <v>6.33</v>
      </c>
      <c r="I169">
        <v>10</v>
      </c>
      <c r="J169">
        <f>ROUND(MIN(10,IF(Dados[[#This Row],[Média]]&lt;6,(AVERAGE(Dados[[#This Row],[Média]],Dados[[#This Row],[Recuperação]])),Dados[[#This Row],[Recuperação]]*0.1+Dados[[#This Row],[Média]])),2)</f>
        <v>7.33</v>
      </c>
      <c r="K169" t="str">
        <f>IF(Dados[[#This Row],[Nota Final]]&lt;5,"Reprovado",IF(Dados[[#This Row],[Nota Final]]&lt;6,"Conselho","Aprovado"))</f>
        <v>Aprovado</v>
      </c>
    </row>
    <row r="170" spans="1:11" x14ac:dyDescent="0.25">
      <c r="A170" s="1">
        <v>169</v>
      </c>
      <c r="B170" t="s">
        <v>176</v>
      </c>
      <c r="C170" t="s">
        <v>2</v>
      </c>
      <c r="D170">
        <v>4</v>
      </c>
      <c r="E170">
        <v>4</v>
      </c>
      <c r="F170">
        <v>8</v>
      </c>
      <c r="H170">
        <f>ROUND(AVERAGE(Dados[[#This Row],[1º Trimestre]:[3º Trimestre]]),2)</f>
        <v>5.33</v>
      </c>
      <c r="I170">
        <v>6</v>
      </c>
      <c r="J170">
        <f>ROUND(MIN(10,IF(Dados[[#This Row],[Média]]&lt;6,(AVERAGE(Dados[[#This Row],[Média]],Dados[[#This Row],[Recuperação]])),Dados[[#This Row],[Recuperação]]*0.1+Dados[[#This Row],[Média]])),2)</f>
        <v>5.67</v>
      </c>
      <c r="K170" t="str">
        <f>IF(Dados[[#This Row],[Nota Final]]&lt;5,"Reprovado",IF(Dados[[#This Row],[Nota Final]]&lt;6,"Conselho","Aprovado"))</f>
        <v>Conselho</v>
      </c>
    </row>
    <row r="171" spans="1:11" x14ac:dyDescent="0.25">
      <c r="A171" s="1">
        <v>170</v>
      </c>
      <c r="B171" t="s">
        <v>177</v>
      </c>
      <c r="C171" t="s">
        <v>0</v>
      </c>
      <c r="D171">
        <v>7</v>
      </c>
      <c r="E171">
        <v>7</v>
      </c>
      <c r="F171">
        <v>7</v>
      </c>
      <c r="H171">
        <f>ROUND(AVERAGE(Dados[[#This Row],[1º Trimestre]:[3º Trimestre]]),2)</f>
        <v>7</v>
      </c>
      <c r="I171">
        <v>6</v>
      </c>
      <c r="J171">
        <f>ROUND(MIN(10,IF(Dados[[#This Row],[Média]]&lt;6,(AVERAGE(Dados[[#This Row],[Média]],Dados[[#This Row],[Recuperação]])),Dados[[#This Row],[Recuperação]]*0.1+Dados[[#This Row],[Média]])),2)</f>
        <v>7.6</v>
      </c>
      <c r="K171" t="str">
        <f>IF(Dados[[#This Row],[Nota Final]]&lt;5,"Reprovado",IF(Dados[[#This Row],[Nota Final]]&lt;6,"Conselho","Aprovado"))</f>
        <v>Aprovado</v>
      </c>
    </row>
    <row r="172" spans="1:11" x14ac:dyDescent="0.25">
      <c r="A172" s="1">
        <v>171</v>
      </c>
      <c r="B172" t="s">
        <v>178</v>
      </c>
      <c r="C172" t="s">
        <v>0</v>
      </c>
      <c r="D172">
        <v>10</v>
      </c>
      <c r="E172">
        <v>8</v>
      </c>
      <c r="F172">
        <v>10</v>
      </c>
      <c r="H172">
        <f>ROUND(AVERAGE(Dados[[#This Row],[1º Trimestre]:[3º Trimestre]]),2)</f>
        <v>9.33</v>
      </c>
      <c r="I172">
        <v>6</v>
      </c>
      <c r="J172">
        <f>ROUND(MIN(10,IF(Dados[[#This Row],[Média]]&lt;6,(AVERAGE(Dados[[#This Row],[Média]],Dados[[#This Row],[Recuperação]])),Dados[[#This Row],[Recuperação]]*0.1+Dados[[#This Row],[Média]])),2)</f>
        <v>9.93</v>
      </c>
      <c r="K172" t="str">
        <f>IF(Dados[[#This Row],[Nota Final]]&lt;5,"Reprovado",IF(Dados[[#This Row],[Nota Final]]&lt;6,"Conselho","Aprovado"))</f>
        <v>Aprovado</v>
      </c>
    </row>
    <row r="173" spans="1:11" x14ac:dyDescent="0.25">
      <c r="A173" s="1">
        <v>172</v>
      </c>
      <c r="B173" t="s">
        <v>179</v>
      </c>
      <c r="C173" t="s">
        <v>2</v>
      </c>
      <c r="D173">
        <v>9</v>
      </c>
      <c r="E173">
        <v>7</v>
      </c>
      <c r="F173">
        <v>9</v>
      </c>
      <c r="H173">
        <f>ROUND(AVERAGE(Dados[[#This Row],[1º Trimestre]:[3º Trimestre]]),2)</f>
        <v>8.33</v>
      </c>
      <c r="I173">
        <v>6</v>
      </c>
      <c r="J173">
        <f>ROUND(MIN(10,IF(Dados[[#This Row],[Média]]&lt;6,(AVERAGE(Dados[[#This Row],[Média]],Dados[[#This Row],[Recuperação]])),Dados[[#This Row],[Recuperação]]*0.1+Dados[[#This Row],[Média]])),2)</f>
        <v>8.93</v>
      </c>
      <c r="K173" t="str">
        <f>IF(Dados[[#This Row],[Nota Final]]&lt;5,"Reprovado",IF(Dados[[#This Row],[Nota Final]]&lt;6,"Conselho","Aprovado"))</f>
        <v>Aprovado</v>
      </c>
    </row>
    <row r="174" spans="1:11" x14ac:dyDescent="0.25">
      <c r="A174" s="1">
        <v>173</v>
      </c>
      <c r="B174" t="s">
        <v>180</v>
      </c>
      <c r="C174" t="s">
        <v>1</v>
      </c>
      <c r="D174">
        <v>7</v>
      </c>
      <c r="E174">
        <v>5</v>
      </c>
      <c r="F174">
        <v>4</v>
      </c>
      <c r="H174">
        <f>ROUND(AVERAGE(Dados[[#This Row],[1º Trimestre]:[3º Trimestre]]),2)</f>
        <v>5.33</v>
      </c>
      <c r="I174">
        <v>8</v>
      </c>
      <c r="J174">
        <f>ROUND(MIN(10,IF(Dados[[#This Row],[Média]]&lt;6,(AVERAGE(Dados[[#This Row],[Média]],Dados[[#This Row],[Recuperação]])),Dados[[#This Row],[Recuperação]]*0.1+Dados[[#This Row],[Média]])),2)</f>
        <v>6.67</v>
      </c>
      <c r="K174" t="str">
        <f>IF(Dados[[#This Row],[Nota Final]]&lt;5,"Reprovado",IF(Dados[[#This Row],[Nota Final]]&lt;6,"Conselho","Aprovado"))</f>
        <v>Aprovado</v>
      </c>
    </row>
    <row r="175" spans="1:11" x14ac:dyDescent="0.25">
      <c r="A175" s="1">
        <v>174</v>
      </c>
      <c r="B175" t="s">
        <v>181</v>
      </c>
      <c r="C175" t="s">
        <v>2</v>
      </c>
      <c r="D175">
        <v>9</v>
      </c>
      <c r="E175">
        <v>4</v>
      </c>
      <c r="F175">
        <v>6</v>
      </c>
      <c r="H175">
        <f>ROUND(AVERAGE(Dados[[#This Row],[1º Trimestre]:[3º Trimestre]]),2)</f>
        <v>6.33</v>
      </c>
      <c r="I175">
        <v>6</v>
      </c>
      <c r="J175">
        <f>ROUND(MIN(10,IF(Dados[[#This Row],[Média]]&lt;6,(AVERAGE(Dados[[#This Row],[Média]],Dados[[#This Row],[Recuperação]])),Dados[[#This Row],[Recuperação]]*0.1+Dados[[#This Row],[Média]])),2)</f>
        <v>6.93</v>
      </c>
      <c r="K175" t="str">
        <f>IF(Dados[[#This Row],[Nota Final]]&lt;5,"Reprovado",IF(Dados[[#This Row],[Nota Final]]&lt;6,"Conselho","Aprovado"))</f>
        <v>Aprovado</v>
      </c>
    </row>
    <row r="176" spans="1:11" x14ac:dyDescent="0.25">
      <c r="A176" s="1">
        <v>175</v>
      </c>
      <c r="B176" t="s">
        <v>182</v>
      </c>
      <c r="C176" t="s">
        <v>2</v>
      </c>
      <c r="D176">
        <v>8</v>
      </c>
      <c r="E176">
        <v>7</v>
      </c>
      <c r="F176">
        <v>4</v>
      </c>
      <c r="H176">
        <f>ROUND(AVERAGE(Dados[[#This Row],[1º Trimestre]:[3º Trimestre]]),2)</f>
        <v>6.33</v>
      </c>
      <c r="I176">
        <v>10</v>
      </c>
      <c r="J176">
        <f>ROUND(MIN(10,IF(Dados[[#This Row],[Média]]&lt;6,(AVERAGE(Dados[[#This Row],[Média]],Dados[[#This Row],[Recuperação]])),Dados[[#This Row],[Recuperação]]*0.1+Dados[[#This Row],[Média]])),2)</f>
        <v>7.33</v>
      </c>
      <c r="K176" t="str">
        <f>IF(Dados[[#This Row],[Nota Final]]&lt;5,"Reprovado",IF(Dados[[#This Row],[Nota Final]]&lt;6,"Conselho","Aprovado"))</f>
        <v>Aprovado</v>
      </c>
    </row>
    <row r="177" spans="1:11" x14ac:dyDescent="0.25">
      <c r="A177" s="1">
        <v>176</v>
      </c>
      <c r="B177" t="s">
        <v>183</v>
      </c>
      <c r="C177" t="s">
        <v>0</v>
      </c>
      <c r="D177">
        <v>4</v>
      </c>
      <c r="E177">
        <v>4</v>
      </c>
      <c r="F177">
        <v>5</v>
      </c>
      <c r="H177">
        <f>ROUND(AVERAGE(Dados[[#This Row],[1º Trimestre]:[3º Trimestre]]),2)</f>
        <v>4.33</v>
      </c>
      <c r="I177">
        <v>10</v>
      </c>
      <c r="J177">
        <f>ROUND(MIN(10,IF(Dados[[#This Row],[Média]]&lt;6,(AVERAGE(Dados[[#This Row],[Média]],Dados[[#This Row],[Recuperação]])),Dados[[#This Row],[Recuperação]]*0.1+Dados[[#This Row],[Média]])),2)</f>
        <v>7.17</v>
      </c>
      <c r="K177" t="str">
        <f>IF(Dados[[#This Row],[Nota Final]]&lt;5,"Reprovado",IF(Dados[[#This Row],[Nota Final]]&lt;6,"Conselho","Aprovado"))</f>
        <v>Aprovado</v>
      </c>
    </row>
    <row r="178" spans="1:11" x14ac:dyDescent="0.25">
      <c r="A178" s="1">
        <v>177</v>
      </c>
      <c r="B178" t="s">
        <v>184</v>
      </c>
      <c r="C178" t="s">
        <v>1</v>
      </c>
      <c r="D178">
        <v>9</v>
      </c>
      <c r="E178">
        <v>4</v>
      </c>
      <c r="F178">
        <v>7</v>
      </c>
      <c r="H178">
        <f>ROUND(AVERAGE(Dados[[#This Row],[1º Trimestre]:[3º Trimestre]]),2)</f>
        <v>6.67</v>
      </c>
      <c r="I178">
        <v>9</v>
      </c>
      <c r="J178">
        <f>ROUND(MIN(10,IF(Dados[[#This Row],[Média]]&lt;6,(AVERAGE(Dados[[#This Row],[Média]],Dados[[#This Row],[Recuperação]])),Dados[[#This Row],[Recuperação]]*0.1+Dados[[#This Row],[Média]])),2)</f>
        <v>7.57</v>
      </c>
      <c r="K178" t="str">
        <f>IF(Dados[[#This Row],[Nota Final]]&lt;5,"Reprovado",IF(Dados[[#This Row],[Nota Final]]&lt;6,"Conselho","Aprovado"))</f>
        <v>Aprovado</v>
      </c>
    </row>
    <row r="179" spans="1:11" x14ac:dyDescent="0.25">
      <c r="A179" s="1">
        <v>178</v>
      </c>
      <c r="B179" t="s">
        <v>185</v>
      </c>
      <c r="C179" t="s">
        <v>2</v>
      </c>
      <c r="D179">
        <v>10</v>
      </c>
      <c r="E179">
        <v>10</v>
      </c>
      <c r="F179">
        <v>9</v>
      </c>
      <c r="H179">
        <f>ROUND(AVERAGE(Dados[[#This Row],[1º Trimestre]:[3º Trimestre]]),2)</f>
        <v>9.67</v>
      </c>
      <c r="I179">
        <v>7</v>
      </c>
      <c r="J179">
        <f>ROUND(MIN(10,IF(Dados[[#This Row],[Média]]&lt;6,(AVERAGE(Dados[[#This Row],[Média]],Dados[[#This Row],[Recuperação]])),Dados[[#This Row],[Recuperação]]*0.1+Dados[[#This Row],[Média]])),2)</f>
        <v>10</v>
      </c>
      <c r="K179" t="str">
        <f>IF(Dados[[#This Row],[Nota Final]]&lt;5,"Reprovado",IF(Dados[[#This Row],[Nota Final]]&lt;6,"Conselho","Aprovado"))</f>
        <v>Aprovado</v>
      </c>
    </row>
    <row r="180" spans="1:11" x14ac:dyDescent="0.25">
      <c r="A180" s="1">
        <v>179</v>
      </c>
      <c r="B180" t="s">
        <v>186</v>
      </c>
      <c r="C180" t="s">
        <v>0</v>
      </c>
      <c r="D180">
        <v>9</v>
      </c>
      <c r="E180">
        <v>7</v>
      </c>
      <c r="F180">
        <v>5</v>
      </c>
      <c r="H180">
        <f>ROUND(AVERAGE(Dados[[#This Row],[1º Trimestre]:[3º Trimestre]]),2)</f>
        <v>7</v>
      </c>
      <c r="I180">
        <v>6</v>
      </c>
      <c r="J180">
        <f>ROUND(MIN(10,IF(Dados[[#This Row],[Média]]&lt;6,(AVERAGE(Dados[[#This Row],[Média]],Dados[[#This Row],[Recuperação]])),Dados[[#This Row],[Recuperação]]*0.1+Dados[[#This Row],[Média]])),2)</f>
        <v>7.6</v>
      </c>
      <c r="K180" t="str">
        <f>IF(Dados[[#This Row],[Nota Final]]&lt;5,"Reprovado",IF(Dados[[#This Row],[Nota Final]]&lt;6,"Conselho","Aprovado"))</f>
        <v>Aprovado</v>
      </c>
    </row>
    <row r="181" spans="1:11" x14ac:dyDescent="0.25">
      <c r="A181" s="1">
        <v>180</v>
      </c>
      <c r="B181" t="s">
        <v>187</v>
      </c>
      <c r="C181" t="s">
        <v>1</v>
      </c>
      <c r="D181">
        <v>6</v>
      </c>
      <c r="E181">
        <v>10</v>
      </c>
      <c r="F181">
        <v>6</v>
      </c>
      <c r="H181">
        <f>ROUND(AVERAGE(Dados[[#This Row],[1º Trimestre]:[3º Trimestre]]),2)</f>
        <v>7.33</v>
      </c>
      <c r="I181">
        <v>7</v>
      </c>
      <c r="J181">
        <f>ROUND(MIN(10,IF(Dados[[#This Row],[Média]]&lt;6,(AVERAGE(Dados[[#This Row],[Média]],Dados[[#This Row],[Recuperação]])),Dados[[#This Row],[Recuperação]]*0.1+Dados[[#This Row],[Média]])),2)</f>
        <v>8.0299999999999994</v>
      </c>
      <c r="K181" t="str">
        <f>IF(Dados[[#This Row],[Nota Final]]&lt;5,"Reprovado",IF(Dados[[#This Row],[Nota Final]]&lt;6,"Conselho","Aprovado"))</f>
        <v>Aprovado</v>
      </c>
    </row>
    <row r="182" spans="1:11" x14ac:dyDescent="0.25">
      <c r="A182" s="1">
        <v>181</v>
      </c>
      <c r="B182" t="s">
        <v>188</v>
      </c>
      <c r="C182" t="s">
        <v>0</v>
      </c>
      <c r="D182">
        <v>4</v>
      </c>
      <c r="E182">
        <v>10</v>
      </c>
      <c r="F182">
        <v>6</v>
      </c>
      <c r="H182">
        <f>ROUND(AVERAGE(Dados[[#This Row],[1º Trimestre]:[3º Trimestre]]),2)</f>
        <v>6.67</v>
      </c>
      <c r="I182">
        <v>10</v>
      </c>
      <c r="J182">
        <f>ROUND(MIN(10,IF(Dados[[#This Row],[Média]]&lt;6,(AVERAGE(Dados[[#This Row],[Média]],Dados[[#This Row],[Recuperação]])),Dados[[#This Row],[Recuperação]]*0.1+Dados[[#This Row],[Média]])),2)</f>
        <v>7.67</v>
      </c>
      <c r="K182" t="str">
        <f>IF(Dados[[#This Row],[Nota Final]]&lt;5,"Reprovado",IF(Dados[[#This Row],[Nota Final]]&lt;6,"Conselho","Aprovado"))</f>
        <v>Aprovado</v>
      </c>
    </row>
    <row r="183" spans="1:11" x14ac:dyDescent="0.25">
      <c r="A183" s="1">
        <v>182</v>
      </c>
      <c r="B183" t="s">
        <v>189</v>
      </c>
      <c r="C183" t="s">
        <v>0</v>
      </c>
      <c r="D183">
        <v>10</v>
      </c>
      <c r="E183">
        <v>5</v>
      </c>
      <c r="F183">
        <v>9</v>
      </c>
      <c r="H183">
        <f>ROUND(AVERAGE(Dados[[#This Row],[1º Trimestre]:[3º Trimestre]]),2)</f>
        <v>8</v>
      </c>
      <c r="I183">
        <v>8</v>
      </c>
      <c r="J183">
        <f>ROUND(MIN(10,IF(Dados[[#This Row],[Média]]&lt;6,(AVERAGE(Dados[[#This Row],[Média]],Dados[[#This Row],[Recuperação]])),Dados[[#This Row],[Recuperação]]*0.1+Dados[[#This Row],[Média]])),2)</f>
        <v>8.8000000000000007</v>
      </c>
      <c r="K183" t="str">
        <f>IF(Dados[[#This Row],[Nota Final]]&lt;5,"Reprovado",IF(Dados[[#This Row],[Nota Final]]&lt;6,"Conselho","Aprovado"))</f>
        <v>Aprovado</v>
      </c>
    </row>
    <row r="184" spans="1:11" x14ac:dyDescent="0.25">
      <c r="A184" s="1">
        <v>183</v>
      </c>
      <c r="B184" t="s">
        <v>17</v>
      </c>
      <c r="C184" t="s">
        <v>1</v>
      </c>
      <c r="D184">
        <v>5</v>
      </c>
      <c r="E184">
        <v>7</v>
      </c>
      <c r="F184">
        <v>4</v>
      </c>
      <c r="H184">
        <f>ROUND(AVERAGE(Dados[[#This Row],[1º Trimestre]:[3º Trimestre]]),2)</f>
        <v>5.33</v>
      </c>
      <c r="I184">
        <v>10</v>
      </c>
      <c r="J184">
        <f>ROUND(MIN(10,IF(Dados[[#This Row],[Média]]&lt;6,(AVERAGE(Dados[[#This Row],[Média]],Dados[[#This Row],[Recuperação]])),Dados[[#This Row],[Recuperação]]*0.1+Dados[[#This Row],[Média]])),2)</f>
        <v>7.67</v>
      </c>
      <c r="K184" t="str">
        <f>IF(Dados[[#This Row],[Nota Final]]&lt;5,"Reprovado",IF(Dados[[#This Row],[Nota Final]]&lt;6,"Conselho","Aprovado"))</f>
        <v>Aprovado</v>
      </c>
    </row>
    <row r="185" spans="1:11" x14ac:dyDescent="0.25">
      <c r="A185" s="1">
        <v>184</v>
      </c>
      <c r="B185" t="s">
        <v>190</v>
      </c>
      <c r="C185" t="s">
        <v>1</v>
      </c>
      <c r="D185">
        <v>7</v>
      </c>
      <c r="E185">
        <v>8</v>
      </c>
      <c r="F185">
        <v>7</v>
      </c>
      <c r="H185">
        <f>ROUND(AVERAGE(Dados[[#This Row],[1º Trimestre]:[3º Trimestre]]),2)</f>
        <v>7.33</v>
      </c>
      <c r="I185">
        <v>6</v>
      </c>
      <c r="J185">
        <f>ROUND(MIN(10,IF(Dados[[#This Row],[Média]]&lt;6,(AVERAGE(Dados[[#This Row],[Média]],Dados[[#This Row],[Recuperação]])),Dados[[#This Row],[Recuperação]]*0.1+Dados[[#This Row],[Média]])),2)</f>
        <v>7.93</v>
      </c>
      <c r="K185" t="str">
        <f>IF(Dados[[#This Row],[Nota Final]]&lt;5,"Reprovado",IF(Dados[[#This Row],[Nota Final]]&lt;6,"Conselho","Aprovado"))</f>
        <v>Aprovado</v>
      </c>
    </row>
    <row r="186" spans="1:11" x14ac:dyDescent="0.25">
      <c r="A186" s="1">
        <v>185</v>
      </c>
      <c r="B186" t="s">
        <v>191</v>
      </c>
      <c r="C186" t="s">
        <v>2</v>
      </c>
      <c r="D186">
        <v>5</v>
      </c>
      <c r="E186">
        <v>10</v>
      </c>
      <c r="F186">
        <v>8</v>
      </c>
      <c r="H186">
        <f>ROUND(AVERAGE(Dados[[#This Row],[1º Trimestre]:[3º Trimestre]]),2)</f>
        <v>7.67</v>
      </c>
      <c r="I186">
        <v>7</v>
      </c>
      <c r="J186">
        <f>ROUND(MIN(10,IF(Dados[[#This Row],[Média]]&lt;6,(AVERAGE(Dados[[#This Row],[Média]],Dados[[#This Row],[Recuperação]])),Dados[[#This Row],[Recuperação]]*0.1+Dados[[#This Row],[Média]])),2)</f>
        <v>8.3699999999999992</v>
      </c>
      <c r="K186" t="str">
        <f>IF(Dados[[#This Row],[Nota Final]]&lt;5,"Reprovado",IF(Dados[[#This Row],[Nota Final]]&lt;6,"Conselho","Aprovado"))</f>
        <v>Aprovado</v>
      </c>
    </row>
    <row r="187" spans="1:11" x14ac:dyDescent="0.25">
      <c r="A187" s="1">
        <v>186</v>
      </c>
      <c r="B187" t="s">
        <v>192</v>
      </c>
      <c r="C187" t="s">
        <v>1</v>
      </c>
      <c r="D187">
        <v>6</v>
      </c>
      <c r="E187">
        <v>7</v>
      </c>
      <c r="F187">
        <v>9</v>
      </c>
      <c r="H187">
        <f>ROUND(AVERAGE(Dados[[#This Row],[1º Trimestre]:[3º Trimestre]]),2)</f>
        <v>7.33</v>
      </c>
      <c r="I187">
        <v>9</v>
      </c>
      <c r="J187">
        <f>ROUND(MIN(10,IF(Dados[[#This Row],[Média]]&lt;6,(AVERAGE(Dados[[#This Row],[Média]],Dados[[#This Row],[Recuperação]])),Dados[[#This Row],[Recuperação]]*0.1+Dados[[#This Row],[Média]])),2)</f>
        <v>8.23</v>
      </c>
      <c r="K187" t="str">
        <f>IF(Dados[[#This Row],[Nota Final]]&lt;5,"Reprovado",IF(Dados[[#This Row],[Nota Final]]&lt;6,"Conselho","Aprovado"))</f>
        <v>Aprovado</v>
      </c>
    </row>
    <row r="188" spans="1:11" x14ac:dyDescent="0.25">
      <c r="A188" s="1">
        <v>187</v>
      </c>
      <c r="B188" t="s">
        <v>193</v>
      </c>
      <c r="C188" t="s">
        <v>0</v>
      </c>
      <c r="D188">
        <v>9</v>
      </c>
      <c r="E188">
        <v>6</v>
      </c>
      <c r="F188">
        <v>6</v>
      </c>
      <c r="H188">
        <f>ROUND(AVERAGE(Dados[[#This Row],[1º Trimestre]:[3º Trimestre]]),2)</f>
        <v>7</v>
      </c>
      <c r="I188">
        <v>8</v>
      </c>
      <c r="J188">
        <f>ROUND(MIN(10,IF(Dados[[#This Row],[Média]]&lt;6,(AVERAGE(Dados[[#This Row],[Média]],Dados[[#This Row],[Recuperação]])),Dados[[#This Row],[Recuperação]]*0.1+Dados[[#This Row],[Média]])),2)</f>
        <v>7.8</v>
      </c>
      <c r="K188" t="str">
        <f>IF(Dados[[#This Row],[Nota Final]]&lt;5,"Reprovado",IF(Dados[[#This Row],[Nota Final]]&lt;6,"Conselho","Aprovado"))</f>
        <v>Aprovado</v>
      </c>
    </row>
    <row r="189" spans="1:11" x14ac:dyDescent="0.25">
      <c r="A189" s="1">
        <v>188</v>
      </c>
      <c r="B189" t="s">
        <v>194</v>
      </c>
      <c r="C189" t="s">
        <v>0</v>
      </c>
      <c r="D189">
        <v>4</v>
      </c>
      <c r="E189">
        <v>7</v>
      </c>
      <c r="F189">
        <v>6</v>
      </c>
      <c r="H189">
        <f>ROUND(AVERAGE(Dados[[#This Row],[1º Trimestre]:[3º Trimestre]]),2)</f>
        <v>5.67</v>
      </c>
      <c r="I189">
        <v>10</v>
      </c>
      <c r="J189">
        <f>ROUND(MIN(10,IF(Dados[[#This Row],[Média]]&lt;6,(AVERAGE(Dados[[#This Row],[Média]],Dados[[#This Row],[Recuperação]])),Dados[[#This Row],[Recuperação]]*0.1+Dados[[#This Row],[Média]])),2)</f>
        <v>7.84</v>
      </c>
      <c r="K189" t="str">
        <f>IF(Dados[[#This Row],[Nota Final]]&lt;5,"Reprovado",IF(Dados[[#This Row],[Nota Final]]&lt;6,"Conselho","Aprovado"))</f>
        <v>Aprovado</v>
      </c>
    </row>
    <row r="190" spans="1:11" x14ac:dyDescent="0.25">
      <c r="A190" s="1">
        <v>189</v>
      </c>
      <c r="B190" t="s">
        <v>195</v>
      </c>
      <c r="C190" t="s">
        <v>1</v>
      </c>
      <c r="D190">
        <v>4</v>
      </c>
      <c r="E190">
        <v>4</v>
      </c>
      <c r="F190">
        <v>6</v>
      </c>
      <c r="H190">
        <f>ROUND(AVERAGE(Dados[[#This Row],[1º Trimestre]:[3º Trimestre]]),2)</f>
        <v>4.67</v>
      </c>
      <c r="I190">
        <v>8</v>
      </c>
      <c r="J190">
        <f>ROUND(MIN(10,IF(Dados[[#This Row],[Média]]&lt;6,(AVERAGE(Dados[[#This Row],[Média]],Dados[[#This Row],[Recuperação]])),Dados[[#This Row],[Recuperação]]*0.1+Dados[[#This Row],[Média]])),2)</f>
        <v>6.34</v>
      </c>
      <c r="K190" t="str">
        <f>IF(Dados[[#This Row],[Nota Final]]&lt;5,"Reprovado",IF(Dados[[#This Row],[Nota Final]]&lt;6,"Conselho","Aprovado"))</f>
        <v>Aprovado</v>
      </c>
    </row>
    <row r="191" spans="1:11" x14ac:dyDescent="0.25">
      <c r="A191" s="1">
        <v>190</v>
      </c>
      <c r="B191" t="s">
        <v>196</v>
      </c>
      <c r="C191" t="s">
        <v>0</v>
      </c>
      <c r="D191">
        <v>10</v>
      </c>
      <c r="E191">
        <v>10</v>
      </c>
      <c r="F191">
        <v>6</v>
      </c>
      <c r="H191">
        <f>ROUND(AVERAGE(Dados[[#This Row],[1º Trimestre]:[3º Trimestre]]),2)</f>
        <v>8.67</v>
      </c>
      <c r="I191">
        <v>6</v>
      </c>
      <c r="J191">
        <f>ROUND(MIN(10,IF(Dados[[#This Row],[Média]]&lt;6,(AVERAGE(Dados[[#This Row],[Média]],Dados[[#This Row],[Recuperação]])),Dados[[#This Row],[Recuperação]]*0.1+Dados[[#This Row],[Média]])),2)</f>
        <v>9.27</v>
      </c>
      <c r="K191" t="str">
        <f>IF(Dados[[#This Row],[Nota Final]]&lt;5,"Reprovado",IF(Dados[[#This Row],[Nota Final]]&lt;6,"Conselho","Aprovado"))</f>
        <v>Aprovado</v>
      </c>
    </row>
    <row r="192" spans="1:11" x14ac:dyDescent="0.25">
      <c r="A192" s="1">
        <v>191</v>
      </c>
      <c r="B192" t="s">
        <v>197</v>
      </c>
      <c r="C192" t="s">
        <v>0</v>
      </c>
      <c r="D192">
        <v>5</v>
      </c>
      <c r="E192">
        <v>10</v>
      </c>
      <c r="F192">
        <v>8</v>
      </c>
      <c r="H192">
        <f>ROUND(AVERAGE(Dados[[#This Row],[1º Trimestre]:[3º Trimestre]]),2)</f>
        <v>7.67</v>
      </c>
      <c r="I192">
        <v>6</v>
      </c>
      <c r="J192">
        <f>ROUND(MIN(10,IF(Dados[[#This Row],[Média]]&lt;6,(AVERAGE(Dados[[#This Row],[Média]],Dados[[#This Row],[Recuperação]])),Dados[[#This Row],[Recuperação]]*0.1+Dados[[#This Row],[Média]])),2)</f>
        <v>8.27</v>
      </c>
      <c r="K192" t="str">
        <f>IF(Dados[[#This Row],[Nota Final]]&lt;5,"Reprovado",IF(Dados[[#This Row],[Nota Final]]&lt;6,"Conselho","Aprovado"))</f>
        <v>Aprovado</v>
      </c>
    </row>
    <row r="193" spans="1:11" x14ac:dyDescent="0.25">
      <c r="A193" s="1">
        <v>192</v>
      </c>
      <c r="B193" t="s">
        <v>198</v>
      </c>
      <c r="C193" t="s">
        <v>1</v>
      </c>
      <c r="D193">
        <v>8</v>
      </c>
      <c r="E193">
        <v>4</v>
      </c>
      <c r="F193">
        <v>4</v>
      </c>
      <c r="H193">
        <f>ROUND(AVERAGE(Dados[[#This Row],[1º Trimestre]:[3º Trimestre]]),2)</f>
        <v>5.33</v>
      </c>
      <c r="I193">
        <v>8</v>
      </c>
      <c r="J193">
        <f>ROUND(MIN(10,IF(Dados[[#This Row],[Média]]&lt;6,(AVERAGE(Dados[[#This Row],[Média]],Dados[[#This Row],[Recuperação]])),Dados[[#This Row],[Recuperação]]*0.1+Dados[[#This Row],[Média]])),2)</f>
        <v>6.67</v>
      </c>
      <c r="K193" t="str">
        <f>IF(Dados[[#This Row],[Nota Final]]&lt;5,"Reprovado",IF(Dados[[#This Row],[Nota Final]]&lt;6,"Conselho","Aprovado"))</f>
        <v>Aprovado</v>
      </c>
    </row>
    <row r="194" spans="1:11" x14ac:dyDescent="0.25">
      <c r="A194" s="1">
        <v>193</v>
      </c>
      <c r="B194" t="s">
        <v>199</v>
      </c>
      <c r="C194" t="s">
        <v>2</v>
      </c>
      <c r="D194">
        <v>7</v>
      </c>
      <c r="E194">
        <v>9</v>
      </c>
      <c r="F194">
        <v>10</v>
      </c>
      <c r="H194">
        <f>ROUND(AVERAGE(Dados[[#This Row],[1º Trimestre]:[3º Trimestre]]),2)</f>
        <v>8.67</v>
      </c>
      <c r="I194">
        <v>9</v>
      </c>
      <c r="J194">
        <f>ROUND(MIN(10,IF(Dados[[#This Row],[Média]]&lt;6,(AVERAGE(Dados[[#This Row],[Média]],Dados[[#This Row],[Recuperação]])),Dados[[#This Row],[Recuperação]]*0.1+Dados[[#This Row],[Média]])),2)</f>
        <v>9.57</v>
      </c>
      <c r="K194" t="str">
        <f>IF(Dados[[#This Row],[Nota Final]]&lt;5,"Reprovado",IF(Dados[[#This Row],[Nota Final]]&lt;6,"Conselho","Aprovado"))</f>
        <v>Aprovado</v>
      </c>
    </row>
    <row r="195" spans="1:11" x14ac:dyDescent="0.25">
      <c r="A195" s="1">
        <v>194</v>
      </c>
      <c r="B195" t="s">
        <v>200</v>
      </c>
      <c r="C195" t="s">
        <v>0</v>
      </c>
      <c r="D195">
        <v>6</v>
      </c>
      <c r="E195">
        <v>6</v>
      </c>
      <c r="F195">
        <v>4</v>
      </c>
      <c r="H195">
        <f>ROUND(AVERAGE(Dados[[#This Row],[1º Trimestre]:[3º Trimestre]]),2)</f>
        <v>5.33</v>
      </c>
      <c r="I195">
        <v>10</v>
      </c>
      <c r="J195">
        <f>ROUND(MIN(10,IF(Dados[[#This Row],[Média]]&lt;6,(AVERAGE(Dados[[#This Row],[Média]],Dados[[#This Row],[Recuperação]])),Dados[[#This Row],[Recuperação]]*0.1+Dados[[#This Row],[Média]])),2)</f>
        <v>7.67</v>
      </c>
      <c r="K195" t="str">
        <f>IF(Dados[[#This Row],[Nota Final]]&lt;5,"Reprovado",IF(Dados[[#This Row],[Nota Final]]&lt;6,"Conselho","Aprovado"))</f>
        <v>Aprovado</v>
      </c>
    </row>
    <row r="196" spans="1:11" x14ac:dyDescent="0.25">
      <c r="A196" s="1">
        <v>195</v>
      </c>
      <c r="B196" t="s">
        <v>201</v>
      </c>
      <c r="C196" t="s">
        <v>1</v>
      </c>
      <c r="D196">
        <v>8</v>
      </c>
      <c r="E196">
        <v>7</v>
      </c>
      <c r="F196">
        <v>9</v>
      </c>
      <c r="H196">
        <f>ROUND(AVERAGE(Dados[[#This Row],[1º Trimestre]:[3º Trimestre]]),2)</f>
        <v>8</v>
      </c>
      <c r="I196">
        <v>6</v>
      </c>
      <c r="J196">
        <f>ROUND(MIN(10,IF(Dados[[#This Row],[Média]]&lt;6,(AVERAGE(Dados[[#This Row],[Média]],Dados[[#This Row],[Recuperação]])),Dados[[#This Row],[Recuperação]]*0.1+Dados[[#This Row],[Média]])),2)</f>
        <v>8.6</v>
      </c>
      <c r="K196" t="str">
        <f>IF(Dados[[#This Row],[Nota Final]]&lt;5,"Reprovado",IF(Dados[[#This Row],[Nota Final]]&lt;6,"Conselho","Aprovado"))</f>
        <v>Aprovado</v>
      </c>
    </row>
    <row r="197" spans="1:11" x14ac:dyDescent="0.25">
      <c r="A197" s="1">
        <v>196</v>
      </c>
      <c r="B197" t="s">
        <v>202</v>
      </c>
      <c r="C197" t="s">
        <v>1</v>
      </c>
      <c r="D197">
        <v>7</v>
      </c>
      <c r="E197">
        <v>8</v>
      </c>
      <c r="F197">
        <v>6</v>
      </c>
      <c r="H197">
        <f>ROUND(AVERAGE(Dados[[#This Row],[1º Trimestre]:[3º Trimestre]]),2)</f>
        <v>7</v>
      </c>
      <c r="I197">
        <v>10</v>
      </c>
      <c r="J197">
        <f>ROUND(MIN(10,IF(Dados[[#This Row],[Média]]&lt;6,(AVERAGE(Dados[[#This Row],[Média]],Dados[[#This Row],[Recuperação]])),Dados[[#This Row],[Recuperação]]*0.1+Dados[[#This Row],[Média]])),2)</f>
        <v>8</v>
      </c>
      <c r="K197" t="str">
        <f>IF(Dados[[#This Row],[Nota Final]]&lt;5,"Reprovado",IF(Dados[[#This Row],[Nota Final]]&lt;6,"Conselho","Aprovado"))</f>
        <v>Aprovado</v>
      </c>
    </row>
    <row r="198" spans="1:11" x14ac:dyDescent="0.25">
      <c r="A198" s="1">
        <v>197</v>
      </c>
      <c r="B198" t="s">
        <v>203</v>
      </c>
      <c r="C198" t="s">
        <v>1</v>
      </c>
      <c r="D198">
        <v>6</v>
      </c>
      <c r="E198">
        <v>10</v>
      </c>
      <c r="F198">
        <v>10</v>
      </c>
      <c r="H198">
        <f>ROUND(AVERAGE(Dados[[#This Row],[1º Trimestre]:[3º Trimestre]]),2)</f>
        <v>8.67</v>
      </c>
      <c r="I198">
        <v>10</v>
      </c>
      <c r="J198">
        <f>ROUND(MIN(10,IF(Dados[[#This Row],[Média]]&lt;6,(AVERAGE(Dados[[#This Row],[Média]],Dados[[#This Row],[Recuperação]])),Dados[[#This Row],[Recuperação]]*0.1+Dados[[#This Row],[Média]])),2)</f>
        <v>9.67</v>
      </c>
      <c r="K198" t="str">
        <f>IF(Dados[[#This Row],[Nota Final]]&lt;5,"Reprovado",IF(Dados[[#This Row],[Nota Final]]&lt;6,"Conselho","Aprovado"))</f>
        <v>Aprovado</v>
      </c>
    </row>
    <row r="199" spans="1:11" x14ac:dyDescent="0.25">
      <c r="A199" s="1">
        <v>198</v>
      </c>
      <c r="B199" t="s">
        <v>204</v>
      </c>
      <c r="C199" t="s">
        <v>2</v>
      </c>
      <c r="D199">
        <v>4</v>
      </c>
      <c r="E199">
        <v>8</v>
      </c>
      <c r="F199">
        <v>8</v>
      </c>
      <c r="H199">
        <f>ROUND(AVERAGE(Dados[[#This Row],[1º Trimestre]:[3º Trimestre]]),2)</f>
        <v>6.67</v>
      </c>
      <c r="I199">
        <v>10</v>
      </c>
      <c r="J199">
        <f>ROUND(MIN(10,IF(Dados[[#This Row],[Média]]&lt;6,(AVERAGE(Dados[[#This Row],[Média]],Dados[[#This Row],[Recuperação]])),Dados[[#This Row],[Recuperação]]*0.1+Dados[[#This Row],[Média]])),2)</f>
        <v>7.67</v>
      </c>
      <c r="K199" t="str">
        <f>IF(Dados[[#This Row],[Nota Final]]&lt;5,"Reprovado",IF(Dados[[#This Row],[Nota Final]]&lt;6,"Conselho","Aprovado"))</f>
        <v>Aprovado</v>
      </c>
    </row>
    <row r="200" spans="1:11" x14ac:dyDescent="0.25">
      <c r="A200" s="1">
        <v>199</v>
      </c>
      <c r="B200" t="s">
        <v>205</v>
      </c>
      <c r="C200" t="s">
        <v>0</v>
      </c>
      <c r="D200">
        <v>4</v>
      </c>
      <c r="E200">
        <v>10</v>
      </c>
      <c r="F200">
        <v>9</v>
      </c>
      <c r="H200">
        <f>ROUND(AVERAGE(Dados[[#This Row],[1º Trimestre]:[3º Trimestre]]),2)</f>
        <v>7.67</v>
      </c>
      <c r="I200">
        <v>6</v>
      </c>
      <c r="J200">
        <f>ROUND(MIN(10,IF(Dados[[#This Row],[Média]]&lt;6,(AVERAGE(Dados[[#This Row],[Média]],Dados[[#This Row],[Recuperação]])),Dados[[#This Row],[Recuperação]]*0.1+Dados[[#This Row],[Média]])),2)</f>
        <v>8.27</v>
      </c>
      <c r="K200" t="str">
        <f>IF(Dados[[#This Row],[Nota Final]]&lt;5,"Reprovado",IF(Dados[[#This Row],[Nota Final]]&lt;6,"Conselho","Aprovado"))</f>
        <v>Aprovado</v>
      </c>
    </row>
    <row r="201" spans="1:11" x14ac:dyDescent="0.25">
      <c r="A201" s="1">
        <v>200</v>
      </c>
      <c r="B201" t="s">
        <v>91</v>
      </c>
      <c r="C201" t="s">
        <v>2</v>
      </c>
      <c r="D201">
        <v>9</v>
      </c>
      <c r="E201">
        <v>10</v>
      </c>
      <c r="F201">
        <v>5</v>
      </c>
      <c r="H201">
        <f>ROUND(AVERAGE(Dados[[#This Row],[1º Trimestre]:[3º Trimestre]]),2)</f>
        <v>8</v>
      </c>
      <c r="I201">
        <v>9</v>
      </c>
      <c r="J201">
        <f>ROUND(MIN(10,IF(Dados[[#This Row],[Média]]&lt;6,(AVERAGE(Dados[[#This Row],[Média]],Dados[[#This Row],[Recuperação]])),Dados[[#This Row],[Recuperação]]*0.1+Dados[[#This Row],[Média]])),2)</f>
        <v>8.9</v>
      </c>
      <c r="K201" t="str">
        <f>IF(Dados[[#This Row],[Nota Final]]&lt;5,"Reprovado",IF(Dados[[#This Row],[Nota Final]]&lt;6,"Conselho","Aprovado"))</f>
        <v>Aprovado</v>
      </c>
    </row>
    <row r="202" spans="1:11" x14ac:dyDescent="0.25">
      <c r="A202" s="1">
        <v>201</v>
      </c>
      <c r="B202" t="s">
        <v>206</v>
      </c>
      <c r="C202" t="s">
        <v>2</v>
      </c>
      <c r="D202">
        <v>5</v>
      </c>
      <c r="E202">
        <v>9</v>
      </c>
      <c r="F202">
        <v>4</v>
      </c>
      <c r="H202">
        <f>ROUND(AVERAGE(Dados[[#This Row],[1º Trimestre]:[3º Trimestre]]),2)</f>
        <v>6</v>
      </c>
      <c r="I202">
        <v>8</v>
      </c>
      <c r="J202">
        <f>ROUND(MIN(10,IF(Dados[[#This Row],[Média]]&lt;6,(AVERAGE(Dados[[#This Row],[Média]],Dados[[#This Row],[Recuperação]])),Dados[[#This Row],[Recuperação]]*0.1+Dados[[#This Row],[Média]])),2)</f>
        <v>6.8</v>
      </c>
      <c r="K202" t="str">
        <f>IF(Dados[[#This Row],[Nota Final]]&lt;5,"Reprovado",IF(Dados[[#This Row],[Nota Final]]&lt;6,"Conselho","Aprovado"))</f>
        <v>Aprovado</v>
      </c>
    </row>
    <row r="203" spans="1:11" x14ac:dyDescent="0.25">
      <c r="A203" s="1">
        <v>202</v>
      </c>
      <c r="B203" t="s">
        <v>207</v>
      </c>
      <c r="C203" t="s">
        <v>2</v>
      </c>
      <c r="D203">
        <v>8</v>
      </c>
      <c r="E203">
        <v>9</v>
      </c>
      <c r="F203">
        <v>5</v>
      </c>
      <c r="H203">
        <f>ROUND(AVERAGE(Dados[[#This Row],[1º Trimestre]:[3º Trimestre]]),2)</f>
        <v>7.33</v>
      </c>
      <c r="I203">
        <v>8</v>
      </c>
      <c r="J203">
        <f>ROUND(MIN(10,IF(Dados[[#This Row],[Média]]&lt;6,(AVERAGE(Dados[[#This Row],[Média]],Dados[[#This Row],[Recuperação]])),Dados[[#This Row],[Recuperação]]*0.1+Dados[[#This Row],[Média]])),2)</f>
        <v>8.1300000000000008</v>
      </c>
      <c r="K203" t="str">
        <f>IF(Dados[[#This Row],[Nota Final]]&lt;5,"Reprovado",IF(Dados[[#This Row],[Nota Final]]&lt;6,"Conselho","Aprovado"))</f>
        <v>Aprovado</v>
      </c>
    </row>
    <row r="204" spans="1:11" x14ac:dyDescent="0.25">
      <c r="A204" s="1">
        <v>203</v>
      </c>
      <c r="B204" t="s">
        <v>27</v>
      </c>
      <c r="C204" t="s">
        <v>0</v>
      </c>
      <c r="D204">
        <v>5</v>
      </c>
      <c r="E204">
        <v>7</v>
      </c>
      <c r="F204">
        <v>7</v>
      </c>
      <c r="H204">
        <f>ROUND(AVERAGE(Dados[[#This Row],[1º Trimestre]:[3º Trimestre]]),2)</f>
        <v>6.33</v>
      </c>
      <c r="I204">
        <v>9</v>
      </c>
      <c r="J204">
        <f>ROUND(MIN(10,IF(Dados[[#This Row],[Média]]&lt;6,(AVERAGE(Dados[[#This Row],[Média]],Dados[[#This Row],[Recuperação]])),Dados[[#This Row],[Recuperação]]*0.1+Dados[[#This Row],[Média]])),2)</f>
        <v>7.23</v>
      </c>
      <c r="K204" t="str">
        <f>IF(Dados[[#This Row],[Nota Final]]&lt;5,"Reprovado",IF(Dados[[#This Row],[Nota Final]]&lt;6,"Conselho","Aprovado"))</f>
        <v>Aprovado</v>
      </c>
    </row>
    <row r="205" spans="1:11" x14ac:dyDescent="0.25">
      <c r="A205" s="1">
        <v>204</v>
      </c>
      <c r="B205" t="s">
        <v>208</v>
      </c>
      <c r="C205" t="s">
        <v>1</v>
      </c>
      <c r="D205">
        <v>6</v>
      </c>
      <c r="E205">
        <v>9</v>
      </c>
      <c r="F205">
        <v>10</v>
      </c>
      <c r="H205">
        <f>ROUND(AVERAGE(Dados[[#This Row],[1º Trimestre]:[3º Trimestre]]),2)</f>
        <v>8.33</v>
      </c>
      <c r="I205">
        <v>7</v>
      </c>
      <c r="J205">
        <f>ROUND(MIN(10,IF(Dados[[#This Row],[Média]]&lt;6,(AVERAGE(Dados[[#This Row],[Média]],Dados[[#This Row],[Recuperação]])),Dados[[#This Row],[Recuperação]]*0.1+Dados[[#This Row],[Média]])),2)</f>
        <v>9.0299999999999994</v>
      </c>
      <c r="K205" t="str">
        <f>IF(Dados[[#This Row],[Nota Final]]&lt;5,"Reprovado",IF(Dados[[#This Row],[Nota Final]]&lt;6,"Conselho","Aprovado"))</f>
        <v>Aprovado</v>
      </c>
    </row>
    <row r="206" spans="1:11" x14ac:dyDescent="0.25">
      <c r="A206" s="1">
        <v>205</v>
      </c>
      <c r="B206" t="s">
        <v>107</v>
      </c>
      <c r="C206" t="s">
        <v>0</v>
      </c>
      <c r="D206">
        <v>7</v>
      </c>
      <c r="E206">
        <v>6</v>
      </c>
      <c r="F206">
        <v>4</v>
      </c>
      <c r="H206">
        <f>ROUND(AVERAGE(Dados[[#This Row],[1º Trimestre]:[3º Trimestre]]),2)</f>
        <v>5.67</v>
      </c>
      <c r="I206">
        <v>7</v>
      </c>
      <c r="J206">
        <f>ROUND(MIN(10,IF(Dados[[#This Row],[Média]]&lt;6,(AVERAGE(Dados[[#This Row],[Média]],Dados[[#This Row],[Recuperação]])),Dados[[#This Row],[Recuperação]]*0.1+Dados[[#This Row],[Média]])),2)</f>
        <v>6.34</v>
      </c>
      <c r="K206" t="str">
        <f>IF(Dados[[#This Row],[Nota Final]]&lt;5,"Reprovado",IF(Dados[[#This Row],[Nota Final]]&lt;6,"Conselho","Aprovado"))</f>
        <v>Aprovado</v>
      </c>
    </row>
    <row r="207" spans="1:11" x14ac:dyDescent="0.25">
      <c r="A207" s="1">
        <v>206</v>
      </c>
      <c r="B207" t="s">
        <v>209</v>
      </c>
      <c r="C207" t="s">
        <v>0</v>
      </c>
      <c r="D207">
        <v>8</v>
      </c>
      <c r="E207">
        <v>8</v>
      </c>
      <c r="F207">
        <v>5</v>
      </c>
      <c r="H207">
        <f>ROUND(AVERAGE(Dados[[#This Row],[1º Trimestre]:[3º Trimestre]]),2)</f>
        <v>7</v>
      </c>
      <c r="I207">
        <v>6</v>
      </c>
      <c r="J207">
        <f>ROUND(MIN(10,IF(Dados[[#This Row],[Média]]&lt;6,(AVERAGE(Dados[[#This Row],[Média]],Dados[[#This Row],[Recuperação]])),Dados[[#This Row],[Recuperação]]*0.1+Dados[[#This Row],[Média]])),2)</f>
        <v>7.6</v>
      </c>
      <c r="K207" t="str">
        <f>IF(Dados[[#This Row],[Nota Final]]&lt;5,"Reprovado",IF(Dados[[#This Row],[Nota Final]]&lt;6,"Conselho","Aprovado"))</f>
        <v>Aprovado</v>
      </c>
    </row>
    <row r="208" spans="1:11" x14ac:dyDescent="0.25">
      <c r="A208" s="1">
        <v>207</v>
      </c>
      <c r="B208" t="s">
        <v>210</v>
      </c>
      <c r="C208" t="s">
        <v>1</v>
      </c>
      <c r="D208">
        <v>6</v>
      </c>
      <c r="E208">
        <v>8</v>
      </c>
      <c r="F208">
        <v>6</v>
      </c>
      <c r="H208">
        <f>ROUND(AVERAGE(Dados[[#This Row],[1º Trimestre]:[3º Trimestre]]),2)</f>
        <v>6.67</v>
      </c>
      <c r="I208">
        <v>7</v>
      </c>
      <c r="J208">
        <f>ROUND(MIN(10,IF(Dados[[#This Row],[Média]]&lt;6,(AVERAGE(Dados[[#This Row],[Média]],Dados[[#This Row],[Recuperação]])),Dados[[#This Row],[Recuperação]]*0.1+Dados[[#This Row],[Média]])),2)</f>
        <v>7.37</v>
      </c>
      <c r="K208" t="str">
        <f>IF(Dados[[#This Row],[Nota Final]]&lt;5,"Reprovado",IF(Dados[[#This Row],[Nota Final]]&lt;6,"Conselho","Aprovado"))</f>
        <v>Aprovado</v>
      </c>
    </row>
    <row r="209" spans="1:11" x14ac:dyDescent="0.25">
      <c r="A209" s="1">
        <v>208</v>
      </c>
      <c r="B209" t="s">
        <v>211</v>
      </c>
      <c r="C209" t="s">
        <v>2</v>
      </c>
      <c r="D209">
        <v>10</v>
      </c>
      <c r="E209">
        <v>4</v>
      </c>
      <c r="F209">
        <v>7</v>
      </c>
      <c r="H209">
        <f>ROUND(AVERAGE(Dados[[#This Row],[1º Trimestre]:[3º Trimestre]]),2)</f>
        <v>7</v>
      </c>
      <c r="I209">
        <v>10</v>
      </c>
      <c r="J209">
        <f>ROUND(MIN(10,IF(Dados[[#This Row],[Média]]&lt;6,(AVERAGE(Dados[[#This Row],[Média]],Dados[[#This Row],[Recuperação]])),Dados[[#This Row],[Recuperação]]*0.1+Dados[[#This Row],[Média]])),2)</f>
        <v>8</v>
      </c>
      <c r="K209" t="str">
        <f>IF(Dados[[#This Row],[Nota Final]]&lt;5,"Reprovado",IF(Dados[[#This Row],[Nota Final]]&lt;6,"Conselho","Aprovado"))</f>
        <v>Aprovado</v>
      </c>
    </row>
    <row r="210" spans="1:11" x14ac:dyDescent="0.25">
      <c r="A210" s="1">
        <v>209</v>
      </c>
      <c r="B210" t="s">
        <v>212</v>
      </c>
      <c r="C210" t="s">
        <v>1</v>
      </c>
      <c r="D210">
        <v>4</v>
      </c>
      <c r="E210">
        <v>6</v>
      </c>
      <c r="F210">
        <v>7</v>
      </c>
      <c r="H210">
        <f>ROUND(AVERAGE(Dados[[#This Row],[1º Trimestre]:[3º Trimestre]]),2)</f>
        <v>5.67</v>
      </c>
      <c r="I210">
        <v>8</v>
      </c>
      <c r="J210">
        <f>ROUND(MIN(10,IF(Dados[[#This Row],[Média]]&lt;6,(AVERAGE(Dados[[#This Row],[Média]],Dados[[#This Row],[Recuperação]])),Dados[[#This Row],[Recuperação]]*0.1+Dados[[#This Row],[Média]])),2)</f>
        <v>6.84</v>
      </c>
      <c r="K210" t="str">
        <f>IF(Dados[[#This Row],[Nota Final]]&lt;5,"Reprovado",IF(Dados[[#This Row],[Nota Final]]&lt;6,"Conselho","Aprovado"))</f>
        <v>Aprovado</v>
      </c>
    </row>
    <row r="211" spans="1:11" x14ac:dyDescent="0.25">
      <c r="A211" s="1">
        <v>210</v>
      </c>
      <c r="B211" t="s">
        <v>213</v>
      </c>
      <c r="C211" t="s">
        <v>0</v>
      </c>
      <c r="D211">
        <v>9</v>
      </c>
      <c r="E211">
        <v>10</v>
      </c>
      <c r="F211">
        <v>7</v>
      </c>
      <c r="H211">
        <f>ROUND(AVERAGE(Dados[[#This Row],[1º Trimestre]:[3º Trimestre]]),2)</f>
        <v>8.67</v>
      </c>
      <c r="I211">
        <v>10</v>
      </c>
      <c r="J211">
        <f>ROUND(MIN(10,IF(Dados[[#This Row],[Média]]&lt;6,(AVERAGE(Dados[[#This Row],[Média]],Dados[[#This Row],[Recuperação]])),Dados[[#This Row],[Recuperação]]*0.1+Dados[[#This Row],[Média]])),2)</f>
        <v>9.67</v>
      </c>
      <c r="K211" t="str">
        <f>IF(Dados[[#This Row],[Nota Final]]&lt;5,"Reprovado",IF(Dados[[#This Row],[Nota Final]]&lt;6,"Conselho","Aprovado"))</f>
        <v>Aprovado</v>
      </c>
    </row>
    <row r="212" spans="1:11" x14ac:dyDescent="0.25">
      <c r="A212" s="1">
        <v>211</v>
      </c>
      <c r="B212" t="s">
        <v>214</v>
      </c>
      <c r="C212" t="s">
        <v>0</v>
      </c>
      <c r="D212">
        <v>9</v>
      </c>
      <c r="E212">
        <v>6</v>
      </c>
      <c r="F212">
        <v>7</v>
      </c>
      <c r="H212">
        <f>ROUND(AVERAGE(Dados[[#This Row],[1º Trimestre]:[3º Trimestre]]),2)</f>
        <v>7.33</v>
      </c>
      <c r="I212">
        <v>8</v>
      </c>
      <c r="J212">
        <f>ROUND(MIN(10,IF(Dados[[#This Row],[Média]]&lt;6,(AVERAGE(Dados[[#This Row],[Média]],Dados[[#This Row],[Recuperação]])),Dados[[#This Row],[Recuperação]]*0.1+Dados[[#This Row],[Média]])),2)</f>
        <v>8.1300000000000008</v>
      </c>
      <c r="K212" t="str">
        <f>IF(Dados[[#This Row],[Nota Final]]&lt;5,"Reprovado",IF(Dados[[#This Row],[Nota Final]]&lt;6,"Conselho","Aprovado"))</f>
        <v>Aprovado</v>
      </c>
    </row>
    <row r="213" spans="1:11" x14ac:dyDescent="0.25">
      <c r="A213" s="1">
        <v>212</v>
      </c>
      <c r="B213" t="s">
        <v>215</v>
      </c>
      <c r="C213" t="s">
        <v>2</v>
      </c>
      <c r="D213">
        <v>6</v>
      </c>
      <c r="E213">
        <v>8</v>
      </c>
      <c r="F213">
        <v>8</v>
      </c>
      <c r="H213">
        <f>ROUND(AVERAGE(Dados[[#This Row],[1º Trimestre]:[3º Trimestre]]),2)</f>
        <v>7.33</v>
      </c>
      <c r="I213">
        <v>6</v>
      </c>
      <c r="J213">
        <f>ROUND(MIN(10,IF(Dados[[#This Row],[Média]]&lt;6,(AVERAGE(Dados[[#This Row],[Média]],Dados[[#This Row],[Recuperação]])),Dados[[#This Row],[Recuperação]]*0.1+Dados[[#This Row],[Média]])),2)</f>
        <v>7.93</v>
      </c>
      <c r="K213" t="str">
        <f>IF(Dados[[#This Row],[Nota Final]]&lt;5,"Reprovado",IF(Dados[[#This Row],[Nota Final]]&lt;6,"Conselho","Aprovado"))</f>
        <v>Aprovado</v>
      </c>
    </row>
    <row r="214" spans="1:11" x14ac:dyDescent="0.25">
      <c r="A214" s="1">
        <v>213</v>
      </c>
      <c r="B214" t="s">
        <v>78</v>
      </c>
      <c r="C214" t="s">
        <v>2</v>
      </c>
      <c r="D214">
        <v>7</v>
      </c>
      <c r="E214">
        <v>6</v>
      </c>
      <c r="F214">
        <v>9</v>
      </c>
      <c r="H214">
        <f>ROUND(AVERAGE(Dados[[#This Row],[1º Trimestre]:[3º Trimestre]]),2)</f>
        <v>7.33</v>
      </c>
      <c r="I214">
        <v>6</v>
      </c>
      <c r="J214">
        <f>ROUND(MIN(10,IF(Dados[[#This Row],[Média]]&lt;6,(AVERAGE(Dados[[#This Row],[Média]],Dados[[#This Row],[Recuperação]])),Dados[[#This Row],[Recuperação]]*0.1+Dados[[#This Row],[Média]])),2)</f>
        <v>7.93</v>
      </c>
      <c r="K214" t="str">
        <f>IF(Dados[[#This Row],[Nota Final]]&lt;5,"Reprovado",IF(Dados[[#This Row],[Nota Final]]&lt;6,"Conselho","Aprovado"))</f>
        <v>Aprovado</v>
      </c>
    </row>
    <row r="215" spans="1:11" x14ac:dyDescent="0.25">
      <c r="A215" s="1">
        <v>214</v>
      </c>
      <c r="B215" t="s">
        <v>216</v>
      </c>
      <c r="C215" t="s">
        <v>1</v>
      </c>
      <c r="D215">
        <v>5</v>
      </c>
      <c r="E215">
        <v>9</v>
      </c>
      <c r="F215">
        <v>8</v>
      </c>
      <c r="H215">
        <f>ROUND(AVERAGE(Dados[[#This Row],[1º Trimestre]:[3º Trimestre]]),2)</f>
        <v>7.33</v>
      </c>
      <c r="I215">
        <v>8</v>
      </c>
      <c r="J215">
        <f>ROUND(MIN(10,IF(Dados[[#This Row],[Média]]&lt;6,(AVERAGE(Dados[[#This Row],[Média]],Dados[[#This Row],[Recuperação]])),Dados[[#This Row],[Recuperação]]*0.1+Dados[[#This Row],[Média]])),2)</f>
        <v>8.1300000000000008</v>
      </c>
      <c r="K215" t="str">
        <f>IF(Dados[[#This Row],[Nota Final]]&lt;5,"Reprovado",IF(Dados[[#This Row],[Nota Final]]&lt;6,"Conselho","Aprovado"))</f>
        <v>Aprovado</v>
      </c>
    </row>
    <row r="216" spans="1:11" x14ac:dyDescent="0.25">
      <c r="A216" s="1">
        <v>215</v>
      </c>
      <c r="B216" t="s">
        <v>217</v>
      </c>
      <c r="C216" t="s">
        <v>2</v>
      </c>
      <c r="D216">
        <v>4</v>
      </c>
      <c r="E216">
        <v>10</v>
      </c>
      <c r="F216">
        <v>5</v>
      </c>
      <c r="H216">
        <f>ROUND(AVERAGE(Dados[[#This Row],[1º Trimestre]:[3º Trimestre]]),2)</f>
        <v>6.33</v>
      </c>
      <c r="I216">
        <v>8</v>
      </c>
      <c r="J216">
        <f>ROUND(MIN(10,IF(Dados[[#This Row],[Média]]&lt;6,(AVERAGE(Dados[[#This Row],[Média]],Dados[[#This Row],[Recuperação]])),Dados[[#This Row],[Recuperação]]*0.1+Dados[[#This Row],[Média]])),2)</f>
        <v>7.13</v>
      </c>
      <c r="K216" t="str">
        <f>IF(Dados[[#This Row],[Nota Final]]&lt;5,"Reprovado",IF(Dados[[#This Row],[Nota Final]]&lt;6,"Conselho","Aprovado"))</f>
        <v>Aprovado</v>
      </c>
    </row>
    <row r="217" spans="1:11" x14ac:dyDescent="0.25">
      <c r="A217" s="1">
        <v>216</v>
      </c>
      <c r="B217" t="s">
        <v>218</v>
      </c>
      <c r="C217" t="s">
        <v>0</v>
      </c>
      <c r="D217">
        <v>9</v>
      </c>
      <c r="E217">
        <v>4</v>
      </c>
      <c r="F217">
        <v>6</v>
      </c>
      <c r="H217">
        <f>ROUND(AVERAGE(Dados[[#This Row],[1º Trimestre]:[3º Trimestre]]),2)</f>
        <v>6.33</v>
      </c>
      <c r="I217">
        <v>6</v>
      </c>
      <c r="J217">
        <f>ROUND(MIN(10,IF(Dados[[#This Row],[Média]]&lt;6,(AVERAGE(Dados[[#This Row],[Média]],Dados[[#This Row],[Recuperação]])),Dados[[#This Row],[Recuperação]]*0.1+Dados[[#This Row],[Média]])),2)</f>
        <v>6.93</v>
      </c>
      <c r="K217" t="str">
        <f>IF(Dados[[#This Row],[Nota Final]]&lt;5,"Reprovado",IF(Dados[[#This Row],[Nota Final]]&lt;6,"Conselho","Aprovado"))</f>
        <v>Aprovado</v>
      </c>
    </row>
    <row r="218" spans="1:11" x14ac:dyDescent="0.25">
      <c r="A218" s="1">
        <v>217</v>
      </c>
      <c r="B218" t="s">
        <v>219</v>
      </c>
      <c r="C218" t="s">
        <v>2</v>
      </c>
      <c r="D218">
        <v>8</v>
      </c>
      <c r="E218">
        <v>7</v>
      </c>
      <c r="F218">
        <v>9</v>
      </c>
      <c r="H218">
        <f>ROUND(AVERAGE(Dados[[#This Row],[1º Trimestre]:[3º Trimestre]]),2)</f>
        <v>8</v>
      </c>
      <c r="I218">
        <v>9</v>
      </c>
      <c r="J218">
        <f>ROUND(MIN(10,IF(Dados[[#This Row],[Média]]&lt;6,(AVERAGE(Dados[[#This Row],[Média]],Dados[[#This Row],[Recuperação]])),Dados[[#This Row],[Recuperação]]*0.1+Dados[[#This Row],[Média]])),2)</f>
        <v>8.9</v>
      </c>
      <c r="K218" t="str">
        <f>IF(Dados[[#This Row],[Nota Final]]&lt;5,"Reprovado",IF(Dados[[#This Row],[Nota Final]]&lt;6,"Conselho","Aprovado"))</f>
        <v>Aprovado</v>
      </c>
    </row>
    <row r="219" spans="1:11" x14ac:dyDescent="0.25">
      <c r="A219" s="1">
        <v>218</v>
      </c>
      <c r="B219" t="s">
        <v>220</v>
      </c>
      <c r="C219" t="s">
        <v>0</v>
      </c>
      <c r="D219">
        <v>7</v>
      </c>
      <c r="E219">
        <v>9</v>
      </c>
      <c r="F219">
        <v>7</v>
      </c>
      <c r="H219">
        <f>ROUND(AVERAGE(Dados[[#This Row],[1º Trimestre]:[3º Trimestre]]),2)</f>
        <v>7.67</v>
      </c>
      <c r="I219">
        <v>9</v>
      </c>
      <c r="J219">
        <f>ROUND(MIN(10,IF(Dados[[#This Row],[Média]]&lt;6,(AVERAGE(Dados[[#This Row],[Média]],Dados[[#This Row],[Recuperação]])),Dados[[#This Row],[Recuperação]]*0.1+Dados[[#This Row],[Média]])),2)</f>
        <v>8.57</v>
      </c>
      <c r="K219" t="str">
        <f>IF(Dados[[#This Row],[Nota Final]]&lt;5,"Reprovado",IF(Dados[[#This Row],[Nota Final]]&lt;6,"Conselho","Aprovado"))</f>
        <v>Aprovado</v>
      </c>
    </row>
    <row r="220" spans="1:11" x14ac:dyDescent="0.25">
      <c r="A220" s="1">
        <v>219</v>
      </c>
      <c r="B220" t="s">
        <v>221</v>
      </c>
      <c r="C220" t="s">
        <v>2</v>
      </c>
      <c r="D220">
        <v>9</v>
      </c>
      <c r="E220">
        <v>9</v>
      </c>
      <c r="F220">
        <v>5</v>
      </c>
      <c r="H220">
        <f>ROUND(AVERAGE(Dados[[#This Row],[1º Trimestre]:[3º Trimestre]]),2)</f>
        <v>7.67</v>
      </c>
      <c r="I220">
        <v>9</v>
      </c>
      <c r="J220">
        <f>ROUND(MIN(10,IF(Dados[[#This Row],[Média]]&lt;6,(AVERAGE(Dados[[#This Row],[Média]],Dados[[#This Row],[Recuperação]])),Dados[[#This Row],[Recuperação]]*0.1+Dados[[#This Row],[Média]])),2)</f>
        <v>8.57</v>
      </c>
      <c r="K220" t="str">
        <f>IF(Dados[[#This Row],[Nota Final]]&lt;5,"Reprovado",IF(Dados[[#This Row],[Nota Final]]&lt;6,"Conselho","Aprovado"))</f>
        <v>Aprovado</v>
      </c>
    </row>
    <row r="221" spans="1:11" x14ac:dyDescent="0.25">
      <c r="A221" s="1">
        <v>220</v>
      </c>
      <c r="B221" t="s">
        <v>222</v>
      </c>
      <c r="C221" t="s">
        <v>2</v>
      </c>
      <c r="D221">
        <v>8</v>
      </c>
      <c r="E221">
        <v>6</v>
      </c>
      <c r="F221">
        <v>10</v>
      </c>
      <c r="H221">
        <f>ROUND(AVERAGE(Dados[[#This Row],[1º Trimestre]:[3º Trimestre]]),2)</f>
        <v>8</v>
      </c>
      <c r="I221">
        <v>9</v>
      </c>
      <c r="J221">
        <f>ROUND(MIN(10,IF(Dados[[#This Row],[Média]]&lt;6,(AVERAGE(Dados[[#This Row],[Média]],Dados[[#This Row],[Recuperação]])),Dados[[#This Row],[Recuperação]]*0.1+Dados[[#This Row],[Média]])),2)</f>
        <v>8.9</v>
      </c>
      <c r="K221" t="str">
        <f>IF(Dados[[#This Row],[Nota Final]]&lt;5,"Reprovado",IF(Dados[[#This Row],[Nota Final]]&lt;6,"Conselho","Aprovado"))</f>
        <v>Aprovado</v>
      </c>
    </row>
    <row r="222" spans="1:11" x14ac:dyDescent="0.25">
      <c r="A222" s="1">
        <v>221</v>
      </c>
      <c r="B222" t="s">
        <v>223</v>
      </c>
      <c r="C222" t="s">
        <v>2</v>
      </c>
      <c r="D222">
        <v>9</v>
      </c>
      <c r="E222">
        <v>6</v>
      </c>
      <c r="F222">
        <v>4</v>
      </c>
      <c r="H222">
        <f>ROUND(AVERAGE(Dados[[#This Row],[1º Trimestre]:[3º Trimestre]]),2)</f>
        <v>6.33</v>
      </c>
      <c r="I222">
        <v>6</v>
      </c>
      <c r="J222">
        <f>ROUND(MIN(10,IF(Dados[[#This Row],[Média]]&lt;6,(AVERAGE(Dados[[#This Row],[Média]],Dados[[#This Row],[Recuperação]])),Dados[[#This Row],[Recuperação]]*0.1+Dados[[#This Row],[Média]])),2)</f>
        <v>6.93</v>
      </c>
      <c r="K222" t="str">
        <f>IF(Dados[[#This Row],[Nota Final]]&lt;5,"Reprovado",IF(Dados[[#This Row],[Nota Final]]&lt;6,"Conselho","Aprovado"))</f>
        <v>Aprovado</v>
      </c>
    </row>
    <row r="223" spans="1:11" x14ac:dyDescent="0.25">
      <c r="A223" s="1">
        <v>222</v>
      </c>
      <c r="B223" t="s">
        <v>224</v>
      </c>
      <c r="C223" t="s">
        <v>1</v>
      </c>
      <c r="D223">
        <v>7</v>
      </c>
      <c r="E223">
        <v>9</v>
      </c>
      <c r="F223">
        <v>8</v>
      </c>
      <c r="H223">
        <f>ROUND(AVERAGE(Dados[[#This Row],[1º Trimestre]:[3º Trimestre]]),2)</f>
        <v>8</v>
      </c>
      <c r="I223">
        <v>10</v>
      </c>
      <c r="J223">
        <f>ROUND(MIN(10,IF(Dados[[#This Row],[Média]]&lt;6,(AVERAGE(Dados[[#This Row],[Média]],Dados[[#This Row],[Recuperação]])),Dados[[#This Row],[Recuperação]]*0.1+Dados[[#This Row],[Média]])),2)</f>
        <v>9</v>
      </c>
      <c r="K223" t="str">
        <f>IF(Dados[[#This Row],[Nota Final]]&lt;5,"Reprovado",IF(Dados[[#This Row],[Nota Final]]&lt;6,"Conselho","Aprovado"))</f>
        <v>Aprovado</v>
      </c>
    </row>
    <row r="224" spans="1:11" x14ac:dyDescent="0.25">
      <c r="A224" s="1">
        <v>223</v>
      </c>
      <c r="B224" t="s">
        <v>225</v>
      </c>
      <c r="C224" t="s">
        <v>2</v>
      </c>
      <c r="D224">
        <v>4</v>
      </c>
      <c r="E224">
        <v>7</v>
      </c>
      <c r="F224">
        <v>8</v>
      </c>
      <c r="H224">
        <f>ROUND(AVERAGE(Dados[[#This Row],[1º Trimestre]:[3º Trimestre]]),2)</f>
        <v>6.33</v>
      </c>
      <c r="I224">
        <v>7</v>
      </c>
      <c r="J224">
        <f>ROUND(MIN(10,IF(Dados[[#This Row],[Média]]&lt;6,(AVERAGE(Dados[[#This Row],[Média]],Dados[[#This Row],[Recuperação]])),Dados[[#This Row],[Recuperação]]*0.1+Dados[[#This Row],[Média]])),2)</f>
        <v>7.03</v>
      </c>
      <c r="K224" t="str">
        <f>IF(Dados[[#This Row],[Nota Final]]&lt;5,"Reprovado",IF(Dados[[#This Row],[Nota Final]]&lt;6,"Conselho","Aprovado"))</f>
        <v>Aprovado</v>
      </c>
    </row>
    <row r="225" spans="1:11" x14ac:dyDescent="0.25">
      <c r="A225" s="1">
        <v>224</v>
      </c>
      <c r="B225" t="s">
        <v>226</v>
      </c>
      <c r="C225" t="s">
        <v>0</v>
      </c>
      <c r="D225">
        <v>4</v>
      </c>
      <c r="E225">
        <v>10</v>
      </c>
      <c r="F225">
        <v>10</v>
      </c>
      <c r="H225">
        <f>ROUND(AVERAGE(Dados[[#This Row],[1º Trimestre]:[3º Trimestre]]),2)</f>
        <v>8</v>
      </c>
      <c r="I225">
        <v>10</v>
      </c>
      <c r="J225">
        <f>ROUND(MIN(10,IF(Dados[[#This Row],[Média]]&lt;6,(AVERAGE(Dados[[#This Row],[Média]],Dados[[#This Row],[Recuperação]])),Dados[[#This Row],[Recuperação]]*0.1+Dados[[#This Row],[Média]])),2)</f>
        <v>9</v>
      </c>
      <c r="K225" t="str">
        <f>IF(Dados[[#This Row],[Nota Final]]&lt;5,"Reprovado",IF(Dados[[#This Row],[Nota Final]]&lt;6,"Conselho","Aprovado"))</f>
        <v>Aprovado</v>
      </c>
    </row>
    <row r="226" spans="1:11" x14ac:dyDescent="0.25">
      <c r="A226" s="1">
        <v>225</v>
      </c>
      <c r="B226" t="s">
        <v>227</v>
      </c>
      <c r="C226" t="s">
        <v>2</v>
      </c>
      <c r="D226">
        <v>4</v>
      </c>
      <c r="E226">
        <v>9</v>
      </c>
      <c r="F226">
        <v>7</v>
      </c>
      <c r="H226">
        <f>ROUND(AVERAGE(Dados[[#This Row],[1º Trimestre]:[3º Trimestre]]),2)</f>
        <v>6.67</v>
      </c>
      <c r="I226">
        <v>8</v>
      </c>
      <c r="J226">
        <f>ROUND(MIN(10,IF(Dados[[#This Row],[Média]]&lt;6,(AVERAGE(Dados[[#This Row],[Média]],Dados[[#This Row],[Recuperação]])),Dados[[#This Row],[Recuperação]]*0.1+Dados[[#This Row],[Média]])),2)</f>
        <v>7.47</v>
      </c>
      <c r="K226" t="str">
        <f>IF(Dados[[#This Row],[Nota Final]]&lt;5,"Reprovado",IF(Dados[[#This Row],[Nota Final]]&lt;6,"Conselho","Aprovado"))</f>
        <v>Aprovado</v>
      </c>
    </row>
    <row r="227" spans="1:11" x14ac:dyDescent="0.25">
      <c r="A227" s="1">
        <v>226</v>
      </c>
      <c r="B227" t="s">
        <v>228</v>
      </c>
      <c r="C227" t="s">
        <v>1</v>
      </c>
      <c r="D227">
        <v>6</v>
      </c>
      <c r="E227">
        <v>8</v>
      </c>
      <c r="F227">
        <v>8</v>
      </c>
      <c r="H227">
        <f>ROUND(AVERAGE(Dados[[#This Row],[1º Trimestre]:[3º Trimestre]]),2)</f>
        <v>7.33</v>
      </c>
      <c r="I227">
        <v>6</v>
      </c>
      <c r="J227">
        <f>ROUND(MIN(10,IF(Dados[[#This Row],[Média]]&lt;6,(AVERAGE(Dados[[#This Row],[Média]],Dados[[#This Row],[Recuperação]])),Dados[[#This Row],[Recuperação]]*0.1+Dados[[#This Row],[Média]])),2)</f>
        <v>7.93</v>
      </c>
      <c r="K227" t="str">
        <f>IF(Dados[[#This Row],[Nota Final]]&lt;5,"Reprovado",IF(Dados[[#This Row],[Nota Final]]&lt;6,"Conselho","Aprovado"))</f>
        <v>Aprovado</v>
      </c>
    </row>
    <row r="228" spans="1:11" x14ac:dyDescent="0.25">
      <c r="A228" s="1">
        <v>227</v>
      </c>
      <c r="B228" t="s">
        <v>229</v>
      </c>
      <c r="C228" t="s">
        <v>0</v>
      </c>
      <c r="D228">
        <v>4</v>
      </c>
      <c r="E228">
        <v>7</v>
      </c>
      <c r="F228">
        <v>6</v>
      </c>
      <c r="H228">
        <f>ROUND(AVERAGE(Dados[[#This Row],[1º Trimestre]:[3º Trimestre]]),2)</f>
        <v>5.67</v>
      </c>
      <c r="I228">
        <v>8</v>
      </c>
      <c r="J228">
        <f>ROUND(MIN(10,IF(Dados[[#This Row],[Média]]&lt;6,(AVERAGE(Dados[[#This Row],[Média]],Dados[[#This Row],[Recuperação]])),Dados[[#This Row],[Recuperação]]*0.1+Dados[[#This Row],[Média]])),2)</f>
        <v>6.84</v>
      </c>
      <c r="K228" t="str">
        <f>IF(Dados[[#This Row],[Nota Final]]&lt;5,"Reprovado",IF(Dados[[#This Row],[Nota Final]]&lt;6,"Conselho","Aprovado"))</f>
        <v>Aprovado</v>
      </c>
    </row>
    <row r="229" spans="1:11" x14ac:dyDescent="0.25">
      <c r="A229" s="1">
        <v>228</v>
      </c>
      <c r="B229" t="s">
        <v>230</v>
      </c>
      <c r="C229" t="s">
        <v>0</v>
      </c>
      <c r="D229">
        <v>7</v>
      </c>
      <c r="E229">
        <v>6</v>
      </c>
      <c r="F229">
        <v>7</v>
      </c>
      <c r="H229">
        <f>ROUND(AVERAGE(Dados[[#This Row],[1º Trimestre]:[3º Trimestre]]),2)</f>
        <v>6.67</v>
      </c>
      <c r="I229">
        <v>9</v>
      </c>
      <c r="J229">
        <f>ROUND(MIN(10,IF(Dados[[#This Row],[Média]]&lt;6,(AVERAGE(Dados[[#This Row],[Média]],Dados[[#This Row],[Recuperação]])),Dados[[#This Row],[Recuperação]]*0.1+Dados[[#This Row],[Média]])),2)</f>
        <v>7.57</v>
      </c>
      <c r="K229" t="str">
        <f>IF(Dados[[#This Row],[Nota Final]]&lt;5,"Reprovado",IF(Dados[[#This Row],[Nota Final]]&lt;6,"Conselho","Aprovado"))</f>
        <v>Aprovado</v>
      </c>
    </row>
    <row r="230" spans="1:11" x14ac:dyDescent="0.25">
      <c r="A230" s="1">
        <v>229</v>
      </c>
      <c r="B230" t="s">
        <v>231</v>
      </c>
      <c r="C230" t="s">
        <v>2</v>
      </c>
      <c r="D230">
        <v>7</v>
      </c>
      <c r="E230">
        <v>9</v>
      </c>
      <c r="F230">
        <v>9</v>
      </c>
      <c r="H230">
        <f>ROUND(AVERAGE(Dados[[#This Row],[1º Trimestre]:[3º Trimestre]]),2)</f>
        <v>8.33</v>
      </c>
      <c r="I230">
        <v>7</v>
      </c>
      <c r="J230">
        <f>ROUND(MIN(10,IF(Dados[[#This Row],[Média]]&lt;6,(AVERAGE(Dados[[#This Row],[Média]],Dados[[#This Row],[Recuperação]])),Dados[[#This Row],[Recuperação]]*0.1+Dados[[#This Row],[Média]])),2)</f>
        <v>9.0299999999999994</v>
      </c>
      <c r="K230" t="str">
        <f>IF(Dados[[#This Row],[Nota Final]]&lt;5,"Reprovado",IF(Dados[[#This Row],[Nota Final]]&lt;6,"Conselho","Aprovado"))</f>
        <v>Aprovado</v>
      </c>
    </row>
    <row r="231" spans="1:11" x14ac:dyDescent="0.25">
      <c r="A231" s="1">
        <v>230</v>
      </c>
      <c r="B231" t="s">
        <v>232</v>
      </c>
      <c r="C231" t="s">
        <v>2</v>
      </c>
      <c r="D231">
        <v>10</v>
      </c>
      <c r="E231">
        <v>5</v>
      </c>
      <c r="F231">
        <v>5</v>
      </c>
      <c r="H231">
        <f>ROUND(AVERAGE(Dados[[#This Row],[1º Trimestre]:[3º Trimestre]]),2)</f>
        <v>6.67</v>
      </c>
      <c r="I231">
        <v>9</v>
      </c>
      <c r="J231">
        <f>ROUND(MIN(10,IF(Dados[[#This Row],[Média]]&lt;6,(AVERAGE(Dados[[#This Row],[Média]],Dados[[#This Row],[Recuperação]])),Dados[[#This Row],[Recuperação]]*0.1+Dados[[#This Row],[Média]])),2)</f>
        <v>7.57</v>
      </c>
      <c r="K231" t="str">
        <f>IF(Dados[[#This Row],[Nota Final]]&lt;5,"Reprovado",IF(Dados[[#This Row],[Nota Final]]&lt;6,"Conselho","Aprovado"))</f>
        <v>Aprovado</v>
      </c>
    </row>
    <row r="232" spans="1:11" x14ac:dyDescent="0.25">
      <c r="A232" s="1">
        <v>231</v>
      </c>
      <c r="B232" t="s">
        <v>233</v>
      </c>
      <c r="C232" t="s">
        <v>1</v>
      </c>
      <c r="D232">
        <v>8</v>
      </c>
      <c r="E232">
        <v>9</v>
      </c>
      <c r="F232">
        <v>10</v>
      </c>
      <c r="H232">
        <f>ROUND(AVERAGE(Dados[[#This Row],[1º Trimestre]:[3º Trimestre]]),2)</f>
        <v>9</v>
      </c>
      <c r="I232">
        <v>6</v>
      </c>
      <c r="J232">
        <f>ROUND(MIN(10,IF(Dados[[#This Row],[Média]]&lt;6,(AVERAGE(Dados[[#This Row],[Média]],Dados[[#This Row],[Recuperação]])),Dados[[#This Row],[Recuperação]]*0.1+Dados[[#This Row],[Média]])),2)</f>
        <v>9.6</v>
      </c>
      <c r="K232" t="str">
        <f>IF(Dados[[#This Row],[Nota Final]]&lt;5,"Reprovado",IF(Dados[[#This Row],[Nota Final]]&lt;6,"Conselho","Aprovado"))</f>
        <v>Aprovado</v>
      </c>
    </row>
    <row r="233" spans="1:11" x14ac:dyDescent="0.25">
      <c r="A233" s="1">
        <v>232</v>
      </c>
      <c r="B233" t="s">
        <v>234</v>
      </c>
      <c r="C233" t="s">
        <v>0</v>
      </c>
      <c r="D233">
        <v>10</v>
      </c>
      <c r="E233">
        <v>10</v>
      </c>
      <c r="F233">
        <v>5</v>
      </c>
      <c r="H233">
        <f>ROUND(AVERAGE(Dados[[#This Row],[1º Trimestre]:[3º Trimestre]]),2)</f>
        <v>8.33</v>
      </c>
      <c r="I233">
        <v>8</v>
      </c>
      <c r="J233">
        <f>ROUND(MIN(10,IF(Dados[[#This Row],[Média]]&lt;6,(AVERAGE(Dados[[#This Row],[Média]],Dados[[#This Row],[Recuperação]])),Dados[[#This Row],[Recuperação]]*0.1+Dados[[#This Row],[Média]])),2)</f>
        <v>9.1300000000000008</v>
      </c>
      <c r="K233" t="str">
        <f>IF(Dados[[#This Row],[Nota Final]]&lt;5,"Reprovado",IF(Dados[[#This Row],[Nota Final]]&lt;6,"Conselho","Aprovado"))</f>
        <v>Aprovado</v>
      </c>
    </row>
    <row r="234" spans="1:11" x14ac:dyDescent="0.25">
      <c r="A234" s="1">
        <v>233</v>
      </c>
      <c r="B234" t="s">
        <v>235</v>
      </c>
      <c r="C234" t="s">
        <v>1</v>
      </c>
      <c r="D234">
        <v>4</v>
      </c>
      <c r="E234">
        <v>10</v>
      </c>
      <c r="F234">
        <v>10</v>
      </c>
      <c r="H234">
        <f>ROUND(AVERAGE(Dados[[#This Row],[1º Trimestre]:[3º Trimestre]]),2)</f>
        <v>8</v>
      </c>
      <c r="I234">
        <v>6</v>
      </c>
      <c r="J234">
        <f>ROUND(MIN(10,IF(Dados[[#This Row],[Média]]&lt;6,(AVERAGE(Dados[[#This Row],[Média]],Dados[[#This Row],[Recuperação]])),Dados[[#This Row],[Recuperação]]*0.1+Dados[[#This Row],[Média]])),2)</f>
        <v>8.6</v>
      </c>
      <c r="K234" t="str">
        <f>IF(Dados[[#This Row],[Nota Final]]&lt;5,"Reprovado",IF(Dados[[#This Row],[Nota Final]]&lt;6,"Conselho","Aprovado"))</f>
        <v>Aprovado</v>
      </c>
    </row>
    <row r="235" spans="1:11" x14ac:dyDescent="0.25">
      <c r="A235" s="1">
        <v>234</v>
      </c>
      <c r="B235" t="s">
        <v>236</v>
      </c>
      <c r="C235" t="s">
        <v>0</v>
      </c>
      <c r="D235">
        <v>7</v>
      </c>
      <c r="E235">
        <v>4</v>
      </c>
      <c r="F235">
        <v>7</v>
      </c>
      <c r="H235">
        <f>ROUND(AVERAGE(Dados[[#This Row],[1º Trimestre]:[3º Trimestre]]),2)</f>
        <v>6</v>
      </c>
      <c r="I235">
        <v>9</v>
      </c>
      <c r="J235">
        <f>ROUND(MIN(10,IF(Dados[[#This Row],[Média]]&lt;6,(AVERAGE(Dados[[#This Row],[Média]],Dados[[#This Row],[Recuperação]])),Dados[[#This Row],[Recuperação]]*0.1+Dados[[#This Row],[Média]])),2)</f>
        <v>6.9</v>
      </c>
      <c r="K235" t="str">
        <f>IF(Dados[[#This Row],[Nota Final]]&lt;5,"Reprovado",IF(Dados[[#This Row],[Nota Final]]&lt;6,"Conselho","Aprovado"))</f>
        <v>Aprovado</v>
      </c>
    </row>
    <row r="236" spans="1:11" x14ac:dyDescent="0.25">
      <c r="A236" s="1">
        <v>235</v>
      </c>
      <c r="B236" t="s">
        <v>237</v>
      </c>
      <c r="C236" t="s">
        <v>0</v>
      </c>
      <c r="D236">
        <v>9</v>
      </c>
      <c r="E236">
        <v>10</v>
      </c>
      <c r="F236">
        <v>5</v>
      </c>
      <c r="H236">
        <f>ROUND(AVERAGE(Dados[[#This Row],[1º Trimestre]:[3º Trimestre]]),2)</f>
        <v>8</v>
      </c>
      <c r="I236">
        <v>8</v>
      </c>
      <c r="J236">
        <f>ROUND(MIN(10,IF(Dados[[#This Row],[Média]]&lt;6,(AVERAGE(Dados[[#This Row],[Média]],Dados[[#This Row],[Recuperação]])),Dados[[#This Row],[Recuperação]]*0.1+Dados[[#This Row],[Média]])),2)</f>
        <v>8.8000000000000007</v>
      </c>
      <c r="K236" t="str">
        <f>IF(Dados[[#This Row],[Nota Final]]&lt;5,"Reprovado",IF(Dados[[#This Row],[Nota Final]]&lt;6,"Conselho","Aprovado"))</f>
        <v>Aprovado</v>
      </c>
    </row>
    <row r="237" spans="1:11" x14ac:dyDescent="0.25">
      <c r="A237" s="1">
        <v>236</v>
      </c>
      <c r="B237" t="s">
        <v>238</v>
      </c>
      <c r="C237" t="s">
        <v>0</v>
      </c>
      <c r="D237">
        <v>5</v>
      </c>
      <c r="E237">
        <v>4</v>
      </c>
      <c r="F237">
        <v>9</v>
      </c>
      <c r="H237">
        <f>ROUND(AVERAGE(Dados[[#This Row],[1º Trimestre]:[3º Trimestre]]),2)</f>
        <v>6</v>
      </c>
      <c r="I237">
        <v>8</v>
      </c>
      <c r="J237">
        <f>ROUND(MIN(10,IF(Dados[[#This Row],[Média]]&lt;6,(AVERAGE(Dados[[#This Row],[Média]],Dados[[#This Row],[Recuperação]])),Dados[[#This Row],[Recuperação]]*0.1+Dados[[#This Row],[Média]])),2)</f>
        <v>6.8</v>
      </c>
      <c r="K237" t="str">
        <f>IF(Dados[[#This Row],[Nota Final]]&lt;5,"Reprovado",IF(Dados[[#This Row],[Nota Final]]&lt;6,"Conselho","Aprovado"))</f>
        <v>Aprovado</v>
      </c>
    </row>
    <row r="238" spans="1:11" x14ac:dyDescent="0.25">
      <c r="A238" s="1">
        <v>237</v>
      </c>
      <c r="B238" t="s">
        <v>239</v>
      </c>
      <c r="C238" t="s">
        <v>0</v>
      </c>
      <c r="D238">
        <v>9</v>
      </c>
      <c r="E238">
        <v>9</v>
      </c>
      <c r="F238">
        <v>6</v>
      </c>
      <c r="H238">
        <f>ROUND(AVERAGE(Dados[[#This Row],[1º Trimestre]:[3º Trimestre]]),2)</f>
        <v>8</v>
      </c>
      <c r="I238">
        <v>10</v>
      </c>
      <c r="J238">
        <f>ROUND(MIN(10,IF(Dados[[#This Row],[Média]]&lt;6,(AVERAGE(Dados[[#This Row],[Média]],Dados[[#This Row],[Recuperação]])),Dados[[#This Row],[Recuperação]]*0.1+Dados[[#This Row],[Média]])),2)</f>
        <v>9</v>
      </c>
      <c r="K238" t="str">
        <f>IF(Dados[[#This Row],[Nota Final]]&lt;5,"Reprovado",IF(Dados[[#This Row],[Nota Final]]&lt;6,"Conselho","Aprovado"))</f>
        <v>Aprovado</v>
      </c>
    </row>
    <row r="239" spans="1:11" x14ac:dyDescent="0.25">
      <c r="A239" s="1">
        <v>238</v>
      </c>
      <c r="B239" t="s">
        <v>240</v>
      </c>
      <c r="C239" t="s">
        <v>0</v>
      </c>
      <c r="D239">
        <v>8</v>
      </c>
      <c r="E239">
        <v>5</v>
      </c>
      <c r="F239">
        <v>10</v>
      </c>
      <c r="H239">
        <f>ROUND(AVERAGE(Dados[[#This Row],[1º Trimestre]:[3º Trimestre]]),2)</f>
        <v>7.67</v>
      </c>
      <c r="I239">
        <v>10</v>
      </c>
      <c r="J239">
        <f>ROUND(MIN(10,IF(Dados[[#This Row],[Média]]&lt;6,(AVERAGE(Dados[[#This Row],[Média]],Dados[[#This Row],[Recuperação]])),Dados[[#This Row],[Recuperação]]*0.1+Dados[[#This Row],[Média]])),2)</f>
        <v>8.67</v>
      </c>
      <c r="K239" t="str">
        <f>IF(Dados[[#This Row],[Nota Final]]&lt;5,"Reprovado",IF(Dados[[#This Row],[Nota Final]]&lt;6,"Conselho","Aprovado"))</f>
        <v>Aprovado</v>
      </c>
    </row>
    <row r="240" spans="1:11" x14ac:dyDescent="0.25">
      <c r="A240" s="1">
        <v>239</v>
      </c>
      <c r="B240" t="s">
        <v>241</v>
      </c>
      <c r="C240" t="s">
        <v>2</v>
      </c>
      <c r="D240">
        <v>4</v>
      </c>
      <c r="E240">
        <v>8</v>
      </c>
      <c r="F240">
        <v>9</v>
      </c>
      <c r="H240">
        <f>ROUND(AVERAGE(Dados[[#This Row],[1º Trimestre]:[3º Trimestre]]),2)</f>
        <v>7</v>
      </c>
      <c r="I240">
        <v>10</v>
      </c>
      <c r="J240">
        <f>ROUND(MIN(10,IF(Dados[[#This Row],[Média]]&lt;6,(AVERAGE(Dados[[#This Row],[Média]],Dados[[#This Row],[Recuperação]])),Dados[[#This Row],[Recuperação]]*0.1+Dados[[#This Row],[Média]])),2)</f>
        <v>8</v>
      </c>
      <c r="K240" t="str">
        <f>IF(Dados[[#This Row],[Nota Final]]&lt;5,"Reprovado",IF(Dados[[#This Row],[Nota Final]]&lt;6,"Conselho","Aprovado"))</f>
        <v>Aprovado</v>
      </c>
    </row>
    <row r="241" spans="1:11" x14ac:dyDescent="0.25">
      <c r="A241" s="1">
        <v>240</v>
      </c>
      <c r="B241" t="s">
        <v>242</v>
      </c>
      <c r="C241" t="s">
        <v>1</v>
      </c>
      <c r="D241">
        <v>9</v>
      </c>
      <c r="E241">
        <v>10</v>
      </c>
      <c r="F241">
        <v>7</v>
      </c>
      <c r="H241">
        <f>ROUND(AVERAGE(Dados[[#This Row],[1º Trimestre]:[3º Trimestre]]),2)</f>
        <v>8.67</v>
      </c>
      <c r="I241">
        <v>9</v>
      </c>
      <c r="J241">
        <f>ROUND(MIN(10,IF(Dados[[#This Row],[Média]]&lt;6,(AVERAGE(Dados[[#This Row],[Média]],Dados[[#This Row],[Recuperação]])),Dados[[#This Row],[Recuperação]]*0.1+Dados[[#This Row],[Média]])),2)</f>
        <v>9.57</v>
      </c>
      <c r="K241" t="str">
        <f>IF(Dados[[#This Row],[Nota Final]]&lt;5,"Reprovado",IF(Dados[[#This Row],[Nota Final]]&lt;6,"Conselho","Aprovado"))</f>
        <v>Aprovado</v>
      </c>
    </row>
    <row r="242" spans="1:11" x14ac:dyDescent="0.25">
      <c r="A242" s="1">
        <v>241</v>
      </c>
      <c r="B242" t="s">
        <v>243</v>
      </c>
      <c r="C242" t="s">
        <v>0</v>
      </c>
      <c r="D242">
        <v>4</v>
      </c>
      <c r="E242">
        <v>7</v>
      </c>
      <c r="F242">
        <v>5</v>
      </c>
      <c r="H242">
        <f>ROUND(AVERAGE(Dados[[#This Row],[1º Trimestre]:[3º Trimestre]]),2)</f>
        <v>5.33</v>
      </c>
      <c r="I242">
        <v>7</v>
      </c>
      <c r="J242">
        <f>ROUND(MIN(10,IF(Dados[[#This Row],[Média]]&lt;6,(AVERAGE(Dados[[#This Row],[Média]],Dados[[#This Row],[Recuperação]])),Dados[[#This Row],[Recuperação]]*0.1+Dados[[#This Row],[Média]])),2)</f>
        <v>6.17</v>
      </c>
      <c r="K242" t="str">
        <f>IF(Dados[[#This Row],[Nota Final]]&lt;5,"Reprovado",IF(Dados[[#This Row],[Nota Final]]&lt;6,"Conselho","Aprovado"))</f>
        <v>Aprovado</v>
      </c>
    </row>
    <row r="243" spans="1:11" x14ac:dyDescent="0.25">
      <c r="A243" s="1">
        <v>242</v>
      </c>
      <c r="B243" t="s">
        <v>244</v>
      </c>
      <c r="C243" t="s">
        <v>0</v>
      </c>
      <c r="D243">
        <v>4</v>
      </c>
      <c r="E243">
        <v>9</v>
      </c>
      <c r="F243">
        <v>4</v>
      </c>
      <c r="H243">
        <f>ROUND(AVERAGE(Dados[[#This Row],[1º Trimestre]:[3º Trimestre]]),2)</f>
        <v>5.67</v>
      </c>
      <c r="I243">
        <v>6</v>
      </c>
      <c r="J243">
        <f>ROUND(MIN(10,IF(Dados[[#This Row],[Média]]&lt;6,(AVERAGE(Dados[[#This Row],[Média]],Dados[[#This Row],[Recuperação]])),Dados[[#This Row],[Recuperação]]*0.1+Dados[[#This Row],[Média]])),2)</f>
        <v>5.84</v>
      </c>
      <c r="K243" t="str">
        <f>IF(Dados[[#This Row],[Nota Final]]&lt;5,"Reprovado",IF(Dados[[#This Row],[Nota Final]]&lt;6,"Conselho","Aprovado"))</f>
        <v>Conselho</v>
      </c>
    </row>
    <row r="244" spans="1:11" x14ac:dyDescent="0.25">
      <c r="A244" s="1">
        <v>243</v>
      </c>
      <c r="B244" t="s">
        <v>245</v>
      </c>
      <c r="C244" t="s">
        <v>1</v>
      </c>
      <c r="D244">
        <v>6</v>
      </c>
      <c r="E244">
        <v>9</v>
      </c>
      <c r="F244">
        <v>4</v>
      </c>
      <c r="H244">
        <f>ROUND(AVERAGE(Dados[[#This Row],[1º Trimestre]:[3º Trimestre]]),2)</f>
        <v>6.33</v>
      </c>
      <c r="I244">
        <v>7</v>
      </c>
      <c r="J244">
        <f>ROUND(MIN(10,IF(Dados[[#This Row],[Média]]&lt;6,(AVERAGE(Dados[[#This Row],[Média]],Dados[[#This Row],[Recuperação]])),Dados[[#This Row],[Recuperação]]*0.1+Dados[[#This Row],[Média]])),2)</f>
        <v>7.03</v>
      </c>
      <c r="K244" t="str">
        <f>IF(Dados[[#This Row],[Nota Final]]&lt;5,"Reprovado",IF(Dados[[#This Row],[Nota Final]]&lt;6,"Conselho","Aprovado"))</f>
        <v>Aprovado</v>
      </c>
    </row>
    <row r="245" spans="1:11" x14ac:dyDescent="0.25">
      <c r="A245" s="1">
        <v>244</v>
      </c>
      <c r="B245" t="s">
        <v>246</v>
      </c>
      <c r="C245" t="s">
        <v>0</v>
      </c>
      <c r="D245">
        <v>5</v>
      </c>
      <c r="E245">
        <v>4</v>
      </c>
      <c r="F245">
        <v>5</v>
      </c>
      <c r="H245">
        <f>ROUND(AVERAGE(Dados[[#This Row],[1º Trimestre]:[3º Trimestre]]),2)</f>
        <v>4.67</v>
      </c>
      <c r="I245">
        <v>8</v>
      </c>
      <c r="J245">
        <f>ROUND(MIN(10,IF(Dados[[#This Row],[Média]]&lt;6,(AVERAGE(Dados[[#This Row],[Média]],Dados[[#This Row],[Recuperação]])),Dados[[#This Row],[Recuperação]]*0.1+Dados[[#This Row],[Média]])),2)</f>
        <v>6.34</v>
      </c>
      <c r="K245" t="str">
        <f>IF(Dados[[#This Row],[Nota Final]]&lt;5,"Reprovado",IF(Dados[[#This Row],[Nota Final]]&lt;6,"Conselho","Aprovado"))</f>
        <v>Aprovado</v>
      </c>
    </row>
    <row r="246" spans="1:11" x14ac:dyDescent="0.25">
      <c r="A246" s="1">
        <v>245</v>
      </c>
      <c r="B246" t="s">
        <v>247</v>
      </c>
      <c r="C246" t="s">
        <v>0</v>
      </c>
      <c r="D246">
        <v>8</v>
      </c>
      <c r="E246">
        <v>4</v>
      </c>
      <c r="F246">
        <v>10</v>
      </c>
      <c r="H246">
        <f>ROUND(AVERAGE(Dados[[#This Row],[1º Trimestre]:[3º Trimestre]]),2)</f>
        <v>7.33</v>
      </c>
      <c r="I246">
        <v>9</v>
      </c>
      <c r="J246">
        <f>ROUND(MIN(10,IF(Dados[[#This Row],[Média]]&lt;6,(AVERAGE(Dados[[#This Row],[Média]],Dados[[#This Row],[Recuperação]])),Dados[[#This Row],[Recuperação]]*0.1+Dados[[#This Row],[Média]])),2)</f>
        <v>8.23</v>
      </c>
      <c r="K246" t="str">
        <f>IF(Dados[[#This Row],[Nota Final]]&lt;5,"Reprovado",IF(Dados[[#This Row],[Nota Final]]&lt;6,"Conselho","Aprovado"))</f>
        <v>Aprovado</v>
      </c>
    </row>
    <row r="247" spans="1:11" x14ac:dyDescent="0.25">
      <c r="A247" s="1">
        <v>246</v>
      </c>
      <c r="B247" t="s">
        <v>248</v>
      </c>
      <c r="C247" t="s">
        <v>0</v>
      </c>
      <c r="D247">
        <v>4</v>
      </c>
      <c r="E247">
        <v>4</v>
      </c>
      <c r="F247">
        <v>4</v>
      </c>
      <c r="H247">
        <f>ROUND(AVERAGE(Dados[[#This Row],[1º Trimestre]:[3º Trimestre]]),2)</f>
        <v>4</v>
      </c>
      <c r="I247">
        <v>6</v>
      </c>
      <c r="J247">
        <f>ROUND(MIN(10,IF(Dados[[#This Row],[Média]]&lt;6,(AVERAGE(Dados[[#This Row],[Média]],Dados[[#This Row],[Recuperação]])),Dados[[#This Row],[Recuperação]]*0.1+Dados[[#This Row],[Média]])),2)</f>
        <v>5</v>
      </c>
      <c r="K247" t="str">
        <f>IF(Dados[[#This Row],[Nota Final]]&lt;5,"Reprovado",IF(Dados[[#This Row],[Nota Final]]&lt;6,"Conselho","Aprovado"))</f>
        <v>Conselho</v>
      </c>
    </row>
    <row r="248" spans="1:11" x14ac:dyDescent="0.25">
      <c r="A248" s="1">
        <v>247</v>
      </c>
      <c r="B248" t="s">
        <v>249</v>
      </c>
      <c r="C248" t="s">
        <v>1</v>
      </c>
      <c r="D248">
        <v>6</v>
      </c>
      <c r="E248">
        <v>8</v>
      </c>
      <c r="F248">
        <v>4</v>
      </c>
      <c r="H248">
        <f>ROUND(AVERAGE(Dados[[#This Row],[1º Trimestre]:[3º Trimestre]]),2)</f>
        <v>6</v>
      </c>
      <c r="I248">
        <v>9</v>
      </c>
      <c r="J248">
        <f>ROUND(MIN(10,IF(Dados[[#This Row],[Média]]&lt;6,(AVERAGE(Dados[[#This Row],[Média]],Dados[[#This Row],[Recuperação]])),Dados[[#This Row],[Recuperação]]*0.1+Dados[[#This Row],[Média]])),2)</f>
        <v>6.9</v>
      </c>
      <c r="K248" t="str">
        <f>IF(Dados[[#This Row],[Nota Final]]&lt;5,"Reprovado",IF(Dados[[#This Row],[Nota Final]]&lt;6,"Conselho","Aprovado"))</f>
        <v>Aprovado</v>
      </c>
    </row>
    <row r="249" spans="1:11" x14ac:dyDescent="0.25">
      <c r="A249" s="1">
        <v>248</v>
      </c>
      <c r="B249" t="s">
        <v>250</v>
      </c>
      <c r="C249" t="s">
        <v>0</v>
      </c>
      <c r="D249">
        <v>10</v>
      </c>
      <c r="E249">
        <v>5</v>
      </c>
      <c r="F249">
        <v>8</v>
      </c>
      <c r="H249">
        <f>ROUND(AVERAGE(Dados[[#This Row],[1º Trimestre]:[3º Trimestre]]),2)</f>
        <v>7.67</v>
      </c>
      <c r="I249">
        <v>8</v>
      </c>
      <c r="J249">
        <f>ROUND(MIN(10,IF(Dados[[#This Row],[Média]]&lt;6,(AVERAGE(Dados[[#This Row],[Média]],Dados[[#This Row],[Recuperação]])),Dados[[#This Row],[Recuperação]]*0.1+Dados[[#This Row],[Média]])),2)</f>
        <v>8.4700000000000006</v>
      </c>
      <c r="K249" t="str">
        <f>IF(Dados[[#This Row],[Nota Final]]&lt;5,"Reprovado",IF(Dados[[#This Row],[Nota Final]]&lt;6,"Conselho","Aprovado"))</f>
        <v>Aprovado</v>
      </c>
    </row>
    <row r="250" spans="1:11" x14ac:dyDescent="0.25">
      <c r="A250" s="1">
        <v>249</v>
      </c>
      <c r="B250" t="s">
        <v>251</v>
      </c>
      <c r="C250" t="s">
        <v>1</v>
      </c>
      <c r="D250">
        <v>10</v>
      </c>
      <c r="E250">
        <v>8</v>
      </c>
      <c r="F250">
        <v>8</v>
      </c>
      <c r="H250">
        <f>ROUND(AVERAGE(Dados[[#This Row],[1º Trimestre]:[3º Trimestre]]),2)</f>
        <v>8.67</v>
      </c>
      <c r="I250">
        <v>8</v>
      </c>
      <c r="J250">
        <f>ROUND(MIN(10,IF(Dados[[#This Row],[Média]]&lt;6,(AVERAGE(Dados[[#This Row],[Média]],Dados[[#This Row],[Recuperação]])),Dados[[#This Row],[Recuperação]]*0.1+Dados[[#This Row],[Média]])),2)</f>
        <v>9.4700000000000006</v>
      </c>
      <c r="K250" t="str">
        <f>IF(Dados[[#This Row],[Nota Final]]&lt;5,"Reprovado",IF(Dados[[#This Row],[Nota Final]]&lt;6,"Conselho","Aprovado"))</f>
        <v>Aprovado</v>
      </c>
    </row>
    <row r="251" spans="1:11" x14ac:dyDescent="0.25">
      <c r="A251" s="1">
        <v>250</v>
      </c>
      <c r="B251" t="s">
        <v>252</v>
      </c>
      <c r="C251" t="s">
        <v>1</v>
      </c>
      <c r="D251">
        <v>6</v>
      </c>
      <c r="E251">
        <v>7</v>
      </c>
      <c r="F251">
        <v>8</v>
      </c>
      <c r="H251">
        <f>ROUND(AVERAGE(Dados[[#This Row],[1º Trimestre]:[3º Trimestre]]),2)</f>
        <v>7</v>
      </c>
      <c r="I251">
        <v>7</v>
      </c>
      <c r="J251">
        <f>ROUND(MIN(10,IF(Dados[[#This Row],[Média]]&lt;6,(AVERAGE(Dados[[#This Row],[Média]],Dados[[#This Row],[Recuperação]])),Dados[[#This Row],[Recuperação]]*0.1+Dados[[#This Row],[Média]])),2)</f>
        <v>7.7</v>
      </c>
      <c r="K251" t="str">
        <f>IF(Dados[[#This Row],[Nota Final]]&lt;5,"Reprovado",IF(Dados[[#This Row],[Nota Final]]&lt;6,"Conselho","Aprovado"))</f>
        <v>Aprovado</v>
      </c>
    </row>
    <row r="252" spans="1:11" x14ac:dyDescent="0.25">
      <c r="A252" s="1">
        <v>251</v>
      </c>
      <c r="B252" t="s">
        <v>253</v>
      </c>
      <c r="C252" t="s">
        <v>2</v>
      </c>
      <c r="D252">
        <v>5</v>
      </c>
      <c r="E252">
        <v>10</v>
      </c>
      <c r="F252">
        <v>6</v>
      </c>
      <c r="H252">
        <f>ROUND(AVERAGE(Dados[[#This Row],[1º Trimestre]:[3º Trimestre]]),2)</f>
        <v>7</v>
      </c>
      <c r="I252">
        <v>6</v>
      </c>
      <c r="J252">
        <f>ROUND(MIN(10,IF(Dados[[#This Row],[Média]]&lt;6,(AVERAGE(Dados[[#This Row],[Média]],Dados[[#This Row],[Recuperação]])),Dados[[#This Row],[Recuperação]]*0.1+Dados[[#This Row],[Média]])),2)</f>
        <v>7.6</v>
      </c>
      <c r="K252" t="str">
        <f>IF(Dados[[#This Row],[Nota Final]]&lt;5,"Reprovado",IF(Dados[[#This Row],[Nota Final]]&lt;6,"Conselho","Aprovado"))</f>
        <v>Aprovado</v>
      </c>
    </row>
    <row r="253" spans="1:11" x14ac:dyDescent="0.25">
      <c r="A253" s="1">
        <v>252</v>
      </c>
      <c r="B253" t="s">
        <v>254</v>
      </c>
      <c r="C253" t="s">
        <v>1</v>
      </c>
      <c r="D253">
        <v>8</v>
      </c>
      <c r="E253">
        <v>8</v>
      </c>
      <c r="F253">
        <v>8</v>
      </c>
      <c r="H253">
        <f>ROUND(AVERAGE(Dados[[#This Row],[1º Trimestre]:[3º Trimestre]]),2)</f>
        <v>8</v>
      </c>
      <c r="I253">
        <v>7</v>
      </c>
      <c r="J253">
        <f>ROUND(MIN(10,IF(Dados[[#This Row],[Média]]&lt;6,(AVERAGE(Dados[[#This Row],[Média]],Dados[[#This Row],[Recuperação]])),Dados[[#This Row],[Recuperação]]*0.1+Dados[[#This Row],[Média]])),2)</f>
        <v>8.6999999999999993</v>
      </c>
      <c r="K253" t="str">
        <f>IF(Dados[[#This Row],[Nota Final]]&lt;5,"Reprovado",IF(Dados[[#This Row],[Nota Final]]&lt;6,"Conselho","Aprovado"))</f>
        <v>Aprovado</v>
      </c>
    </row>
    <row r="254" spans="1:11" x14ac:dyDescent="0.25">
      <c r="A254" s="1">
        <v>253</v>
      </c>
      <c r="B254" t="s">
        <v>12</v>
      </c>
      <c r="C254" t="s">
        <v>2</v>
      </c>
      <c r="D254">
        <v>10</v>
      </c>
      <c r="E254">
        <v>6</v>
      </c>
      <c r="F254">
        <v>9</v>
      </c>
      <c r="H254">
        <f>ROUND(AVERAGE(Dados[[#This Row],[1º Trimestre]:[3º Trimestre]]),2)</f>
        <v>8.33</v>
      </c>
      <c r="I254">
        <v>10</v>
      </c>
      <c r="J254">
        <f>ROUND(MIN(10,IF(Dados[[#This Row],[Média]]&lt;6,(AVERAGE(Dados[[#This Row],[Média]],Dados[[#This Row],[Recuperação]])),Dados[[#This Row],[Recuperação]]*0.1+Dados[[#This Row],[Média]])),2)</f>
        <v>9.33</v>
      </c>
      <c r="K254" t="str">
        <f>IF(Dados[[#This Row],[Nota Final]]&lt;5,"Reprovado",IF(Dados[[#This Row],[Nota Final]]&lt;6,"Conselho","Aprovado"))</f>
        <v>Aprovado</v>
      </c>
    </row>
    <row r="255" spans="1:11" x14ac:dyDescent="0.25">
      <c r="A255" s="1">
        <v>254</v>
      </c>
      <c r="B255" t="s">
        <v>255</v>
      </c>
      <c r="C255" t="s">
        <v>0</v>
      </c>
      <c r="D255">
        <v>8</v>
      </c>
      <c r="E255">
        <v>9</v>
      </c>
      <c r="F255">
        <v>6</v>
      </c>
      <c r="H255">
        <f>ROUND(AVERAGE(Dados[[#This Row],[1º Trimestre]:[3º Trimestre]]),2)</f>
        <v>7.67</v>
      </c>
      <c r="I255">
        <v>8</v>
      </c>
      <c r="J255">
        <f>ROUND(MIN(10,IF(Dados[[#This Row],[Média]]&lt;6,(AVERAGE(Dados[[#This Row],[Média]],Dados[[#This Row],[Recuperação]])),Dados[[#This Row],[Recuperação]]*0.1+Dados[[#This Row],[Média]])),2)</f>
        <v>8.4700000000000006</v>
      </c>
      <c r="K255" t="str">
        <f>IF(Dados[[#This Row],[Nota Final]]&lt;5,"Reprovado",IF(Dados[[#This Row],[Nota Final]]&lt;6,"Conselho","Aprovado"))</f>
        <v>Aprovado</v>
      </c>
    </row>
    <row r="256" spans="1:11" x14ac:dyDescent="0.25">
      <c r="A256" s="1">
        <v>255</v>
      </c>
      <c r="B256" t="s">
        <v>256</v>
      </c>
      <c r="C256" t="s">
        <v>1</v>
      </c>
      <c r="D256">
        <v>7</v>
      </c>
      <c r="E256">
        <v>6</v>
      </c>
      <c r="F256">
        <v>9</v>
      </c>
      <c r="H256">
        <f>ROUND(AVERAGE(Dados[[#This Row],[1º Trimestre]:[3º Trimestre]]),2)</f>
        <v>7.33</v>
      </c>
      <c r="I256">
        <v>9</v>
      </c>
      <c r="J256">
        <f>ROUND(MIN(10,IF(Dados[[#This Row],[Média]]&lt;6,(AVERAGE(Dados[[#This Row],[Média]],Dados[[#This Row],[Recuperação]])),Dados[[#This Row],[Recuperação]]*0.1+Dados[[#This Row],[Média]])),2)</f>
        <v>8.23</v>
      </c>
      <c r="K256" t="str">
        <f>IF(Dados[[#This Row],[Nota Final]]&lt;5,"Reprovado",IF(Dados[[#This Row],[Nota Final]]&lt;6,"Conselho","Aprovado"))</f>
        <v>Aprovado</v>
      </c>
    </row>
    <row r="257" spans="1:11" x14ac:dyDescent="0.25">
      <c r="A257" s="1">
        <v>256</v>
      </c>
      <c r="B257" t="s">
        <v>257</v>
      </c>
      <c r="C257" t="s">
        <v>2</v>
      </c>
      <c r="D257">
        <v>4</v>
      </c>
      <c r="E257">
        <v>8</v>
      </c>
      <c r="F257">
        <v>9</v>
      </c>
      <c r="H257">
        <f>ROUND(AVERAGE(Dados[[#This Row],[1º Trimestre]:[3º Trimestre]]),2)</f>
        <v>7</v>
      </c>
      <c r="I257">
        <v>6</v>
      </c>
      <c r="J257">
        <f>ROUND(MIN(10,IF(Dados[[#This Row],[Média]]&lt;6,(AVERAGE(Dados[[#This Row],[Média]],Dados[[#This Row],[Recuperação]])),Dados[[#This Row],[Recuperação]]*0.1+Dados[[#This Row],[Média]])),2)</f>
        <v>7.6</v>
      </c>
      <c r="K257" t="str">
        <f>IF(Dados[[#This Row],[Nota Final]]&lt;5,"Reprovado",IF(Dados[[#This Row],[Nota Final]]&lt;6,"Conselho","Aprovado"))</f>
        <v>Aprovado</v>
      </c>
    </row>
    <row r="258" spans="1:11" x14ac:dyDescent="0.25">
      <c r="A258" s="1">
        <v>257</v>
      </c>
      <c r="B258" t="s">
        <v>258</v>
      </c>
      <c r="C258" t="s">
        <v>1</v>
      </c>
      <c r="D258">
        <v>9</v>
      </c>
      <c r="E258">
        <v>9</v>
      </c>
      <c r="F258">
        <v>7</v>
      </c>
      <c r="H258">
        <f>ROUND(AVERAGE(Dados[[#This Row],[1º Trimestre]:[3º Trimestre]]),2)</f>
        <v>8.33</v>
      </c>
      <c r="I258">
        <v>6</v>
      </c>
      <c r="J258">
        <f>ROUND(MIN(10,IF(Dados[[#This Row],[Média]]&lt;6,(AVERAGE(Dados[[#This Row],[Média]],Dados[[#This Row],[Recuperação]])),Dados[[#This Row],[Recuperação]]*0.1+Dados[[#This Row],[Média]])),2)</f>
        <v>8.93</v>
      </c>
      <c r="K258" t="str">
        <f>IF(Dados[[#This Row],[Nota Final]]&lt;5,"Reprovado",IF(Dados[[#This Row],[Nota Final]]&lt;6,"Conselho","Aprovado"))</f>
        <v>Aprovado</v>
      </c>
    </row>
    <row r="259" spans="1:11" x14ac:dyDescent="0.25">
      <c r="A259" s="1">
        <v>258</v>
      </c>
      <c r="B259" t="s">
        <v>259</v>
      </c>
      <c r="C259" t="s">
        <v>0</v>
      </c>
      <c r="D259">
        <v>6</v>
      </c>
      <c r="E259">
        <v>8</v>
      </c>
      <c r="F259">
        <v>7</v>
      </c>
      <c r="H259">
        <f>ROUND(AVERAGE(Dados[[#This Row],[1º Trimestre]:[3º Trimestre]]),2)</f>
        <v>7</v>
      </c>
      <c r="I259">
        <v>7</v>
      </c>
      <c r="J259">
        <f>ROUND(MIN(10,IF(Dados[[#This Row],[Média]]&lt;6,(AVERAGE(Dados[[#This Row],[Média]],Dados[[#This Row],[Recuperação]])),Dados[[#This Row],[Recuperação]]*0.1+Dados[[#This Row],[Média]])),2)</f>
        <v>7.7</v>
      </c>
      <c r="K259" t="str">
        <f>IF(Dados[[#This Row],[Nota Final]]&lt;5,"Reprovado",IF(Dados[[#This Row],[Nota Final]]&lt;6,"Conselho","Aprovado"))</f>
        <v>Aprovado</v>
      </c>
    </row>
    <row r="260" spans="1:11" x14ac:dyDescent="0.25">
      <c r="A260" s="1">
        <v>259</v>
      </c>
      <c r="B260" t="s">
        <v>260</v>
      </c>
      <c r="C260" t="s">
        <v>1</v>
      </c>
      <c r="D260">
        <v>5</v>
      </c>
      <c r="E260">
        <v>10</v>
      </c>
      <c r="F260">
        <v>10</v>
      </c>
      <c r="H260">
        <f>ROUND(AVERAGE(Dados[[#This Row],[1º Trimestre]:[3º Trimestre]]),2)</f>
        <v>8.33</v>
      </c>
      <c r="I260">
        <v>6</v>
      </c>
      <c r="J260">
        <f>ROUND(MIN(10,IF(Dados[[#This Row],[Média]]&lt;6,(AVERAGE(Dados[[#This Row],[Média]],Dados[[#This Row],[Recuperação]])),Dados[[#This Row],[Recuperação]]*0.1+Dados[[#This Row],[Média]])),2)</f>
        <v>8.93</v>
      </c>
      <c r="K260" t="str">
        <f>IF(Dados[[#This Row],[Nota Final]]&lt;5,"Reprovado",IF(Dados[[#This Row],[Nota Final]]&lt;6,"Conselho","Aprovado"))</f>
        <v>Aprovado</v>
      </c>
    </row>
    <row r="261" spans="1:11" x14ac:dyDescent="0.25">
      <c r="A261" s="1">
        <v>260</v>
      </c>
      <c r="B261" t="s">
        <v>261</v>
      </c>
      <c r="C261" t="s">
        <v>1</v>
      </c>
      <c r="D261">
        <v>4</v>
      </c>
      <c r="E261">
        <v>9</v>
      </c>
      <c r="F261">
        <v>5</v>
      </c>
      <c r="H261">
        <f>ROUND(AVERAGE(Dados[[#This Row],[1º Trimestre]:[3º Trimestre]]),2)</f>
        <v>6</v>
      </c>
      <c r="I261">
        <v>9</v>
      </c>
      <c r="J261">
        <f>ROUND(MIN(10,IF(Dados[[#This Row],[Média]]&lt;6,(AVERAGE(Dados[[#This Row],[Média]],Dados[[#This Row],[Recuperação]])),Dados[[#This Row],[Recuperação]]*0.1+Dados[[#This Row],[Média]])),2)</f>
        <v>6.9</v>
      </c>
      <c r="K261" t="str">
        <f>IF(Dados[[#This Row],[Nota Final]]&lt;5,"Reprovado",IF(Dados[[#This Row],[Nota Final]]&lt;6,"Conselho","Aprovado"))</f>
        <v>Aprovado</v>
      </c>
    </row>
    <row r="262" spans="1:11" x14ac:dyDescent="0.25">
      <c r="A262" s="1">
        <v>261</v>
      </c>
      <c r="B262" t="s">
        <v>262</v>
      </c>
      <c r="C262" t="s">
        <v>1</v>
      </c>
      <c r="D262">
        <v>10</v>
      </c>
      <c r="E262">
        <v>10</v>
      </c>
      <c r="F262">
        <v>6</v>
      </c>
      <c r="H262">
        <f>ROUND(AVERAGE(Dados[[#This Row],[1º Trimestre]:[3º Trimestre]]),2)</f>
        <v>8.67</v>
      </c>
      <c r="I262">
        <v>7</v>
      </c>
      <c r="J262">
        <f>ROUND(MIN(10,IF(Dados[[#This Row],[Média]]&lt;6,(AVERAGE(Dados[[#This Row],[Média]],Dados[[#This Row],[Recuperação]])),Dados[[#This Row],[Recuperação]]*0.1+Dados[[#This Row],[Média]])),2)</f>
        <v>9.3699999999999992</v>
      </c>
      <c r="K262" t="str">
        <f>IF(Dados[[#This Row],[Nota Final]]&lt;5,"Reprovado",IF(Dados[[#This Row],[Nota Final]]&lt;6,"Conselho","Aprovado"))</f>
        <v>Aprovado</v>
      </c>
    </row>
    <row r="263" spans="1:11" x14ac:dyDescent="0.25">
      <c r="A263" s="1">
        <v>262</v>
      </c>
      <c r="B263" t="s">
        <v>263</v>
      </c>
      <c r="C263" t="s">
        <v>2</v>
      </c>
      <c r="D263">
        <v>9</v>
      </c>
      <c r="E263">
        <v>6</v>
      </c>
      <c r="F263">
        <v>5</v>
      </c>
      <c r="H263">
        <f>ROUND(AVERAGE(Dados[[#This Row],[1º Trimestre]:[3º Trimestre]]),2)</f>
        <v>6.67</v>
      </c>
      <c r="I263">
        <v>9</v>
      </c>
      <c r="J263">
        <f>ROUND(MIN(10,IF(Dados[[#This Row],[Média]]&lt;6,(AVERAGE(Dados[[#This Row],[Média]],Dados[[#This Row],[Recuperação]])),Dados[[#This Row],[Recuperação]]*0.1+Dados[[#This Row],[Média]])),2)</f>
        <v>7.57</v>
      </c>
      <c r="K263" t="str">
        <f>IF(Dados[[#This Row],[Nota Final]]&lt;5,"Reprovado",IF(Dados[[#This Row],[Nota Final]]&lt;6,"Conselho","Aprovado"))</f>
        <v>Aprovado</v>
      </c>
    </row>
    <row r="264" spans="1:11" x14ac:dyDescent="0.25">
      <c r="A264" s="1">
        <v>263</v>
      </c>
      <c r="B264" t="s">
        <v>264</v>
      </c>
      <c r="C264" t="s">
        <v>2</v>
      </c>
      <c r="D264">
        <v>7</v>
      </c>
      <c r="E264">
        <v>5</v>
      </c>
      <c r="F264">
        <v>5</v>
      </c>
      <c r="H264">
        <f>ROUND(AVERAGE(Dados[[#This Row],[1º Trimestre]:[3º Trimestre]]),2)</f>
        <v>5.67</v>
      </c>
      <c r="I264">
        <v>6</v>
      </c>
      <c r="J264">
        <f>ROUND(MIN(10,IF(Dados[[#This Row],[Média]]&lt;6,(AVERAGE(Dados[[#This Row],[Média]],Dados[[#This Row],[Recuperação]])),Dados[[#This Row],[Recuperação]]*0.1+Dados[[#This Row],[Média]])),2)</f>
        <v>5.84</v>
      </c>
      <c r="K264" t="str">
        <f>IF(Dados[[#This Row],[Nota Final]]&lt;5,"Reprovado",IF(Dados[[#This Row],[Nota Final]]&lt;6,"Conselho","Aprovado"))</f>
        <v>Conselho</v>
      </c>
    </row>
    <row r="265" spans="1:11" x14ac:dyDescent="0.25">
      <c r="A265" s="1">
        <v>264</v>
      </c>
      <c r="B265" t="s">
        <v>265</v>
      </c>
      <c r="C265" t="s">
        <v>1</v>
      </c>
      <c r="D265">
        <v>8</v>
      </c>
      <c r="E265">
        <v>8</v>
      </c>
      <c r="F265">
        <v>8</v>
      </c>
      <c r="H265">
        <f>ROUND(AVERAGE(Dados[[#This Row],[1º Trimestre]:[3º Trimestre]]),2)</f>
        <v>8</v>
      </c>
      <c r="I265">
        <v>6</v>
      </c>
      <c r="J265">
        <f>ROUND(MIN(10,IF(Dados[[#This Row],[Média]]&lt;6,(AVERAGE(Dados[[#This Row],[Média]],Dados[[#This Row],[Recuperação]])),Dados[[#This Row],[Recuperação]]*0.1+Dados[[#This Row],[Média]])),2)</f>
        <v>8.6</v>
      </c>
      <c r="K265" t="str">
        <f>IF(Dados[[#This Row],[Nota Final]]&lt;5,"Reprovado",IF(Dados[[#This Row],[Nota Final]]&lt;6,"Conselho","Aprovado"))</f>
        <v>Aprovado</v>
      </c>
    </row>
    <row r="266" spans="1:11" x14ac:dyDescent="0.25">
      <c r="A266" s="1">
        <v>265</v>
      </c>
      <c r="B266" t="s">
        <v>266</v>
      </c>
      <c r="C266" t="s">
        <v>0</v>
      </c>
      <c r="D266">
        <v>4</v>
      </c>
      <c r="E266">
        <v>4</v>
      </c>
      <c r="F266">
        <v>8</v>
      </c>
      <c r="H266">
        <f>ROUND(AVERAGE(Dados[[#This Row],[1º Trimestre]:[3º Trimestre]]),2)</f>
        <v>5.33</v>
      </c>
      <c r="I266">
        <v>8</v>
      </c>
      <c r="J266">
        <f>ROUND(MIN(10,IF(Dados[[#This Row],[Média]]&lt;6,(AVERAGE(Dados[[#This Row],[Média]],Dados[[#This Row],[Recuperação]])),Dados[[#This Row],[Recuperação]]*0.1+Dados[[#This Row],[Média]])),2)</f>
        <v>6.67</v>
      </c>
      <c r="K266" t="str">
        <f>IF(Dados[[#This Row],[Nota Final]]&lt;5,"Reprovado",IF(Dados[[#This Row],[Nota Final]]&lt;6,"Conselho","Aprovado"))</f>
        <v>Aprovado</v>
      </c>
    </row>
    <row r="267" spans="1:11" x14ac:dyDescent="0.25">
      <c r="A267" s="1">
        <v>266</v>
      </c>
      <c r="B267" t="s">
        <v>267</v>
      </c>
      <c r="C267" t="s">
        <v>2</v>
      </c>
      <c r="D267">
        <v>10</v>
      </c>
      <c r="E267">
        <v>8</v>
      </c>
      <c r="F267">
        <v>8</v>
      </c>
      <c r="H267">
        <f>ROUND(AVERAGE(Dados[[#This Row],[1º Trimestre]:[3º Trimestre]]),2)</f>
        <v>8.67</v>
      </c>
      <c r="I267">
        <v>9</v>
      </c>
      <c r="J267">
        <f>ROUND(MIN(10,IF(Dados[[#This Row],[Média]]&lt;6,(AVERAGE(Dados[[#This Row],[Média]],Dados[[#This Row],[Recuperação]])),Dados[[#This Row],[Recuperação]]*0.1+Dados[[#This Row],[Média]])),2)</f>
        <v>9.57</v>
      </c>
      <c r="K267" t="str">
        <f>IF(Dados[[#This Row],[Nota Final]]&lt;5,"Reprovado",IF(Dados[[#This Row],[Nota Final]]&lt;6,"Conselho","Aprovado"))</f>
        <v>Aprovado</v>
      </c>
    </row>
    <row r="268" spans="1:11" x14ac:dyDescent="0.25">
      <c r="A268" s="1">
        <v>267</v>
      </c>
      <c r="B268" t="s">
        <v>268</v>
      </c>
      <c r="C268" t="s">
        <v>2</v>
      </c>
      <c r="D268">
        <v>7</v>
      </c>
      <c r="E268">
        <v>6</v>
      </c>
      <c r="F268">
        <v>10</v>
      </c>
      <c r="H268">
        <f>ROUND(AVERAGE(Dados[[#This Row],[1º Trimestre]:[3º Trimestre]]),2)</f>
        <v>7.67</v>
      </c>
      <c r="I268">
        <v>10</v>
      </c>
      <c r="J268">
        <f>ROUND(MIN(10,IF(Dados[[#This Row],[Média]]&lt;6,(AVERAGE(Dados[[#This Row],[Média]],Dados[[#This Row],[Recuperação]])),Dados[[#This Row],[Recuperação]]*0.1+Dados[[#This Row],[Média]])),2)</f>
        <v>8.67</v>
      </c>
      <c r="K268" t="str">
        <f>IF(Dados[[#This Row],[Nota Final]]&lt;5,"Reprovado",IF(Dados[[#This Row],[Nota Final]]&lt;6,"Conselho","Aprovado"))</f>
        <v>Aprovado</v>
      </c>
    </row>
    <row r="269" spans="1:11" x14ac:dyDescent="0.25">
      <c r="A269" s="1">
        <v>268</v>
      </c>
      <c r="B269" t="s">
        <v>269</v>
      </c>
      <c r="C269" t="s">
        <v>2</v>
      </c>
      <c r="D269">
        <v>10</v>
      </c>
      <c r="E269">
        <v>7</v>
      </c>
      <c r="F269">
        <v>8</v>
      </c>
      <c r="H269">
        <f>ROUND(AVERAGE(Dados[[#This Row],[1º Trimestre]:[3º Trimestre]]),2)</f>
        <v>8.33</v>
      </c>
      <c r="I269">
        <v>7</v>
      </c>
      <c r="J269">
        <f>ROUND(MIN(10,IF(Dados[[#This Row],[Média]]&lt;6,(AVERAGE(Dados[[#This Row],[Média]],Dados[[#This Row],[Recuperação]])),Dados[[#This Row],[Recuperação]]*0.1+Dados[[#This Row],[Média]])),2)</f>
        <v>9.0299999999999994</v>
      </c>
      <c r="K269" t="str">
        <f>IF(Dados[[#This Row],[Nota Final]]&lt;5,"Reprovado",IF(Dados[[#This Row],[Nota Final]]&lt;6,"Conselho","Aprovado"))</f>
        <v>Aprovado</v>
      </c>
    </row>
    <row r="270" spans="1:11" x14ac:dyDescent="0.25">
      <c r="A270" s="1">
        <v>269</v>
      </c>
      <c r="B270" t="s">
        <v>270</v>
      </c>
      <c r="C270" t="s">
        <v>2</v>
      </c>
      <c r="D270">
        <v>5</v>
      </c>
      <c r="E270">
        <v>9</v>
      </c>
      <c r="F270">
        <v>10</v>
      </c>
      <c r="H270">
        <f>ROUND(AVERAGE(Dados[[#This Row],[1º Trimestre]:[3º Trimestre]]),2)</f>
        <v>8</v>
      </c>
      <c r="I270">
        <v>6</v>
      </c>
      <c r="J270">
        <f>ROUND(MIN(10,IF(Dados[[#This Row],[Média]]&lt;6,(AVERAGE(Dados[[#This Row],[Média]],Dados[[#This Row],[Recuperação]])),Dados[[#This Row],[Recuperação]]*0.1+Dados[[#This Row],[Média]])),2)</f>
        <v>8.6</v>
      </c>
      <c r="K270" t="str">
        <f>IF(Dados[[#This Row],[Nota Final]]&lt;5,"Reprovado",IF(Dados[[#This Row],[Nota Final]]&lt;6,"Conselho","Aprovado"))</f>
        <v>Aprovado</v>
      </c>
    </row>
    <row r="271" spans="1:11" x14ac:dyDescent="0.25">
      <c r="A271" s="1">
        <v>270</v>
      </c>
      <c r="B271" t="s">
        <v>271</v>
      </c>
      <c r="C271" t="s">
        <v>1</v>
      </c>
      <c r="D271">
        <v>8</v>
      </c>
      <c r="E271">
        <v>7</v>
      </c>
      <c r="F271">
        <v>7</v>
      </c>
      <c r="H271">
        <f>ROUND(AVERAGE(Dados[[#This Row],[1º Trimestre]:[3º Trimestre]]),2)</f>
        <v>7.33</v>
      </c>
      <c r="I271">
        <v>10</v>
      </c>
      <c r="J271">
        <f>ROUND(MIN(10,IF(Dados[[#This Row],[Média]]&lt;6,(AVERAGE(Dados[[#This Row],[Média]],Dados[[#This Row],[Recuperação]])),Dados[[#This Row],[Recuperação]]*0.1+Dados[[#This Row],[Média]])),2)</f>
        <v>8.33</v>
      </c>
      <c r="K271" t="str">
        <f>IF(Dados[[#This Row],[Nota Final]]&lt;5,"Reprovado",IF(Dados[[#This Row],[Nota Final]]&lt;6,"Conselho","Aprovado"))</f>
        <v>Aprovado</v>
      </c>
    </row>
    <row r="272" spans="1:11" x14ac:dyDescent="0.25">
      <c r="A272" s="1">
        <v>271</v>
      </c>
      <c r="B272" t="s">
        <v>272</v>
      </c>
      <c r="C272" t="s">
        <v>2</v>
      </c>
      <c r="D272">
        <v>10</v>
      </c>
      <c r="E272">
        <v>9</v>
      </c>
      <c r="F272">
        <v>7</v>
      </c>
      <c r="H272">
        <f>ROUND(AVERAGE(Dados[[#This Row],[1º Trimestre]:[3º Trimestre]]),2)</f>
        <v>8.67</v>
      </c>
      <c r="I272">
        <v>10</v>
      </c>
      <c r="J272">
        <f>ROUND(MIN(10,IF(Dados[[#This Row],[Média]]&lt;6,(AVERAGE(Dados[[#This Row],[Média]],Dados[[#This Row],[Recuperação]])),Dados[[#This Row],[Recuperação]]*0.1+Dados[[#This Row],[Média]])),2)</f>
        <v>9.67</v>
      </c>
      <c r="K272" t="str">
        <f>IF(Dados[[#This Row],[Nota Final]]&lt;5,"Reprovado",IF(Dados[[#This Row],[Nota Final]]&lt;6,"Conselho","Aprovado"))</f>
        <v>Aprovado</v>
      </c>
    </row>
    <row r="273" spans="1:11" x14ac:dyDescent="0.25">
      <c r="A273" s="1">
        <v>272</v>
      </c>
      <c r="B273" t="s">
        <v>273</v>
      </c>
      <c r="C273" t="s">
        <v>2</v>
      </c>
      <c r="D273">
        <v>8</v>
      </c>
      <c r="E273">
        <v>6</v>
      </c>
      <c r="F273">
        <v>4</v>
      </c>
      <c r="H273">
        <f>ROUND(AVERAGE(Dados[[#This Row],[1º Trimestre]:[3º Trimestre]]),2)</f>
        <v>6</v>
      </c>
      <c r="I273">
        <v>10</v>
      </c>
      <c r="J273">
        <f>ROUND(MIN(10,IF(Dados[[#This Row],[Média]]&lt;6,(AVERAGE(Dados[[#This Row],[Média]],Dados[[#This Row],[Recuperação]])),Dados[[#This Row],[Recuperação]]*0.1+Dados[[#This Row],[Média]])),2)</f>
        <v>7</v>
      </c>
      <c r="K273" t="str">
        <f>IF(Dados[[#This Row],[Nota Final]]&lt;5,"Reprovado",IF(Dados[[#This Row],[Nota Final]]&lt;6,"Conselho","Aprovado"))</f>
        <v>Aprovado</v>
      </c>
    </row>
    <row r="274" spans="1:11" x14ac:dyDescent="0.25">
      <c r="A274" s="1">
        <v>273</v>
      </c>
      <c r="B274" t="s">
        <v>274</v>
      </c>
      <c r="C274" t="s">
        <v>1</v>
      </c>
      <c r="D274">
        <v>8</v>
      </c>
      <c r="E274">
        <v>8</v>
      </c>
      <c r="F274">
        <v>5</v>
      </c>
      <c r="H274">
        <f>ROUND(AVERAGE(Dados[[#This Row],[1º Trimestre]:[3º Trimestre]]),2)</f>
        <v>7</v>
      </c>
      <c r="I274">
        <v>9</v>
      </c>
      <c r="J274">
        <f>ROUND(MIN(10,IF(Dados[[#This Row],[Média]]&lt;6,(AVERAGE(Dados[[#This Row],[Média]],Dados[[#This Row],[Recuperação]])),Dados[[#This Row],[Recuperação]]*0.1+Dados[[#This Row],[Média]])),2)</f>
        <v>7.9</v>
      </c>
      <c r="K274" t="str">
        <f>IF(Dados[[#This Row],[Nota Final]]&lt;5,"Reprovado",IF(Dados[[#This Row],[Nota Final]]&lt;6,"Conselho","Aprovado"))</f>
        <v>Aprovado</v>
      </c>
    </row>
    <row r="275" spans="1:11" x14ac:dyDescent="0.25">
      <c r="A275" s="1">
        <v>274</v>
      </c>
      <c r="B275" t="s">
        <v>275</v>
      </c>
      <c r="C275" t="s">
        <v>1</v>
      </c>
      <c r="D275">
        <v>9</v>
      </c>
      <c r="E275">
        <v>6</v>
      </c>
      <c r="F275">
        <v>7</v>
      </c>
      <c r="H275">
        <f>ROUND(AVERAGE(Dados[[#This Row],[1º Trimestre]:[3º Trimestre]]),2)</f>
        <v>7.33</v>
      </c>
      <c r="I275">
        <v>10</v>
      </c>
      <c r="J275">
        <f>ROUND(MIN(10,IF(Dados[[#This Row],[Média]]&lt;6,(AVERAGE(Dados[[#This Row],[Média]],Dados[[#This Row],[Recuperação]])),Dados[[#This Row],[Recuperação]]*0.1+Dados[[#This Row],[Média]])),2)</f>
        <v>8.33</v>
      </c>
      <c r="K275" t="str">
        <f>IF(Dados[[#This Row],[Nota Final]]&lt;5,"Reprovado",IF(Dados[[#This Row],[Nota Final]]&lt;6,"Conselho","Aprovado"))</f>
        <v>Aprovado</v>
      </c>
    </row>
    <row r="276" spans="1:11" x14ac:dyDescent="0.25">
      <c r="A276" s="1">
        <v>275</v>
      </c>
      <c r="B276" t="s">
        <v>276</v>
      </c>
      <c r="C276" t="s">
        <v>1</v>
      </c>
      <c r="D276">
        <v>5</v>
      </c>
      <c r="E276">
        <v>10</v>
      </c>
      <c r="F276">
        <v>4</v>
      </c>
      <c r="H276">
        <f>ROUND(AVERAGE(Dados[[#This Row],[1º Trimestre]:[3º Trimestre]]),2)</f>
        <v>6.33</v>
      </c>
      <c r="I276">
        <v>8</v>
      </c>
      <c r="J276">
        <f>ROUND(MIN(10,IF(Dados[[#This Row],[Média]]&lt;6,(AVERAGE(Dados[[#This Row],[Média]],Dados[[#This Row],[Recuperação]])),Dados[[#This Row],[Recuperação]]*0.1+Dados[[#This Row],[Média]])),2)</f>
        <v>7.13</v>
      </c>
      <c r="K276" t="str">
        <f>IF(Dados[[#This Row],[Nota Final]]&lt;5,"Reprovado",IF(Dados[[#This Row],[Nota Final]]&lt;6,"Conselho","Aprovado"))</f>
        <v>Aprovado</v>
      </c>
    </row>
    <row r="277" spans="1:11" x14ac:dyDescent="0.25">
      <c r="A277" s="1">
        <v>276</v>
      </c>
      <c r="B277" t="s">
        <v>277</v>
      </c>
      <c r="C277" t="s">
        <v>1</v>
      </c>
      <c r="D277">
        <v>5</v>
      </c>
      <c r="E277">
        <v>9</v>
      </c>
      <c r="F277">
        <v>10</v>
      </c>
      <c r="H277">
        <f>ROUND(AVERAGE(Dados[[#This Row],[1º Trimestre]:[3º Trimestre]]),2)</f>
        <v>8</v>
      </c>
      <c r="I277">
        <v>9</v>
      </c>
      <c r="J277">
        <f>ROUND(MIN(10,IF(Dados[[#This Row],[Média]]&lt;6,(AVERAGE(Dados[[#This Row],[Média]],Dados[[#This Row],[Recuperação]])),Dados[[#This Row],[Recuperação]]*0.1+Dados[[#This Row],[Média]])),2)</f>
        <v>8.9</v>
      </c>
      <c r="K277" t="str">
        <f>IF(Dados[[#This Row],[Nota Final]]&lt;5,"Reprovado",IF(Dados[[#This Row],[Nota Final]]&lt;6,"Conselho","Aprovado"))</f>
        <v>Aprovado</v>
      </c>
    </row>
    <row r="278" spans="1:11" x14ac:dyDescent="0.25">
      <c r="A278" s="1">
        <v>277</v>
      </c>
      <c r="B278" t="s">
        <v>278</v>
      </c>
      <c r="C278" t="s">
        <v>0</v>
      </c>
      <c r="D278">
        <v>9</v>
      </c>
      <c r="E278">
        <v>7</v>
      </c>
      <c r="F278">
        <v>10</v>
      </c>
      <c r="H278">
        <f>ROUND(AVERAGE(Dados[[#This Row],[1º Trimestre]:[3º Trimestre]]),2)</f>
        <v>8.67</v>
      </c>
      <c r="I278">
        <v>10</v>
      </c>
      <c r="J278">
        <f>ROUND(MIN(10,IF(Dados[[#This Row],[Média]]&lt;6,(AVERAGE(Dados[[#This Row],[Média]],Dados[[#This Row],[Recuperação]])),Dados[[#This Row],[Recuperação]]*0.1+Dados[[#This Row],[Média]])),2)</f>
        <v>9.67</v>
      </c>
      <c r="K278" t="str">
        <f>IF(Dados[[#This Row],[Nota Final]]&lt;5,"Reprovado",IF(Dados[[#This Row],[Nota Final]]&lt;6,"Conselho","Aprovado"))</f>
        <v>Aprovado</v>
      </c>
    </row>
    <row r="279" spans="1:11" x14ac:dyDescent="0.25">
      <c r="A279" s="1">
        <v>278</v>
      </c>
      <c r="B279" t="s">
        <v>158</v>
      </c>
      <c r="C279" t="s">
        <v>1</v>
      </c>
      <c r="D279">
        <v>7</v>
      </c>
      <c r="E279">
        <v>4</v>
      </c>
      <c r="F279">
        <v>7</v>
      </c>
      <c r="H279">
        <f>ROUND(AVERAGE(Dados[[#This Row],[1º Trimestre]:[3º Trimestre]]),2)</f>
        <v>6</v>
      </c>
      <c r="I279">
        <v>6</v>
      </c>
      <c r="J279">
        <f>ROUND(MIN(10,IF(Dados[[#This Row],[Média]]&lt;6,(AVERAGE(Dados[[#This Row],[Média]],Dados[[#This Row],[Recuperação]])),Dados[[#This Row],[Recuperação]]*0.1+Dados[[#This Row],[Média]])),2)</f>
        <v>6.6</v>
      </c>
      <c r="K279" t="str">
        <f>IF(Dados[[#This Row],[Nota Final]]&lt;5,"Reprovado",IF(Dados[[#This Row],[Nota Final]]&lt;6,"Conselho","Aprovado"))</f>
        <v>Aprovado</v>
      </c>
    </row>
    <row r="280" spans="1:11" x14ac:dyDescent="0.25">
      <c r="A280" s="1">
        <v>279</v>
      </c>
      <c r="B280" t="s">
        <v>279</v>
      </c>
      <c r="C280" t="s">
        <v>0</v>
      </c>
      <c r="D280">
        <v>10</v>
      </c>
      <c r="E280">
        <v>7</v>
      </c>
      <c r="F280">
        <v>5</v>
      </c>
      <c r="H280">
        <f>ROUND(AVERAGE(Dados[[#This Row],[1º Trimestre]:[3º Trimestre]]),2)</f>
        <v>7.33</v>
      </c>
      <c r="I280">
        <v>10</v>
      </c>
      <c r="J280">
        <f>ROUND(MIN(10,IF(Dados[[#This Row],[Média]]&lt;6,(AVERAGE(Dados[[#This Row],[Média]],Dados[[#This Row],[Recuperação]])),Dados[[#This Row],[Recuperação]]*0.1+Dados[[#This Row],[Média]])),2)</f>
        <v>8.33</v>
      </c>
      <c r="K280" t="str">
        <f>IF(Dados[[#This Row],[Nota Final]]&lt;5,"Reprovado",IF(Dados[[#This Row],[Nota Final]]&lt;6,"Conselho","Aprovado"))</f>
        <v>Aprovado</v>
      </c>
    </row>
    <row r="281" spans="1:11" x14ac:dyDescent="0.25">
      <c r="A281" s="1">
        <v>280</v>
      </c>
      <c r="B281" t="s">
        <v>280</v>
      </c>
      <c r="C281" t="s">
        <v>0</v>
      </c>
      <c r="D281">
        <v>6</v>
      </c>
      <c r="E281">
        <v>4</v>
      </c>
      <c r="F281">
        <v>6</v>
      </c>
      <c r="H281">
        <f>ROUND(AVERAGE(Dados[[#This Row],[1º Trimestre]:[3º Trimestre]]),2)</f>
        <v>5.33</v>
      </c>
      <c r="I281">
        <v>10</v>
      </c>
      <c r="J281">
        <f>ROUND(MIN(10,IF(Dados[[#This Row],[Média]]&lt;6,(AVERAGE(Dados[[#This Row],[Média]],Dados[[#This Row],[Recuperação]])),Dados[[#This Row],[Recuperação]]*0.1+Dados[[#This Row],[Média]])),2)</f>
        <v>7.67</v>
      </c>
      <c r="K281" t="str">
        <f>IF(Dados[[#This Row],[Nota Final]]&lt;5,"Reprovado",IF(Dados[[#This Row],[Nota Final]]&lt;6,"Conselho","Aprovado"))</f>
        <v>Aprovado</v>
      </c>
    </row>
    <row r="282" spans="1:11" x14ac:dyDescent="0.25">
      <c r="A282" s="1">
        <v>281</v>
      </c>
      <c r="B282" t="s">
        <v>281</v>
      </c>
      <c r="C282" t="s">
        <v>0</v>
      </c>
      <c r="D282">
        <v>5</v>
      </c>
      <c r="E282">
        <v>10</v>
      </c>
      <c r="F282">
        <v>7</v>
      </c>
      <c r="H282">
        <f>ROUND(AVERAGE(Dados[[#This Row],[1º Trimestre]:[3º Trimestre]]),2)</f>
        <v>7.33</v>
      </c>
      <c r="I282">
        <v>10</v>
      </c>
      <c r="J282">
        <f>ROUND(MIN(10,IF(Dados[[#This Row],[Média]]&lt;6,(AVERAGE(Dados[[#This Row],[Média]],Dados[[#This Row],[Recuperação]])),Dados[[#This Row],[Recuperação]]*0.1+Dados[[#This Row],[Média]])),2)</f>
        <v>8.33</v>
      </c>
      <c r="K282" t="str">
        <f>IF(Dados[[#This Row],[Nota Final]]&lt;5,"Reprovado",IF(Dados[[#This Row],[Nota Final]]&lt;6,"Conselho","Aprovado"))</f>
        <v>Aprovado</v>
      </c>
    </row>
    <row r="283" spans="1:11" x14ac:dyDescent="0.25">
      <c r="A283" s="1">
        <v>282</v>
      </c>
      <c r="B283" t="s">
        <v>282</v>
      </c>
      <c r="C283" t="s">
        <v>0</v>
      </c>
      <c r="D283">
        <v>9</v>
      </c>
      <c r="E283">
        <v>8</v>
      </c>
      <c r="F283">
        <v>7</v>
      </c>
      <c r="H283">
        <f>ROUND(AVERAGE(Dados[[#This Row],[1º Trimestre]:[3º Trimestre]]),2)</f>
        <v>8</v>
      </c>
      <c r="I283">
        <v>8</v>
      </c>
      <c r="J283">
        <f>ROUND(MIN(10,IF(Dados[[#This Row],[Média]]&lt;6,(AVERAGE(Dados[[#This Row],[Média]],Dados[[#This Row],[Recuperação]])),Dados[[#This Row],[Recuperação]]*0.1+Dados[[#This Row],[Média]])),2)</f>
        <v>8.8000000000000007</v>
      </c>
      <c r="K283" t="str">
        <f>IF(Dados[[#This Row],[Nota Final]]&lt;5,"Reprovado",IF(Dados[[#This Row],[Nota Final]]&lt;6,"Conselho","Aprovado"))</f>
        <v>Aprovado</v>
      </c>
    </row>
    <row r="284" spans="1:11" x14ac:dyDescent="0.25">
      <c r="A284" s="1">
        <v>283</v>
      </c>
      <c r="B284" t="s">
        <v>283</v>
      </c>
      <c r="C284" t="s">
        <v>0</v>
      </c>
      <c r="D284">
        <v>5</v>
      </c>
      <c r="E284">
        <v>5</v>
      </c>
      <c r="F284">
        <v>6</v>
      </c>
      <c r="H284">
        <f>ROUND(AVERAGE(Dados[[#This Row],[1º Trimestre]:[3º Trimestre]]),2)</f>
        <v>5.33</v>
      </c>
      <c r="I284">
        <v>6</v>
      </c>
      <c r="J284">
        <f>ROUND(MIN(10,IF(Dados[[#This Row],[Média]]&lt;6,(AVERAGE(Dados[[#This Row],[Média]],Dados[[#This Row],[Recuperação]])),Dados[[#This Row],[Recuperação]]*0.1+Dados[[#This Row],[Média]])),2)</f>
        <v>5.67</v>
      </c>
      <c r="K284" t="str">
        <f>IF(Dados[[#This Row],[Nota Final]]&lt;5,"Reprovado",IF(Dados[[#This Row],[Nota Final]]&lt;6,"Conselho","Aprovado"))</f>
        <v>Conselho</v>
      </c>
    </row>
    <row r="285" spans="1:11" x14ac:dyDescent="0.25">
      <c r="A285" s="1">
        <v>284</v>
      </c>
      <c r="B285" t="s">
        <v>284</v>
      </c>
      <c r="C285" t="s">
        <v>0</v>
      </c>
      <c r="D285">
        <v>7</v>
      </c>
      <c r="E285">
        <v>6</v>
      </c>
      <c r="F285">
        <v>6</v>
      </c>
      <c r="H285">
        <f>ROUND(AVERAGE(Dados[[#This Row],[1º Trimestre]:[3º Trimestre]]),2)</f>
        <v>6.33</v>
      </c>
      <c r="I285">
        <v>10</v>
      </c>
      <c r="J285">
        <f>ROUND(MIN(10,IF(Dados[[#This Row],[Média]]&lt;6,(AVERAGE(Dados[[#This Row],[Média]],Dados[[#This Row],[Recuperação]])),Dados[[#This Row],[Recuperação]]*0.1+Dados[[#This Row],[Média]])),2)</f>
        <v>7.33</v>
      </c>
      <c r="K285" t="str">
        <f>IF(Dados[[#This Row],[Nota Final]]&lt;5,"Reprovado",IF(Dados[[#This Row],[Nota Final]]&lt;6,"Conselho","Aprovado"))</f>
        <v>Aprovado</v>
      </c>
    </row>
    <row r="286" spans="1:11" x14ac:dyDescent="0.25">
      <c r="A286" s="1">
        <v>285</v>
      </c>
      <c r="B286" t="s">
        <v>285</v>
      </c>
      <c r="C286" t="s">
        <v>0</v>
      </c>
      <c r="D286">
        <v>5</v>
      </c>
      <c r="E286">
        <v>9</v>
      </c>
      <c r="F286">
        <v>6</v>
      </c>
      <c r="H286">
        <f>ROUND(AVERAGE(Dados[[#This Row],[1º Trimestre]:[3º Trimestre]]),2)</f>
        <v>6.67</v>
      </c>
      <c r="I286">
        <v>9</v>
      </c>
      <c r="J286">
        <f>ROUND(MIN(10,IF(Dados[[#This Row],[Média]]&lt;6,(AVERAGE(Dados[[#This Row],[Média]],Dados[[#This Row],[Recuperação]])),Dados[[#This Row],[Recuperação]]*0.1+Dados[[#This Row],[Média]])),2)</f>
        <v>7.57</v>
      </c>
      <c r="K286" t="str">
        <f>IF(Dados[[#This Row],[Nota Final]]&lt;5,"Reprovado",IF(Dados[[#This Row],[Nota Final]]&lt;6,"Conselho","Aprovado"))</f>
        <v>Aprovado</v>
      </c>
    </row>
    <row r="287" spans="1:11" x14ac:dyDescent="0.25">
      <c r="A287" s="1">
        <v>286</v>
      </c>
      <c r="B287" t="s">
        <v>60</v>
      </c>
      <c r="C287" t="s">
        <v>2</v>
      </c>
      <c r="D287">
        <v>10</v>
      </c>
      <c r="E287">
        <v>9</v>
      </c>
      <c r="F287">
        <v>8</v>
      </c>
      <c r="H287">
        <f>ROUND(AVERAGE(Dados[[#This Row],[1º Trimestre]:[3º Trimestre]]),2)</f>
        <v>9</v>
      </c>
      <c r="I287">
        <v>10</v>
      </c>
      <c r="J287">
        <f>ROUND(MIN(10,IF(Dados[[#This Row],[Média]]&lt;6,(AVERAGE(Dados[[#This Row],[Média]],Dados[[#This Row],[Recuperação]])),Dados[[#This Row],[Recuperação]]*0.1+Dados[[#This Row],[Média]])),2)</f>
        <v>10</v>
      </c>
      <c r="K287" t="str">
        <f>IF(Dados[[#This Row],[Nota Final]]&lt;5,"Reprovado",IF(Dados[[#This Row],[Nota Final]]&lt;6,"Conselho","Aprovado"))</f>
        <v>Aprovado</v>
      </c>
    </row>
    <row r="288" spans="1:11" x14ac:dyDescent="0.25">
      <c r="A288" s="1">
        <v>287</v>
      </c>
      <c r="B288" t="s">
        <v>44</v>
      </c>
      <c r="C288" t="s">
        <v>2</v>
      </c>
      <c r="D288">
        <v>5</v>
      </c>
      <c r="E288">
        <v>10</v>
      </c>
      <c r="F288">
        <v>6</v>
      </c>
      <c r="H288">
        <f>ROUND(AVERAGE(Dados[[#This Row],[1º Trimestre]:[3º Trimestre]]),2)</f>
        <v>7</v>
      </c>
      <c r="I288">
        <v>7</v>
      </c>
      <c r="J288">
        <f>ROUND(MIN(10,IF(Dados[[#This Row],[Média]]&lt;6,(AVERAGE(Dados[[#This Row],[Média]],Dados[[#This Row],[Recuperação]])),Dados[[#This Row],[Recuperação]]*0.1+Dados[[#This Row],[Média]])),2)</f>
        <v>7.7</v>
      </c>
      <c r="K288" t="str">
        <f>IF(Dados[[#This Row],[Nota Final]]&lt;5,"Reprovado",IF(Dados[[#This Row],[Nota Final]]&lt;6,"Conselho","Aprovado"))</f>
        <v>Aprovado</v>
      </c>
    </row>
    <row r="289" spans="1:11" x14ac:dyDescent="0.25">
      <c r="A289" s="1">
        <v>288</v>
      </c>
      <c r="B289" t="s">
        <v>286</v>
      </c>
      <c r="C289" t="s">
        <v>1</v>
      </c>
      <c r="D289">
        <v>6</v>
      </c>
      <c r="E289">
        <v>7</v>
      </c>
      <c r="F289">
        <v>8</v>
      </c>
      <c r="H289">
        <f>ROUND(AVERAGE(Dados[[#This Row],[1º Trimestre]:[3º Trimestre]]),2)</f>
        <v>7</v>
      </c>
      <c r="I289">
        <v>8</v>
      </c>
      <c r="J289">
        <f>ROUND(MIN(10,IF(Dados[[#This Row],[Média]]&lt;6,(AVERAGE(Dados[[#This Row],[Média]],Dados[[#This Row],[Recuperação]])),Dados[[#This Row],[Recuperação]]*0.1+Dados[[#This Row],[Média]])),2)</f>
        <v>7.8</v>
      </c>
      <c r="K289" t="str">
        <f>IF(Dados[[#This Row],[Nota Final]]&lt;5,"Reprovado",IF(Dados[[#This Row],[Nota Final]]&lt;6,"Conselho","Aprovado"))</f>
        <v>Aprovado</v>
      </c>
    </row>
    <row r="290" spans="1:11" x14ac:dyDescent="0.25">
      <c r="A290" s="1">
        <v>289</v>
      </c>
      <c r="B290" t="s">
        <v>287</v>
      </c>
      <c r="C290" t="s">
        <v>2</v>
      </c>
      <c r="D290">
        <v>6</v>
      </c>
      <c r="E290">
        <v>8</v>
      </c>
      <c r="F290">
        <v>5</v>
      </c>
      <c r="H290">
        <f>ROUND(AVERAGE(Dados[[#This Row],[1º Trimestre]:[3º Trimestre]]),2)</f>
        <v>6.33</v>
      </c>
      <c r="I290">
        <v>6</v>
      </c>
      <c r="J290">
        <f>ROUND(MIN(10,IF(Dados[[#This Row],[Média]]&lt;6,(AVERAGE(Dados[[#This Row],[Média]],Dados[[#This Row],[Recuperação]])),Dados[[#This Row],[Recuperação]]*0.1+Dados[[#This Row],[Média]])),2)</f>
        <v>6.93</v>
      </c>
      <c r="K290" t="str">
        <f>IF(Dados[[#This Row],[Nota Final]]&lt;5,"Reprovado",IF(Dados[[#This Row],[Nota Final]]&lt;6,"Conselho","Aprovado"))</f>
        <v>Aprovado</v>
      </c>
    </row>
    <row r="291" spans="1:11" x14ac:dyDescent="0.25">
      <c r="A291" s="1">
        <v>290</v>
      </c>
      <c r="B291" t="s">
        <v>288</v>
      </c>
      <c r="C291" t="s">
        <v>1</v>
      </c>
      <c r="D291">
        <v>5</v>
      </c>
      <c r="E291">
        <v>9</v>
      </c>
      <c r="F291">
        <v>6</v>
      </c>
      <c r="H291">
        <f>ROUND(AVERAGE(Dados[[#This Row],[1º Trimestre]:[3º Trimestre]]),2)</f>
        <v>6.67</v>
      </c>
      <c r="I291">
        <v>9</v>
      </c>
      <c r="J291">
        <f>ROUND(MIN(10,IF(Dados[[#This Row],[Média]]&lt;6,(AVERAGE(Dados[[#This Row],[Média]],Dados[[#This Row],[Recuperação]])),Dados[[#This Row],[Recuperação]]*0.1+Dados[[#This Row],[Média]])),2)</f>
        <v>7.57</v>
      </c>
      <c r="K291" t="str">
        <f>IF(Dados[[#This Row],[Nota Final]]&lt;5,"Reprovado",IF(Dados[[#This Row],[Nota Final]]&lt;6,"Conselho","Aprovado"))</f>
        <v>Aprovado</v>
      </c>
    </row>
    <row r="292" spans="1:11" x14ac:dyDescent="0.25">
      <c r="A292" s="1">
        <v>291</v>
      </c>
      <c r="B292" t="s">
        <v>289</v>
      </c>
      <c r="C292" t="s">
        <v>2</v>
      </c>
      <c r="D292">
        <v>8</v>
      </c>
      <c r="E292">
        <v>4</v>
      </c>
      <c r="F292">
        <v>9</v>
      </c>
      <c r="H292">
        <f>ROUND(AVERAGE(Dados[[#This Row],[1º Trimestre]:[3º Trimestre]]),2)</f>
        <v>7</v>
      </c>
      <c r="I292">
        <v>9</v>
      </c>
      <c r="J292">
        <f>ROUND(MIN(10,IF(Dados[[#This Row],[Média]]&lt;6,(AVERAGE(Dados[[#This Row],[Média]],Dados[[#This Row],[Recuperação]])),Dados[[#This Row],[Recuperação]]*0.1+Dados[[#This Row],[Média]])),2)</f>
        <v>7.9</v>
      </c>
      <c r="K292" t="str">
        <f>IF(Dados[[#This Row],[Nota Final]]&lt;5,"Reprovado",IF(Dados[[#This Row],[Nota Final]]&lt;6,"Conselho","Aprovado"))</f>
        <v>Aprovado</v>
      </c>
    </row>
    <row r="293" spans="1:11" x14ac:dyDescent="0.25">
      <c r="A293" s="1">
        <v>292</v>
      </c>
      <c r="B293" t="s">
        <v>290</v>
      </c>
      <c r="C293" t="s">
        <v>0</v>
      </c>
      <c r="D293">
        <v>9</v>
      </c>
      <c r="E293">
        <v>9</v>
      </c>
      <c r="F293">
        <v>6</v>
      </c>
      <c r="H293">
        <f>ROUND(AVERAGE(Dados[[#This Row],[1º Trimestre]:[3º Trimestre]]),2)</f>
        <v>8</v>
      </c>
      <c r="I293">
        <v>9</v>
      </c>
      <c r="J293">
        <f>ROUND(MIN(10,IF(Dados[[#This Row],[Média]]&lt;6,(AVERAGE(Dados[[#This Row],[Média]],Dados[[#This Row],[Recuperação]])),Dados[[#This Row],[Recuperação]]*0.1+Dados[[#This Row],[Média]])),2)</f>
        <v>8.9</v>
      </c>
      <c r="K293" t="str">
        <f>IF(Dados[[#This Row],[Nota Final]]&lt;5,"Reprovado",IF(Dados[[#This Row],[Nota Final]]&lt;6,"Conselho","Aprovado"))</f>
        <v>Aprovado</v>
      </c>
    </row>
    <row r="294" spans="1:11" x14ac:dyDescent="0.25">
      <c r="A294" s="1">
        <v>293</v>
      </c>
      <c r="B294" t="s">
        <v>291</v>
      </c>
      <c r="C294" t="s">
        <v>1</v>
      </c>
      <c r="D294">
        <v>7</v>
      </c>
      <c r="E294">
        <v>4</v>
      </c>
      <c r="F294">
        <v>10</v>
      </c>
      <c r="H294">
        <f>ROUND(AVERAGE(Dados[[#This Row],[1º Trimestre]:[3º Trimestre]]),2)</f>
        <v>7</v>
      </c>
      <c r="I294">
        <v>8</v>
      </c>
      <c r="J294">
        <f>ROUND(MIN(10,IF(Dados[[#This Row],[Média]]&lt;6,(AVERAGE(Dados[[#This Row],[Média]],Dados[[#This Row],[Recuperação]])),Dados[[#This Row],[Recuperação]]*0.1+Dados[[#This Row],[Média]])),2)</f>
        <v>7.8</v>
      </c>
      <c r="K294" t="str">
        <f>IF(Dados[[#This Row],[Nota Final]]&lt;5,"Reprovado",IF(Dados[[#This Row],[Nota Final]]&lt;6,"Conselho","Aprovado"))</f>
        <v>Aprovado</v>
      </c>
    </row>
    <row r="295" spans="1:11" x14ac:dyDescent="0.25">
      <c r="A295" s="1">
        <v>294</v>
      </c>
      <c r="B295" t="s">
        <v>292</v>
      </c>
      <c r="C295" t="s">
        <v>0</v>
      </c>
      <c r="D295">
        <v>8</v>
      </c>
      <c r="E295">
        <v>8</v>
      </c>
      <c r="F295">
        <v>10</v>
      </c>
      <c r="H295">
        <f>ROUND(AVERAGE(Dados[[#This Row],[1º Trimestre]:[3º Trimestre]]),2)</f>
        <v>8.67</v>
      </c>
      <c r="I295">
        <v>9</v>
      </c>
      <c r="J295">
        <f>ROUND(MIN(10,IF(Dados[[#This Row],[Média]]&lt;6,(AVERAGE(Dados[[#This Row],[Média]],Dados[[#This Row],[Recuperação]])),Dados[[#This Row],[Recuperação]]*0.1+Dados[[#This Row],[Média]])),2)</f>
        <v>9.57</v>
      </c>
      <c r="K295" t="str">
        <f>IF(Dados[[#This Row],[Nota Final]]&lt;5,"Reprovado",IF(Dados[[#This Row],[Nota Final]]&lt;6,"Conselho","Aprovado"))</f>
        <v>Aprovado</v>
      </c>
    </row>
    <row r="296" spans="1:11" x14ac:dyDescent="0.25">
      <c r="A296" s="1">
        <v>295</v>
      </c>
      <c r="B296" t="s">
        <v>293</v>
      </c>
      <c r="C296" t="s">
        <v>0</v>
      </c>
      <c r="D296">
        <v>4</v>
      </c>
      <c r="E296">
        <v>4</v>
      </c>
      <c r="F296">
        <v>6</v>
      </c>
      <c r="H296">
        <f>ROUND(AVERAGE(Dados[[#This Row],[1º Trimestre]:[3º Trimestre]]),2)</f>
        <v>4.67</v>
      </c>
      <c r="I296">
        <v>7</v>
      </c>
      <c r="J296">
        <f>ROUND(MIN(10,IF(Dados[[#This Row],[Média]]&lt;6,(AVERAGE(Dados[[#This Row],[Média]],Dados[[#This Row],[Recuperação]])),Dados[[#This Row],[Recuperação]]*0.1+Dados[[#This Row],[Média]])),2)</f>
        <v>5.84</v>
      </c>
      <c r="K296" t="str">
        <f>IF(Dados[[#This Row],[Nota Final]]&lt;5,"Reprovado",IF(Dados[[#This Row],[Nota Final]]&lt;6,"Conselho","Aprovado"))</f>
        <v>Conselho</v>
      </c>
    </row>
    <row r="297" spans="1:11" x14ac:dyDescent="0.25">
      <c r="A297" s="1">
        <v>296</v>
      </c>
      <c r="B297" t="s">
        <v>294</v>
      </c>
      <c r="C297" t="s">
        <v>0</v>
      </c>
      <c r="D297">
        <v>10</v>
      </c>
      <c r="E297">
        <v>9</v>
      </c>
      <c r="F297">
        <v>9</v>
      </c>
      <c r="H297">
        <f>ROUND(AVERAGE(Dados[[#This Row],[1º Trimestre]:[3º Trimestre]]),2)</f>
        <v>9.33</v>
      </c>
      <c r="I297">
        <v>7</v>
      </c>
      <c r="J297">
        <f>ROUND(MIN(10,IF(Dados[[#This Row],[Média]]&lt;6,(AVERAGE(Dados[[#This Row],[Média]],Dados[[#This Row],[Recuperação]])),Dados[[#This Row],[Recuperação]]*0.1+Dados[[#This Row],[Média]])),2)</f>
        <v>10</v>
      </c>
      <c r="K297" t="str">
        <f>IF(Dados[[#This Row],[Nota Final]]&lt;5,"Reprovado",IF(Dados[[#This Row],[Nota Final]]&lt;6,"Conselho","Aprovado"))</f>
        <v>Aprovado</v>
      </c>
    </row>
    <row r="298" spans="1:11" x14ac:dyDescent="0.25">
      <c r="A298" s="1">
        <v>297</v>
      </c>
      <c r="B298" t="s">
        <v>295</v>
      </c>
      <c r="C298" t="s">
        <v>1</v>
      </c>
      <c r="D298">
        <v>4</v>
      </c>
      <c r="E298">
        <v>7</v>
      </c>
      <c r="F298">
        <v>9</v>
      </c>
      <c r="H298">
        <f>ROUND(AVERAGE(Dados[[#This Row],[1º Trimestre]:[3º Trimestre]]),2)</f>
        <v>6.67</v>
      </c>
      <c r="I298">
        <v>6</v>
      </c>
      <c r="J298">
        <f>ROUND(MIN(10,IF(Dados[[#This Row],[Média]]&lt;6,(AVERAGE(Dados[[#This Row],[Média]],Dados[[#This Row],[Recuperação]])),Dados[[#This Row],[Recuperação]]*0.1+Dados[[#This Row],[Média]])),2)</f>
        <v>7.27</v>
      </c>
      <c r="K298" t="str">
        <f>IF(Dados[[#This Row],[Nota Final]]&lt;5,"Reprovado",IF(Dados[[#This Row],[Nota Final]]&lt;6,"Conselho","Aprovado"))</f>
        <v>Aprovado</v>
      </c>
    </row>
    <row r="299" spans="1:11" x14ac:dyDescent="0.25">
      <c r="A299" s="1">
        <v>298</v>
      </c>
      <c r="B299" t="s">
        <v>296</v>
      </c>
      <c r="C299" t="s">
        <v>0</v>
      </c>
      <c r="D299">
        <v>9</v>
      </c>
      <c r="E299">
        <v>6</v>
      </c>
      <c r="F299">
        <v>9</v>
      </c>
      <c r="H299">
        <f>ROUND(AVERAGE(Dados[[#This Row],[1º Trimestre]:[3º Trimestre]]),2)</f>
        <v>8</v>
      </c>
      <c r="I299">
        <v>7</v>
      </c>
      <c r="J299">
        <f>ROUND(MIN(10,IF(Dados[[#This Row],[Média]]&lt;6,(AVERAGE(Dados[[#This Row],[Média]],Dados[[#This Row],[Recuperação]])),Dados[[#This Row],[Recuperação]]*0.1+Dados[[#This Row],[Média]])),2)</f>
        <v>8.6999999999999993</v>
      </c>
      <c r="K299" t="str">
        <f>IF(Dados[[#This Row],[Nota Final]]&lt;5,"Reprovado",IF(Dados[[#This Row],[Nota Final]]&lt;6,"Conselho","Aprovado"))</f>
        <v>Aprovado</v>
      </c>
    </row>
    <row r="300" spans="1:11" x14ac:dyDescent="0.25">
      <c r="A300" s="1">
        <v>299</v>
      </c>
      <c r="B300" t="s">
        <v>62</v>
      </c>
      <c r="C300" t="s">
        <v>1</v>
      </c>
      <c r="D300">
        <v>9</v>
      </c>
      <c r="E300">
        <v>5</v>
      </c>
      <c r="F300">
        <v>7</v>
      </c>
      <c r="H300">
        <f>ROUND(AVERAGE(Dados[[#This Row],[1º Trimestre]:[3º Trimestre]]),2)</f>
        <v>7</v>
      </c>
      <c r="I300">
        <v>6</v>
      </c>
      <c r="J300">
        <f>ROUND(MIN(10,IF(Dados[[#This Row],[Média]]&lt;6,(AVERAGE(Dados[[#This Row],[Média]],Dados[[#This Row],[Recuperação]])),Dados[[#This Row],[Recuperação]]*0.1+Dados[[#This Row],[Média]])),2)</f>
        <v>7.6</v>
      </c>
      <c r="K300" t="str">
        <f>IF(Dados[[#This Row],[Nota Final]]&lt;5,"Reprovado",IF(Dados[[#This Row],[Nota Final]]&lt;6,"Conselho","Aprovado"))</f>
        <v>Aprovado</v>
      </c>
    </row>
    <row r="301" spans="1:11" x14ac:dyDescent="0.25">
      <c r="A301" s="1">
        <v>300</v>
      </c>
      <c r="B301" t="s">
        <v>120</v>
      </c>
      <c r="C301" t="s">
        <v>1</v>
      </c>
      <c r="D301">
        <v>8</v>
      </c>
      <c r="E301">
        <v>5</v>
      </c>
      <c r="F301">
        <v>5</v>
      </c>
      <c r="H301">
        <f>ROUND(AVERAGE(Dados[[#This Row],[1º Trimestre]:[3º Trimestre]]),2)</f>
        <v>6</v>
      </c>
      <c r="I301">
        <v>10</v>
      </c>
      <c r="J301">
        <f>ROUND(MIN(10,IF(Dados[[#This Row],[Média]]&lt;6,(AVERAGE(Dados[[#This Row],[Média]],Dados[[#This Row],[Recuperação]])),Dados[[#This Row],[Recuperação]]*0.1+Dados[[#This Row],[Média]])),2)</f>
        <v>7</v>
      </c>
      <c r="K301" t="str">
        <f>IF(Dados[[#This Row],[Nota Final]]&lt;5,"Reprovado",IF(Dados[[#This Row],[Nota Final]]&lt;6,"Conselho","Aprovado"))</f>
        <v>Aprovado</v>
      </c>
    </row>
    <row r="302" spans="1:11" x14ac:dyDescent="0.25">
      <c r="A302" s="1">
        <v>301</v>
      </c>
      <c r="B302" t="s">
        <v>297</v>
      </c>
      <c r="C302" t="s">
        <v>0</v>
      </c>
      <c r="D302">
        <v>7</v>
      </c>
      <c r="E302">
        <v>10</v>
      </c>
      <c r="F302">
        <v>8</v>
      </c>
      <c r="H302">
        <f>ROUND(AVERAGE(Dados[[#This Row],[1º Trimestre]:[3º Trimestre]]),2)</f>
        <v>8.33</v>
      </c>
      <c r="I302">
        <v>10</v>
      </c>
      <c r="J302">
        <f>ROUND(MIN(10,IF(Dados[[#This Row],[Média]]&lt;6,(AVERAGE(Dados[[#This Row],[Média]],Dados[[#This Row],[Recuperação]])),Dados[[#This Row],[Recuperação]]*0.1+Dados[[#This Row],[Média]])),2)</f>
        <v>9.33</v>
      </c>
      <c r="K302" t="str">
        <f>IF(Dados[[#This Row],[Nota Final]]&lt;5,"Reprovado",IF(Dados[[#This Row],[Nota Final]]&lt;6,"Conselho","Aprovado"))</f>
        <v>Aprovado</v>
      </c>
    </row>
    <row r="303" spans="1:11" x14ac:dyDescent="0.25">
      <c r="A303" s="1">
        <v>302</v>
      </c>
      <c r="B303" t="s">
        <v>298</v>
      </c>
      <c r="C303" t="s">
        <v>0</v>
      </c>
      <c r="D303">
        <v>4</v>
      </c>
      <c r="E303">
        <v>6</v>
      </c>
      <c r="F303">
        <v>5</v>
      </c>
      <c r="H303">
        <f>ROUND(AVERAGE(Dados[[#This Row],[1º Trimestre]:[3º Trimestre]]),2)</f>
        <v>5</v>
      </c>
      <c r="I303">
        <v>9</v>
      </c>
      <c r="J303">
        <f>ROUND(MIN(10,IF(Dados[[#This Row],[Média]]&lt;6,(AVERAGE(Dados[[#This Row],[Média]],Dados[[#This Row],[Recuperação]])),Dados[[#This Row],[Recuperação]]*0.1+Dados[[#This Row],[Média]])),2)</f>
        <v>7</v>
      </c>
      <c r="K303" t="str">
        <f>IF(Dados[[#This Row],[Nota Final]]&lt;5,"Reprovado",IF(Dados[[#This Row],[Nota Final]]&lt;6,"Conselho","Aprovado"))</f>
        <v>Aprovado</v>
      </c>
    </row>
    <row r="304" spans="1:11" x14ac:dyDescent="0.25">
      <c r="A304" s="1">
        <v>303</v>
      </c>
      <c r="B304" t="s">
        <v>299</v>
      </c>
      <c r="C304" t="s">
        <v>1</v>
      </c>
      <c r="D304">
        <v>6</v>
      </c>
      <c r="E304">
        <v>5</v>
      </c>
      <c r="F304">
        <v>7</v>
      </c>
      <c r="H304">
        <f>ROUND(AVERAGE(Dados[[#This Row],[1º Trimestre]:[3º Trimestre]]),2)</f>
        <v>6</v>
      </c>
      <c r="I304">
        <v>6</v>
      </c>
      <c r="J304">
        <f>ROUND(MIN(10,IF(Dados[[#This Row],[Média]]&lt;6,(AVERAGE(Dados[[#This Row],[Média]],Dados[[#This Row],[Recuperação]])),Dados[[#This Row],[Recuperação]]*0.1+Dados[[#This Row],[Média]])),2)</f>
        <v>6.6</v>
      </c>
      <c r="K304" t="str">
        <f>IF(Dados[[#This Row],[Nota Final]]&lt;5,"Reprovado",IF(Dados[[#This Row],[Nota Final]]&lt;6,"Conselho","Aprovado"))</f>
        <v>Aprovado</v>
      </c>
    </row>
    <row r="305" spans="1:11" x14ac:dyDescent="0.25">
      <c r="A305" s="1">
        <v>304</v>
      </c>
      <c r="B305" t="s">
        <v>300</v>
      </c>
      <c r="C305" t="s">
        <v>1</v>
      </c>
      <c r="D305">
        <v>5</v>
      </c>
      <c r="E305">
        <v>7</v>
      </c>
      <c r="F305">
        <v>6</v>
      </c>
      <c r="H305">
        <f>ROUND(AVERAGE(Dados[[#This Row],[1º Trimestre]:[3º Trimestre]]),2)</f>
        <v>6</v>
      </c>
      <c r="I305">
        <v>10</v>
      </c>
      <c r="J305">
        <f>ROUND(MIN(10,IF(Dados[[#This Row],[Média]]&lt;6,(AVERAGE(Dados[[#This Row],[Média]],Dados[[#This Row],[Recuperação]])),Dados[[#This Row],[Recuperação]]*0.1+Dados[[#This Row],[Média]])),2)</f>
        <v>7</v>
      </c>
      <c r="K305" t="str">
        <f>IF(Dados[[#This Row],[Nota Final]]&lt;5,"Reprovado",IF(Dados[[#This Row],[Nota Final]]&lt;6,"Conselho","Aprovado"))</f>
        <v>Aprovado</v>
      </c>
    </row>
    <row r="306" spans="1:11" x14ac:dyDescent="0.25">
      <c r="A306" s="1">
        <v>305</v>
      </c>
      <c r="B306" t="s">
        <v>301</v>
      </c>
      <c r="C306" t="s">
        <v>1</v>
      </c>
      <c r="D306">
        <v>5</v>
      </c>
      <c r="E306">
        <v>8</v>
      </c>
      <c r="F306">
        <v>8</v>
      </c>
      <c r="H306">
        <f>ROUND(AVERAGE(Dados[[#This Row],[1º Trimestre]:[3º Trimestre]]),2)</f>
        <v>7</v>
      </c>
      <c r="I306">
        <v>6</v>
      </c>
      <c r="J306">
        <f>ROUND(MIN(10,IF(Dados[[#This Row],[Média]]&lt;6,(AVERAGE(Dados[[#This Row],[Média]],Dados[[#This Row],[Recuperação]])),Dados[[#This Row],[Recuperação]]*0.1+Dados[[#This Row],[Média]])),2)</f>
        <v>7.6</v>
      </c>
      <c r="K306" t="str">
        <f>IF(Dados[[#This Row],[Nota Final]]&lt;5,"Reprovado",IF(Dados[[#This Row],[Nota Final]]&lt;6,"Conselho","Aprovado"))</f>
        <v>Aprovado</v>
      </c>
    </row>
    <row r="307" spans="1:11" x14ac:dyDescent="0.25">
      <c r="A307" s="1">
        <v>306</v>
      </c>
      <c r="B307" t="s">
        <v>302</v>
      </c>
      <c r="C307" t="s">
        <v>2</v>
      </c>
      <c r="D307">
        <v>10</v>
      </c>
      <c r="E307">
        <v>10</v>
      </c>
      <c r="F307">
        <v>4</v>
      </c>
      <c r="H307">
        <f>ROUND(AVERAGE(Dados[[#This Row],[1º Trimestre]:[3º Trimestre]]),2)</f>
        <v>8</v>
      </c>
      <c r="I307">
        <v>10</v>
      </c>
      <c r="J307">
        <f>ROUND(MIN(10,IF(Dados[[#This Row],[Média]]&lt;6,(AVERAGE(Dados[[#This Row],[Média]],Dados[[#This Row],[Recuperação]])),Dados[[#This Row],[Recuperação]]*0.1+Dados[[#This Row],[Média]])),2)</f>
        <v>9</v>
      </c>
      <c r="K307" t="str">
        <f>IF(Dados[[#This Row],[Nota Final]]&lt;5,"Reprovado",IF(Dados[[#This Row],[Nota Final]]&lt;6,"Conselho","Aprovado"))</f>
        <v>Aprovado</v>
      </c>
    </row>
    <row r="308" spans="1:11" x14ac:dyDescent="0.25">
      <c r="A308" s="1">
        <v>307</v>
      </c>
      <c r="B308" t="s">
        <v>303</v>
      </c>
      <c r="C308" t="s">
        <v>1</v>
      </c>
      <c r="D308">
        <v>5</v>
      </c>
      <c r="E308">
        <v>7</v>
      </c>
      <c r="F308">
        <v>5</v>
      </c>
      <c r="H308">
        <f>ROUND(AVERAGE(Dados[[#This Row],[1º Trimestre]:[3º Trimestre]]),2)</f>
        <v>5.67</v>
      </c>
      <c r="I308">
        <v>9</v>
      </c>
      <c r="J308">
        <f>ROUND(MIN(10,IF(Dados[[#This Row],[Média]]&lt;6,(AVERAGE(Dados[[#This Row],[Média]],Dados[[#This Row],[Recuperação]])),Dados[[#This Row],[Recuperação]]*0.1+Dados[[#This Row],[Média]])),2)</f>
        <v>7.34</v>
      </c>
      <c r="K308" t="str">
        <f>IF(Dados[[#This Row],[Nota Final]]&lt;5,"Reprovado",IF(Dados[[#This Row],[Nota Final]]&lt;6,"Conselho","Aprovado"))</f>
        <v>Aprovado</v>
      </c>
    </row>
    <row r="309" spans="1:11" x14ac:dyDescent="0.25">
      <c r="A309" s="1">
        <v>308</v>
      </c>
      <c r="B309" t="s">
        <v>304</v>
      </c>
      <c r="C309" t="s">
        <v>2</v>
      </c>
      <c r="D309">
        <v>7</v>
      </c>
      <c r="E309">
        <v>7</v>
      </c>
      <c r="F309">
        <v>9</v>
      </c>
      <c r="H309">
        <f>ROUND(AVERAGE(Dados[[#This Row],[1º Trimestre]:[3º Trimestre]]),2)</f>
        <v>7.67</v>
      </c>
      <c r="I309">
        <v>9</v>
      </c>
      <c r="J309">
        <f>ROUND(MIN(10,IF(Dados[[#This Row],[Média]]&lt;6,(AVERAGE(Dados[[#This Row],[Média]],Dados[[#This Row],[Recuperação]])),Dados[[#This Row],[Recuperação]]*0.1+Dados[[#This Row],[Média]])),2)</f>
        <v>8.57</v>
      </c>
      <c r="K309" t="str">
        <f>IF(Dados[[#This Row],[Nota Final]]&lt;5,"Reprovado",IF(Dados[[#This Row],[Nota Final]]&lt;6,"Conselho","Aprovado"))</f>
        <v>Aprovado</v>
      </c>
    </row>
    <row r="310" spans="1:11" x14ac:dyDescent="0.25">
      <c r="A310" s="1">
        <v>309</v>
      </c>
      <c r="B310" t="s">
        <v>305</v>
      </c>
      <c r="C310" t="s">
        <v>0</v>
      </c>
      <c r="D310">
        <v>9</v>
      </c>
      <c r="E310">
        <v>4</v>
      </c>
      <c r="F310">
        <v>7</v>
      </c>
      <c r="H310">
        <f>ROUND(AVERAGE(Dados[[#This Row],[1º Trimestre]:[3º Trimestre]]),2)</f>
        <v>6.67</v>
      </c>
      <c r="I310">
        <v>10</v>
      </c>
      <c r="J310">
        <f>ROUND(MIN(10,IF(Dados[[#This Row],[Média]]&lt;6,(AVERAGE(Dados[[#This Row],[Média]],Dados[[#This Row],[Recuperação]])),Dados[[#This Row],[Recuperação]]*0.1+Dados[[#This Row],[Média]])),2)</f>
        <v>7.67</v>
      </c>
      <c r="K310" t="str">
        <f>IF(Dados[[#This Row],[Nota Final]]&lt;5,"Reprovado",IF(Dados[[#This Row],[Nota Final]]&lt;6,"Conselho","Aprovado"))</f>
        <v>Aprovado</v>
      </c>
    </row>
    <row r="311" spans="1:11" x14ac:dyDescent="0.25">
      <c r="A311" s="1">
        <v>310</v>
      </c>
      <c r="B311" t="s">
        <v>306</v>
      </c>
      <c r="C311" t="s">
        <v>1</v>
      </c>
      <c r="D311">
        <v>8</v>
      </c>
      <c r="E311">
        <v>4</v>
      </c>
      <c r="F311">
        <v>5</v>
      </c>
      <c r="H311">
        <f>ROUND(AVERAGE(Dados[[#This Row],[1º Trimestre]:[3º Trimestre]]),2)</f>
        <v>5.67</v>
      </c>
      <c r="I311">
        <v>8</v>
      </c>
      <c r="J311">
        <f>ROUND(MIN(10,IF(Dados[[#This Row],[Média]]&lt;6,(AVERAGE(Dados[[#This Row],[Média]],Dados[[#This Row],[Recuperação]])),Dados[[#This Row],[Recuperação]]*0.1+Dados[[#This Row],[Média]])),2)</f>
        <v>6.84</v>
      </c>
      <c r="K311" t="str">
        <f>IF(Dados[[#This Row],[Nota Final]]&lt;5,"Reprovado",IF(Dados[[#This Row],[Nota Final]]&lt;6,"Conselho","Aprovado"))</f>
        <v>Aprovado</v>
      </c>
    </row>
    <row r="312" spans="1:11" x14ac:dyDescent="0.25">
      <c r="A312" s="1">
        <v>311</v>
      </c>
      <c r="B312" t="s">
        <v>307</v>
      </c>
      <c r="C312" t="s">
        <v>0</v>
      </c>
      <c r="D312">
        <v>5</v>
      </c>
      <c r="E312">
        <v>5</v>
      </c>
      <c r="F312">
        <v>9</v>
      </c>
      <c r="H312">
        <f>ROUND(AVERAGE(Dados[[#This Row],[1º Trimestre]:[3º Trimestre]]),2)</f>
        <v>6.33</v>
      </c>
      <c r="I312">
        <v>8</v>
      </c>
      <c r="J312">
        <f>ROUND(MIN(10,IF(Dados[[#This Row],[Média]]&lt;6,(AVERAGE(Dados[[#This Row],[Média]],Dados[[#This Row],[Recuperação]])),Dados[[#This Row],[Recuperação]]*0.1+Dados[[#This Row],[Média]])),2)</f>
        <v>7.13</v>
      </c>
      <c r="K312" t="str">
        <f>IF(Dados[[#This Row],[Nota Final]]&lt;5,"Reprovado",IF(Dados[[#This Row],[Nota Final]]&lt;6,"Conselho","Aprovado"))</f>
        <v>Aprovado</v>
      </c>
    </row>
    <row r="313" spans="1:11" x14ac:dyDescent="0.25">
      <c r="A313" s="1">
        <v>312</v>
      </c>
      <c r="B313" t="s">
        <v>308</v>
      </c>
      <c r="C313" t="s">
        <v>1</v>
      </c>
      <c r="D313">
        <v>8</v>
      </c>
      <c r="E313">
        <v>9</v>
      </c>
      <c r="F313">
        <v>9</v>
      </c>
      <c r="H313">
        <f>ROUND(AVERAGE(Dados[[#This Row],[1º Trimestre]:[3º Trimestre]]),2)</f>
        <v>8.67</v>
      </c>
      <c r="I313">
        <v>7</v>
      </c>
      <c r="J313">
        <f>ROUND(MIN(10,IF(Dados[[#This Row],[Média]]&lt;6,(AVERAGE(Dados[[#This Row],[Média]],Dados[[#This Row],[Recuperação]])),Dados[[#This Row],[Recuperação]]*0.1+Dados[[#This Row],[Média]])),2)</f>
        <v>9.3699999999999992</v>
      </c>
      <c r="K313" t="str">
        <f>IF(Dados[[#This Row],[Nota Final]]&lt;5,"Reprovado",IF(Dados[[#This Row],[Nota Final]]&lt;6,"Conselho","Aprovado"))</f>
        <v>Aprovado</v>
      </c>
    </row>
    <row r="314" spans="1:11" x14ac:dyDescent="0.25">
      <c r="A314" s="1">
        <v>313</v>
      </c>
      <c r="B314" t="s">
        <v>89</v>
      </c>
      <c r="C314" t="s">
        <v>0</v>
      </c>
      <c r="D314">
        <v>4</v>
      </c>
      <c r="E314">
        <v>10</v>
      </c>
      <c r="F314">
        <v>9</v>
      </c>
      <c r="H314">
        <f>ROUND(AVERAGE(Dados[[#This Row],[1º Trimestre]:[3º Trimestre]]),2)</f>
        <v>7.67</v>
      </c>
      <c r="I314">
        <v>10</v>
      </c>
      <c r="J314">
        <f>ROUND(MIN(10,IF(Dados[[#This Row],[Média]]&lt;6,(AVERAGE(Dados[[#This Row],[Média]],Dados[[#This Row],[Recuperação]])),Dados[[#This Row],[Recuperação]]*0.1+Dados[[#This Row],[Média]])),2)</f>
        <v>8.67</v>
      </c>
      <c r="K314" t="str">
        <f>IF(Dados[[#This Row],[Nota Final]]&lt;5,"Reprovado",IF(Dados[[#This Row],[Nota Final]]&lt;6,"Conselho","Aprovado"))</f>
        <v>Aprovado</v>
      </c>
    </row>
    <row r="315" spans="1:11" x14ac:dyDescent="0.25">
      <c r="A315" s="1">
        <v>314</v>
      </c>
      <c r="B315" t="s">
        <v>309</v>
      </c>
      <c r="C315" t="s">
        <v>2</v>
      </c>
      <c r="D315">
        <v>5</v>
      </c>
      <c r="E315">
        <v>5</v>
      </c>
      <c r="F315">
        <v>5</v>
      </c>
      <c r="H315">
        <f>ROUND(AVERAGE(Dados[[#This Row],[1º Trimestre]:[3º Trimestre]]),2)</f>
        <v>5</v>
      </c>
      <c r="I315">
        <v>8</v>
      </c>
      <c r="J315">
        <f>ROUND(MIN(10,IF(Dados[[#This Row],[Média]]&lt;6,(AVERAGE(Dados[[#This Row],[Média]],Dados[[#This Row],[Recuperação]])),Dados[[#This Row],[Recuperação]]*0.1+Dados[[#This Row],[Média]])),2)</f>
        <v>6.5</v>
      </c>
      <c r="K315" t="str">
        <f>IF(Dados[[#This Row],[Nota Final]]&lt;5,"Reprovado",IF(Dados[[#This Row],[Nota Final]]&lt;6,"Conselho","Aprovado"))</f>
        <v>Aprovado</v>
      </c>
    </row>
    <row r="316" spans="1:11" x14ac:dyDescent="0.25">
      <c r="A316" s="1">
        <v>315</v>
      </c>
      <c r="B316" t="s">
        <v>310</v>
      </c>
      <c r="C316" t="s">
        <v>0</v>
      </c>
      <c r="D316">
        <v>7</v>
      </c>
      <c r="E316">
        <v>10</v>
      </c>
      <c r="F316">
        <v>9</v>
      </c>
      <c r="H316">
        <f>ROUND(AVERAGE(Dados[[#This Row],[1º Trimestre]:[3º Trimestre]]),2)</f>
        <v>8.67</v>
      </c>
      <c r="I316">
        <v>7</v>
      </c>
      <c r="J316">
        <f>ROUND(MIN(10,IF(Dados[[#This Row],[Média]]&lt;6,(AVERAGE(Dados[[#This Row],[Média]],Dados[[#This Row],[Recuperação]])),Dados[[#This Row],[Recuperação]]*0.1+Dados[[#This Row],[Média]])),2)</f>
        <v>9.3699999999999992</v>
      </c>
      <c r="K316" t="str">
        <f>IF(Dados[[#This Row],[Nota Final]]&lt;5,"Reprovado",IF(Dados[[#This Row],[Nota Final]]&lt;6,"Conselho","Aprovado"))</f>
        <v>Aprovado</v>
      </c>
    </row>
    <row r="317" spans="1:11" x14ac:dyDescent="0.25">
      <c r="A317" s="1">
        <v>316</v>
      </c>
      <c r="B317" t="s">
        <v>311</v>
      </c>
      <c r="C317" t="s">
        <v>0</v>
      </c>
      <c r="D317">
        <v>6</v>
      </c>
      <c r="E317">
        <v>7</v>
      </c>
      <c r="F317">
        <v>4</v>
      </c>
      <c r="H317">
        <f>ROUND(AVERAGE(Dados[[#This Row],[1º Trimestre]:[3º Trimestre]]),2)</f>
        <v>5.67</v>
      </c>
      <c r="I317">
        <v>10</v>
      </c>
      <c r="J317">
        <f>ROUND(MIN(10,IF(Dados[[#This Row],[Média]]&lt;6,(AVERAGE(Dados[[#This Row],[Média]],Dados[[#This Row],[Recuperação]])),Dados[[#This Row],[Recuperação]]*0.1+Dados[[#This Row],[Média]])),2)</f>
        <v>7.84</v>
      </c>
      <c r="K317" t="str">
        <f>IF(Dados[[#This Row],[Nota Final]]&lt;5,"Reprovado",IF(Dados[[#This Row],[Nota Final]]&lt;6,"Conselho","Aprovado"))</f>
        <v>Aprovado</v>
      </c>
    </row>
    <row r="318" spans="1:11" x14ac:dyDescent="0.25">
      <c r="A318" s="1">
        <v>317</v>
      </c>
      <c r="B318" t="s">
        <v>312</v>
      </c>
      <c r="C318" t="s">
        <v>0</v>
      </c>
      <c r="D318">
        <v>6</v>
      </c>
      <c r="E318">
        <v>10</v>
      </c>
      <c r="F318">
        <v>10</v>
      </c>
      <c r="H318">
        <f>ROUND(AVERAGE(Dados[[#This Row],[1º Trimestre]:[3º Trimestre]]),2)</f>
        <v>8.67</v>
      </c>
      <c r="I318">
        <v>7</v>
      </c>
      <c r="J318">
        <f>ROUND(MIN(10,IF(Dados[[#This Row],[Média]]&lt;6,(AVERAGE(Dados[[#This Row],[Média]],Dados[[#This Row],[Recuperação]])),Dados[[#This Row],[Recuperação]]*0.1+Dados[[#This Row],[Média]])),2)</f>
        <v>9.3699999999999992</v>
      </c>
      <c r="K318" t="str">
        <f>IF(Dados[[#This Row],[Nota Final]]&lt;5,"Reprovado",IF(Dados[[#This Row],[Nota Final]]&lt;6,"Conselho","Aprovado"))</f>
        <v>Aprovado</v>
      </c>
    </row>
    <row r="319" spans="1:11" x14ac:dyDescent="0.25">
      <c r="A319" s="1">
        <v>318</v>
      </c>
      <c r="B319" t="s">
        <v>313</v>
      </c>
      <c r="C319" t="s">
        <v>2</v>
      </c>
      <c r="D319">
        <v>7</v>
      </c>
      <c r="E319">
        <v>8</v>
      </c>
      <c r="F319">
        <v>6</v>
      </c>
      <c r="H319">
        <f>ROUND(AVERAGE(Dados[[#This Row],[1º Trimestre]:[3º Trimestre]]),2)</f>
        <v>7</v>
      </c>
      <c r="I319">
        <v>8</v>
      </c>
      <c r="J319">
        <f>ROUND(MIN(10,IF(Dados[[#This Row],[Média]]&lt;6,(AVERAGE(Dados[[#This Row],[Média]],Dados[[#This Row],[Recuperação]])),Dados[[#This Row],[Recuperação]]*0.1+Dados[[#This Row],[Média]])),2)</f>
        <v>7.8</v>
      </c>
      <c r="K319" t="str">
        <f>IF(Dados[[#This Row],[Nota Final]]&lt;5,"Reprovado",IF(Dados[[#This Row],[Nota Final]]&lt;6,"Conselho","Aprovado"))</f>
        <v>Aprovado</v>
      </c>
    </row>
    <row r="320" spans="1:11" x14ac:dyDescent="0.25">
      <c r="A320" s="1">
        <v>319</v>
      </c>
      <c r="B320" t="s">
        <v>314</v>
      </c>
      <c r="C320" t="s">
        <v>0</v>
      </c>
      <c r="D320">
        <v>4</v>
      </c>
      <c r="E320">
        <v>5</v>
      </c>
      <c r="F320">
        <v>8</v>
      </c>
      <c r="H320">
        <f>ROUND(AVERAGE(Dados[[#This Row],[1º Trimestre]:[3º Trimestre]]),2)</f>
        <v>5.67</v>
      </c>
      <c r="I320">
        <v>6</v>
      </c>
      <c r="J320">
        <f>ROUND(MIN(10,IF(Dados[[#This Row],[Média]]&lt;6,(AVERAGE(Dados[[#This Row],[Média]],Dados[[#This Row],[Recuperação]])),Dados[[#This Row],[Recuperação]]*0.1+Dados[[#This Row],[Média]])),2)</f>
        <v>5.84</v>
      </c>
      <c r="K320" t="str">
        <f>IF(Dados[[#This Row],[Nota Final]]&lt;5,"Reprovado",IF(Dados[[#This Row],[Nota Final]]&lt;6,"Conselho","Aprovado"))</f>
        <v>Conselho</v>
      </c>
    </row>
    <row r="321" spans="1:11" x14ac:dyDescent="0.25">
      <c r="A321" s="1">
        <v>320</v>
      </c>
      <c r="B321" t="s">
        <v>315</v>
      </c>
      <c r="C321" t="s">
        <v>0</v>
      </c>
      <c r="D321">
        <v>8</v>
      </c>
      <c r="E321">
        <v>9</v>
      </c>
      <c r="F321">
        <v>7</v>
      </c>
      <c r="H321">
        <f>ROUND(AVERAGE(Dados[[#This Row],[1º Trimestre]:[3º Trimestre]]),2)</f>
        <v>8</v>
      </c>
      <c r="I321">
        <v>7</v>
      </c>
      <c r="J321">
        <f>ROUND(MIN(10,IF(Dados[[#This Row],[Média]]&lt;6,(AVERAGE(Dados[[#This Row],[Média]],Dados[[#This Row],[Recuperação]])),Dados[[#This Row],[Recuperação]]*0.1+Dados[[#This Row],[Média]])),2)</f>
        <v>8.6999999999999993</v>
      </c>
      <c r="K321" t="str">
        <f>IF(Dados[[#This Row],[Nota Final]]&lt;5,"Reprovado",IF(Dados[[#This Row],[Nota Final]]&lt;6,"Conselho","Aprovado"))</f>
        <v>Aprovado</v>
      </c>
    </row>
    <row r="322" spans="1:11" x14ac:dyDescent="0.25">
      <c r="A322" s="1">
        <v>321</v>
      </c>
      <c r="B322" t="s">
        <v>316</v>
      </c>
      <c r="C322" t="s">
        <v>2</v>
      </c>
      <c r="D322">
        <v>9</v>
      </c>
      <c r="E322">
        <v>6</v>
      </c>
      <c r="F322">
        <v>8</v>
      </c>
      <c r="H322">
        <f>ROUND(AVERAGE(Dados[[#This Row],[1º Trimestre]:[3º Trimestre]]),2)</f>
        <v>7.67</v>
      </c>
      <c r="I322">
        <v>8</v>
      </c>
      <c r="J322">
        <f>ROUND(MIN(10,IF(Dados[[#This Row],[Média]]&lt;6,(AVERAGE(Dados[[#This Row],[Média]],Dados[[#This Row],[Recuperação]])),Dados[[#This Row],[Recuperação]]*0.1+Dados[[#This Row],[Média]])),2)</f>
        <v>8.4700000000000006</v>
      </c>
      <c r="K322" t="str">
        <f>IF(Dados[[#This Row],[Nota Final]]&lt;5,"Reprovado",IF(Dados[[#This Row],[Nota Final]]&lt;6,"Conselho","Aprovado"))</f>
        <v>Aprovado</v>
      </c>
    </row>
    <row r="323" spans="1:11" x14ac:dyDescent="0.25">
      <c r="A323" s="1">
        <v>322</v>
      </c>
      <c r="B323" t="s">
        <v>317</v>
      </c>
      <c r="C323" t="s">
        <v>0</v>
      </c>
      <c r="D323">
        <v>9</v>
      </c>
      <c r="E323">
        <v>7</v>
      </c>
      <c r="F323">
        <v>8</v>
      </c>
      <c r="H323">
        <f>ROUND(AVERAGE(Dados[[#This Row],[1º Trimestre]:[3º Trimestre]]),2)</f>
        <v>8</v>
      </c>
      <c r="I323">
        <v>7</v>
      </c>
      <c r="J323">
        <f>ROUND(MIN(10,IF(Dados[[#This Row],[Média]]&lt;6,(AVERAGE(Dados[[#This Row],[Média]],Dados[[#This Row],[Recuperação]])),Dados[[#This Row],[Recuperação]]*0.1+Dados[[#This Row],[Média]])),2)</f>
        <v>8.6999999999999993</v>
      </c>
      <c r="K323" t="str">
        <f>IF(Dados[[#This Row],[Nota Final]]&lt;5,"Reprovado",IF(Dados[[#This Row],[Nota Final]]&lt;6,"Conselho","Aprovado"))</f>
        <v>Aprovado</v>
      </c>
    </row>
    <row r="324" spans="1:11" x14ac:dyDescent="0.25">
      <c r="A324" s="1">
        <v>323</v>
      </c>
      <c r="B324" t="s">
        <v>318</v>
      </c>
      <c r="C324" t="s">
        <v>0</v>
      </c>
      <c r="D324">
        <v>9</v>
      </c>
      <c r="E324">
        <v>6</v>
      </c>
      <c r="F324">
        <v>5</v>
      </c>
      <c r="H324">
        <f>ROUND(AVERAGE(Dados[[#This Row],[1º Trimestre]:[3º Trimestre]]),2)</f>
        <v>6.67</v>
      </c>
      <c r="I324">
        <v>7</v>
      </c>
      <c r="J324">
        <f>ROUND(MIN(10,IF(Dados[[#This Row],[Média]]&lt;6,(AVERAGE(Dados[[#This Row],[Média]],Dados[[#This Row],[Recuperação]])),Dados[[#This Row],[Recuperação]]*0.1+Dados[[#This Row],[Média]])),2)</f>
        <v>7.37</v>
      </c>
      <c r="K324" t="str">
        <f>IF(Dados[[#This Row],[Nota Final]]&lt;5,"Reprovado",IF(Dados[[#This Row],[Nota Final]]&lt;6,"Conselho","Aprovado"))</f>
        <v>Aprovado</v>
      </c>
    </row>
    <row r="325" spans="1:11" x14ac:dyDescent="0.25">
      <c r="A325" s="1">
        <v>324</v>
      </c>
      <c r="B325" t="s">
        <v>319</v>
      </c>
      <c r="C325" t="s">
        <v>2</v>
      </c>
      <c r="D325">
        <v>5</v>
      </c>
      <c r="E325">
        <v>4</v>
      </c>
      <c r="F325">
        <v>8</v>
      </c>
      <c r="H325">
        <f>ROUND(AVERAGE(Dados[[#This Row],[1º Trimestre]:[3º Trimestre]]),2)</f>
        <v>5.67</v>
      </c>
      <c r="I325">
        <v>9</v>
      </c>
      <c r="J325">
        <f>ROUND(MIN(10,IF(Dados[[#This Row],[Média]]&lt;6,(AVERAGE(Dados[[#This Row],[Média]],Dados[[#This Row],[Recuperação]])),Dados[[#This Row],[Recuperação]]*0.1+Dados[[#This Row],[Média]])),2)</f>
        <v>7.34</v>
      </c>
      <c r="K325" t="str">
        <f>IF(Dados[[#This Row],[Nota Final]]&lt;5,"Reprovado",IF(Dados[[#This Row],[Nota Final]]&lt;6,"Conselho","Aprovado"))</f>
        <v>Aprovado</v>
      </c>
    </row>
    <row r="326" spans="1:11" x14ac:dyDescent="0.25">
      <c r="A326" s="1">
        <v>325</v>
      </c>
      <c r="B326" t="s">
        <v>82</v>
      </c>
      <c r="C326" t="s">
        <v>1</v>
      </c>
      <c r="D326">
        <v>8</v>
      </c>
      <c r="E326">
        <v>9</v>
      </c>
      <c r="F326">
        <v>10</v>
      </c>
      <c r="H326">
        <f>ROUND(AVERAGE(Dados[[#This Row],[1º Trimestre]:[3º Trimestre]]),2)</f>
        <v>9</v>
      </c>
      <c r="I326">
        <v>7</v>
      </c>
      <c r="J326">
        <f>ROUND(MIN(10,IF(Dados[[#This Row],[Média]]&lt;6,(AVERAGE(Dados[[#This Row],[Média]],Dados[[#This Row],[Recuperação]])),Dados[[#This Row],[Recuperação]]*0.1+Dados[[#This Row],[Média]])),2)</f>
        <v>9.6999999999999993</v>
      </c>
      <c r="K326" t="str">
        <f>IF(Dados[[#This Row],[Nota Final]]&lt;5,"Reprovado",IF(Dados[[#This Row],[Nota Final]]&lt;6,"Conselho","Aprovado"))</f>
        <v>Aprovado</v>
      </c>
    </row>
    <row r="327" spans="1:11" x14ac:dyDescent="0.25">
      <c r="A327" s="1">
        <v>326</v>
      </c>
      <c r="B327" t="s">
        <v>304</v>
      </c>
      <c r="C327" t="s">
        <v>0</v>
      </c>
      <c r="D327">
        <v>6</v>
      </c>
      <c r="E327">
        <v>7</v>
      </c>
      <c r="F327">
        <v>8</v>
      </c>
      <c r="H327">
        <f>ROUND(AVERAGE(Dados[[#This Row],[1º Trimestre]:[3º Trimestre]]),2)</f>
        <v>7</v>
      </c>
      <c r="I327">
        <v>7</v>
      </c>
      <c r="J327">
        <f>ROUND(MIN(10,IF(Dados[[#This Row],[Média]]&lt;6,(AVERAGE(Dados[[#This Row],[Média]],Dados[[#This Row],[Recuperação]])),Dados[[#This Row],[Recuperação]]*0.1+Dados[[#This Row],[Média]])),2)</f>
        <v>7.7</v>
      </c>
      <c r="K327" t="str">
        <f>IF(Dados[[#This Row],[Nota Final]]&lt;5,"Reprovado",IF(Dados[[#This Row],[Nota Final]]&lt;6,"Conselho","Aprovado"))</f>
        <v>Aprovado</v>
      </c>
    </row>
    <row r="328" spans="1:11" x14ac:dyDescent="0.25">
      <c r="A328" s="1">
        <v>327</v>
      </c>
      <c r="B328" t="s">
        <v>320</v>
      </c>
      <c r="C328" t="s">
        <v>1</v>
      </c>
      <c r="D328">
        <v>6</v>
      </c>
      <c r="E328">
        <v>7</v>
      </c>
      <c r="F328">
        <v>7</v>
      </c>
      <c r="H328">
        <f>ROUND(AVERAGE(Dados[[#This Row],[1º Trimestre]:[3º Trimestre]]),2)</f>
        <v>6.67</v>
      </c>
      <c r="I328">
        <v>8</v>
      </c>
      <c r="J328">
        <f>ROUND(MIN(10,IF(Dados[[#This Row],[Média]]&lt;6,(AVERAGE(Dados[[#This Row],[Média]],Dados[[#This Row],[Recuperação]])),Dados[[#This Row],[Recuperação]]*0.1+Dados[[#This Row],[Média]])),2)</f>
        <v>7.47</v>
      </c>
      <c r="K328" t="str">
        <f>IF(Dados[[#This Row],[Nota Final]]&lt;5,"Reprovado",IF(Dados[[#This Row],[Nota Final]]&lt;6,"Conselho","Aprovado"))</f>
        <v>Aprovado</v>
      </c>
    </row>
    <row r="329" spans="1:11" x14ac:dyDescent="0.25">
      <c r="A329" s="1">
        <v>328</v>
      </c>
      <c r="B329" t="s">
        <v>321</v>
      </c>
      <c r="C329" t="s">
        <v>2</v>
      </c>
      <c r="D329">
        <v>8</v>
      </c>
      <c r="E329">
        <v>10</v>
      </c>
      <c r="F329">
        <v>6</v>
      </c>
      <c r="H329">
        <f>ROUND(AVERAGE(Dados[[#This Row],[1º Trimestre]:[3º Trimestre]]),2)</f>
        <v>8</v>
      </c>
      <c r="I329">
        <v>8</v>
      </c>
      <c r="J329">
        <f>ROUND(MIN(10,IF(Dados[[#This Row],[Média]]&lt;6,(AVERAGE(Dados[[#This Row],[Média]],Dados[[#This Row],[Recuperação]])),Dados[[#This Row],[Recuperação]]*0.1+Dados[[#This Row],[Média]])),2)</f>
        <v>8.8000000000000007</v>
      </c>
      <c r="K329" t="str">
        <f>IF(Dados[[#This Row],[Nota Final]]&lt;5,"Reprovado",IF(Dados[[#This Row],[Nota Final]]&lt;6,"Conselho","Aprovado"))</f>
        <v>Aprovado</v>
      </c>
    </row>
    <row r="330" spans="1:11" x14ac:dyDescent="0.25">
      <c r="A330" s="1">
        <v>329</v>
      </c>
      <c r="B330" t="s">
        <v>322</v>
      </c>
      <c r="C330" t="s">
        <v>0</v>
      </c>
      <c r="D330">
        <v>8</v>
      </c>
      <c r="E330">
        <v>4</v>
      </c>
      <c r="F330">
        <v>6</v>
      </c>
      <c r="H330">
        <f>ROUND(AVERAGE(Dados[[#This Row],[1º Trimestre]:[3º Trimestre]]),2)</f>
        <v>6</v>
      </c>
      <c r="I330">
        <v>7</v>
      </c>
      <c r="J330">
        <f>ROUND(MIN(10,IF(Dados[[#This Row],[Média]]&lt;6,(AVERAGE(Dados[[#This Row],[Média]],Dados[[#This Row],[Recuperação]])),Dados[[#This Row],[Recuperação]]*0.1+Dados[[#This Row],[Média]])),2)</f>
        <v>6.7</v>
      </c>
      <c r="K330" t="str">
        <f>IF(Dados[[#This Row],[Nota Final]]&lt;5,"Reprovado",IF(Dados[[#This Row],[Nota Final]]&lt;6,"Conselho","Aprovado"))</f>
        <v>Aprovado</v>
      </c>
    </row>
    <row r="331" spans="1:11" x14ac:dyDescent="0.25">
      <c r="A331" s="1">
        <v>330</v>
      </c>
      <c r="B331" t="s">
        <v>323</v>
      </c>
      <c r="C331" t="s">
        <v>2</v>
      </c>
      <c r="D331">
        <v>4</v>
      </c>
      <c r="E331">
        <v>4</v>
      </c>
      <c r="F331">
        <v>9</v>
      </c>
      <c r="H331">
        <f>ROUND(AVERAGE(Dados[[#This Row],[1º Trimestre]:[3º Trimestre]]),2)</f>
        <v>5.67</v>
      </c>
      <c r="I331">
        <v>7</v>
      </c>
      <c r="J331">
        <f>ROUND(MIN(10,IF(Dados[[#This Row],[Média]]&lt;6,(AVERAGE(Dados[[#This Row],[Média]],Dados[[#This Row],[Recuperação]])),Dados[[#This Row],[Recuperação]]*0.1+Dados[[#This Row],[Média]])),2)</f>
        <v>6.34</v>
      </c>
      <c r="K331" t="str">
        <f>IF(Dados[[#This Row],[Nota Final]]&lt;5,"Reprovado",IF(Dados[[#This Row],[Nota Final]]&lt;6,"Conselho","Aprovado"))</f>
        <v>Aprovado</v>
      </c>
    </row>
    <row r="332" spans="1:11" x14ac:dyDescent="0.25">
      <c r="A332" s="1">
        <v>331</v>
      </c>
      <c r="B332" t="s">
        <v>324</v>
      </c>
      <c r="C332" t="s">
        <v>2</v>
      </c>
      <c r="D332">
        <v>4</v>
      </c>
      <c r="E332">
        <v>8</v>
      </c>
      <c r="F332">
        <v>4</v>
      </c>
      <c r="H332">
        <f>ROUND(AVERAGE(Dados[[#This Row],[1º Trimestre]:[3º Trimestre]]),2)</f>
        <v>5.33</v>
      </c>
      <c r="I332">
        <v>9</v>
      </c>
      <c r="J332">
        <f>ROUND(MIN(10,IF(Dados[[#This Row],[Média]]&lt;6,(AVERAGE(Dados[[#This Row],[Média]],Dados[[#This Row],[Recuperação]])),Dados[[#This Row],[Recuperação]]*0.1+Dados[[#This Row],[Média]])),2)</f>
        <v>7.17</v>
      </c>
      <c r="K332" t="str">
        <f>IF(Dados[[#This Row],[Nota Final]]&lt;5,"Reprovado",IF(Dados[[#This Row],[Nota Final]]&lt;6,"Conselho","Aprovado"))</f>
        <v>Aprovado</v>
      </c>
    </row>
    <row r="333" spans="1:11" x14ac:dyDescent="0.25">
      <c r="A333" s="1">
        <v>332</v>
      </c>
      <c r="B333" t="s">
        <v>52</v>
      </c>
      <c r="C333" t="s">
        <v>2</v>
      </c>
      <c r="D333">
        <v>7</v>
      </c>
      <c r="E333">
        <v>6</v>
      </c>
      <c r="F333">
        <v>8</v>
      </c>
      <c r="H333">
        <f>ROUND(AVERAGE(Dados[[#This Row],[1º Trimestre]:[3º Trimestre]]),2)</f>
        <v>7</v>
      </c>
      <c r="I333">
        <v>10</v>
      </c>
      <c r="J333">
        <f>ROUND(MIN(10,IF(Dados[[#This Row],[Média]]&lt;6,(AVERAGE(Dados[[#This Row],[Média]],Dados[[#This Row],[Recuperação]])),Dados[[#This Row],[Recuperação]]*0.1+Dados[[#This Row],[Média]])),2)</f>
        <v>8</v>
      </c>
      <c r="K333" t="str">
        <f>IF(Dados[[#This Row],[Nota Final]]&lt;5,"Reprovado",IF(Dados[[#This Row],[Nota Final]]&lt;6,"Conselho","Aprovado"))</f>
        <v>Aprovado</v>
      </c>
    </row>
    <row r="334" spans="1:11" x14ac:dyDescent="0.25">
      <c r="A334" s="1">
        <v>333</v>
      </c>
      <c r="B334" t="s">
        <v>325</v>
      </c>
      <c r="C334" t="s">
        <v>1</v>
      </c>
      <c r="D334">
        <v>9</v>
      </c>
      <c r="E334">
        <v>6</v>
      </c>
      <c r="F334">
        <v>10</v>
      </c>
      <c r="H334">
        <f>ROUND(AVERAGE(Dados[[#This Row],[1º Trimestre]:[3º Trimestre]]),2)</f>
        <v>8.33</v>
      </c>
      <c r="I334">
        <v>7</v>
      </c>
      <c r="J334">
        <f>ROUND(MIN(10,IF(Dados[[#This Row],[Média]]&lt;6,(AVERAGE(Dados[[#This Row],[Média]],Dados[[#This Row],[Recuperação]])),Dados[[#This Row],[Recuperação]]*0.1+Dados[[#This Row],[Média]])),2)</f>
        <v>9.0299999999999994</v>
      </c>
      <c r="K334" t="str">
        <f>IF(Dados[[#This Row],[Nota Final]]&lt;5,"Reprovado",IF(Dados[[#This Row],[Nota Final]]&lt;6,"Conselho","Aprovado"))</f>
        <v>Aprovado</v>
      </c>
    </row>
    <row r="335" spans="1:11" x14ac:dyDescent="0.25">
      <c r="A335" s="1">
        <v>334</v>
      </c>
      <c r="B335" t="s">
        <v>326</v>
      </c>
      <c r="C335" t="s">
        <v>2</v>
      </c>
      <c r="D335">
        <v>5</v>
      </c>
      <c r="E335">
        <v>4</v>
      </c>
      <c r="F335">
        <v>7</v>
      </c>
      <c r="H335">
        <f>ROUND(AVERAGE(Dados[[#This Row],[1º Trimestre]:[3º Trimestre]]),2)</f>
        <v>5.33</v>
      </c>
      <c r="I335">
        <v>9</v>
      </c>
      <c r="J335">
        <f>ROUND(MIN(10,IF(Dados[[#This Row],[Média]]&lt;6,(AVERAGE(Dados[[#This Row],[Média]],Dados[[#This Row],[Recuperação]])),Dados[[#This Row],[Recuperação]]*0.1+Dados[[#This Row],[Média]])),2)</f>
        <v>7.17</v>
      </c>
      <c r="K335" t="str">
        <f>IF(Dados[[#This Row],[Nota Final]]&lt;5,"Reprovado",IF(Dados[[#This Row],[Nota Final]]&lt;6,"Conselho","Aprovado"))</f>
        <v>Aprovado</v>
      </c>
    </row>
    <row r="336" spans="1:11" x14ac:dyDescent="0.25">
      <c r="A336" s="1">
        <v>335</v>
      </c>
      <c r="B336" t="s">
        <v>327</v>
      </c>
      <c r="C336" t="s">
        <v>0</v>
      </c>
      <c r="D336">
        <v>5</v>
      </c>
      <c r="E336">
        <v>6</v>
      </c>
      <c r="F336">
        <v>6</v>
      </c>
      <c r="H336">
        <f>ROUND(AVERAGE(Dados[[#This Row],[1º Trimestre]:[3º Trimestre]]),2)</f>
        <v>5.67</v>
      </c>
      <c r="I336">
        <v>7</v>
      </c>
      <c r="J336">
        <f>ROUND(MIN(10,IF(Dados[[#This Row],[Média]]&lt;6,(AVERAGE(Dados[[#This Row],[Média]],Dados[[#This Row],[Recuperação]])),Dados[[#This Row],[Recuperação]]*0.1+Dados[[#This Row],[Média]])),2)</f>
        <v>6.34</v>
      </c>
      <c r="K336" t="str">
        <f>IF(Dados[[#This Row],[Nota Final]]&lt;5,"Reprovado",IF(Dados[[#This Row],[Nota Final]]&lt;6,"Conselho","Aprovado"))</f>
        <v>Aprovado</v>
      </c>
    </row>
    <row r="337" spans="1:11" x14ac:dyDescent="0.25">
      <c r="A337" s="1">
        <v>336</v>
      </c>
      <c r="B337" t="s">
        <v>328</v>
      </c>
      <c r="C337" t="s">
        <v>1</v>
      </c>
      <c r="D337">
        <v>6</v>
      </c>
      <c r="E337">
        <v>10</v>
      </c>
      <c r="F337">
        <v>9</v>
      </c>
      <c r="H337">
        <f>ROUND(AVERAGE(Dados[[#This Row],[1º Trimestre]:[3º Trimestre]]),2)</f>
        <v>8.33</v>
      </c>
      <c r="I337">
        <v>9</v>
      </c>
      <c r="J337">
        <f>ROUND(MIN(10,IF(Dados[[#This Row],[Média]]&lt;6,(AVERAGE(Dados[[#This Row],[Média]],Dados[[#This Row],[Recuperação]])),Dados[[#This Row],[Recuperação]]*0.1+Dados[[#This Row],[Média]])),2)</f>
        <v>9.23</v>
      </c>
      <c r="K337" t="str">
        <f>IF(Dados[[#This Row],[Nota Final]]&lt;5,"Reprovado",IF(Dados[[#This Row],[Nota Final]]&lt;6,"Conselho","Aprovado"))</f>
        <v>Aprovado</v>
      </c>
    </row>
    <row r="338" spans="1:11" x14ac:dyDescent="0.25">
      <c r="A338" s="1">
        <v>337</v>
      </c>
      <c r="B338" t="s">
        <v>329</v>
      </c>
      <c r="C338" t="s">
        <v>0</v>
      </c>
      <c r="D338">
        <v>8</v>
      </c>
      <c r="E338">
        <v>8</v>
      </c>
      <c r="F338">
        <v>7</v>
      </c>
      <c r="H338">
        <f>ROUND(AVERAGE(Dados[[#This Row],[1º Trimestre]:[3º Trimestre]]),2)</f>
        <v>7.67</v>
      </c>
      <c r="I338">
        <v>7</v>
      </c>
      <c r="J338">
        <f>ROUND(MIN(10,IF(Dados[[#This Row],[Média]]&lt;6,(AVERAGE(Dados[[#This Row],[Média]],Dados[[#This Row],[Recuperação]])),Dados[[#This Row],[Recuperação]]*0.1+Dados[[#This Row],[Média]])),2)</f>
        <v>8.3699999999999992</v>
      </c>
      <c r="K338" t="str">
        <f>IF(Dados[[#This Row],[Nota Final]]&lt;5,"Reprovado",IF(Dados[[#This Row],[Nota Final]]&lt;6,"Conselho","Aprovado"))</f>
        <v>Aprovado</v>
      </c>
    </row>
    <row r="339" spans="1:11" x14ac:dyDescent="0.25">
      <c r="A339" s="1">
        <v>338</v>
      </c>
      <c r="B339" t="s">
        <v>330</v>
      </c>
      <c r="C339" t="s">
        <v>0</v>
      </c>
      <c r="D339">
        <v>6</v>
      </c>
      <c r="E339">
        <v>6</v>
      </c>
      <c r="F339">
        <v>9</v>
      </c>
      <c r="H339">
        <f>ROUND(AVERAGE(Dados[[#This Row],[1º Trimestre]:[3º Trimestre]]),2)</f>
        <v>7</v>
      </c>
      <c r="I339">
        <v>7</v>
      </c>
      <c r="J339">
        <f>ROUND(MIN(10,IF(Dados[[#This Row],[Média]]&lt;6,(AVERAGE(Dados[[#This Row],[Média]],Dados[[#This Row],[Recuperação]])),Dados[[#This Row],[Recuperação]]*0.1+Dados[[#This Row],[Média]])),2)</f>
        <v>7.7</v>
      </c>
      <c r="K339" t="str">
        <f>IF(Dados[[#This Row],[Nota Final]]&lt;5,"Reprovado",IF(Dados[[#This Row],[Nota Final]]&lt;6,"Conselho","Aprovado"))</f>
        <v>Aprovado</v>
      </c>
    </row>
    <row r="340" spans="1:11" x14ac:dyDescent="0.25">
      <c r="A340" s="1">
        <v>339</v>
      </c>
      <c r="B340" t="s">
        <v>331</v>
      </c>
      <c r="C340" t="s">
        <v>2</v>
      </c>
      <c r="D340">
        <v>5</v>
      </c>
      <c r="E340">
        <v>9</v>
      </c>
      <c r="F340">
        <v>5</v>
      </c>
      <c r="H340">
        <f>ROUND(AVERAGE(Dados[[#This Row],[1º Trimestre]:[3º Trimestre]]),2)</f>
        <v>6.33</v>
      </c>
      <c r="I340">
        <v>10</v>
      </c>
      <c r="J340">
        <f>ROUND(MIN(10,IF(Dados[[#This Row],[Média]]&lt;6,(AVERAGE(Dados[[#This Row],[Média]],Dados[[#This Row],[Recuperação]])),Dados[[#This Row],[Recuperação]]*0.1+Dados[[#This Row],[Média]])),2)</f>
        <v>7.33</v>
      </c>
      <c r="K340" t="str">
        <f>IF(Dados[[#This Row],[Nota Final]]&lt;5,"Reprovado",IF(Dados[[#This Row],[Nota Final]]&lt;6,"Conselho","Aprovado"))</f>
        <v>Aprovado</v>
      </c>
    </row>
    <row r="341" spans="1:11" x14ac:dyDescent="0.25">
      <c r="A341" s="1">
        <v>340</v>
      </c>
      <c r="B341" t="s">
        <v>332</v>
      </c>
      <c r="C341" t="s">
        <v>2</v>
      </c>
      <c r="D341">
        <v>8</v>
      </c>
      <c r="E341">
        <v>7</v>
      </c>
      <c r="F341">
        <v>7</v>
      </c>
      <c r="H341">
        <f>ROUND(AVERAGE(Dados[[#This Row],[1º Trimestre]:[3º Trimestre]]),2)</f>
        <v>7.33</v>
      </c>
      <c r="I341">
        <v>7</v>
      </c>
      <c r="J341">
        <f>ROUND(MIN(10,IF(Dados[[#This Row],[Média]]&lt;6,(AVERAGE(Dados[[#This Row],[Média]],Dados[[#This Row],[Recuperação]])),Dados[[#This Row],[Recuperação]]*0.1+Dados[[#This Row],[Média]])),2)</f>
        <v>8.0299999999999994</v>
      </c>
      <c r="K341" t="str">
        <f>IF(Dados[[#This Row],[Nota Final]]&lt;5,"Reprovado",IF(Dados[[#This Row],[Nota Final]]&lt;6,"Conselho","Aprovado"))</f>
        <v>Aprovado</v>
      </c>
    </row>
    <row r="342" spans="1:11" x14ac:dyDescent="0.25">
      <c r="A342" s="1">
        <v>341</v>
      </c>
      <c r="B342" t="s">
        <v>247</v>
      </c>
      <c r="C342" t="s">
        <v>2</v>
      </c>
      <c r="D342">
        <v>7</v>
      </c>
      <c r="E342">
        <v>5</v>
      </c>
      <c r="F342">
        <v>7</v>
      </c>
      <c r="H342">
        <f>ROUND(AVERAGE(Dados[[#This Row],[1º Trimestre]:[3º Trimestre]]),2)</f>
        <v>6.33</v>
      </c>
      <c r="I342">
        <v>9</v>
      </c>
      <c r="J342">
        <f>ROUND(MIN(10,IF(Dados[[#This Row],[Média]]&lt;6,(AVERAGE(Dados[[#This Row],[Média]],Dados[[#This Row],[Recuperação]])),Dados[[#This Row],[Recuperação]]*0.1+Dados[[#This Row],[Média]])),2)</f>
        <v>7.23</v>
      </c>
      <c r="K342" t="str">
        <f>IF(Dados[[#This Row],[Nota Final]]&lt;5,"Reprovado",IF(Dados[[#This Row],[Nota Final]]&lt;6,"Conselho","Aprovado"))</f>
        <v>Aprovado</v>
      </c>
    </row>
    <row r="343" spans="1:11" x14ac:dyDescent="0.25">
      <c r="A343" s="1">
        <v>342</v>
      </c>
      <c r="B343" t="s">
        <v>333</v>
      </c>
      <c r="C343" t="s">
        <v>2</v>
      </c>
      <c r="D343">
        <v>4</v>
      </c>
      <c r="E343">
        <v>10</v>
      </c>
      <c r="F343">
        <v>7</v>
      </c>
      <c r="H343">
        <f>ROUND(AVERAGE(Dados[[#This Row],[1º Trimestre]:[3º Trimestre]]),2)</f>
        <v>7</v>
      </c>
      <c r="I343">
        <v>6</v>
      </c>
      <c r="J343">
        <f>ROUND(MIN(10,IF(Dados[[#This Row],[Média]]&lt;6,(AVERAGE(Dados[[#This Row],[Média]],Dados[[#This Row],[Recuperação]])),Dados[[#This Row],[Recuperação]]*0.1+Dados[[#This Row],[Média]])),2)</f>
        <v>7.6</v>
      </c>
      <c r="K343" t="str">
        <f>IF(Dados[[#This Row],[Nota Final]]&lt;5,"Reprovado",IF(Dados[[#This Row],[Nota Final]]&lt;6,"Conselho","Aprovado"))</f>
        <v>Aprovado</v>
      </c>
    </row>
    <row r="344" spans="1:11" x14ac:dyDescent="0.25">
      <c r="A344" s="1">
        <v>343</v>
      </c>
      <c r="B344" t="s">
        <v>334</v>
      </c>
      <c r="C344" t="s">
        <v>0</v>
      </c>
      <c r="D344">
        <v>9</v>
      </c>
      <c r="E344">
        <v>4</v>
      </c>
      <c r="F344">
        <v>5</v>
      </c>
      <c r="H344">
        <f>ROUND(AVERAGE(Dados[[#This Row],[1º Trimestre]:[3º Trimestre]]),2)</f>
        <v>6</v>
      </c>
      <c r="I344">
        <v>7</v>
      </c>
      <c r="J344">
        <f>ROUND(MIN(10,IF(Dados[[#This Row],[Média]]&lt;6,(AVERAGE(Dados[[#This Row],[Média]],Dados[[#This Row],[Recuperação]])),Dados[[#This Row],[Recuperação]]*0.1+Dados[[#This Row],[Média]])),2)</f>
        <v>6.7</v>
      </c>
      <c r="K344" t="str">
        <f>IF(Dados[[#This Row],[Nota Final]]&lt;5,"Reprovado",IF(Dados[[#This Row],[Nota Final]]&lt;6,"Conselho","Aprovado"))</f>
        <v>Aprovado</v>
      </c>
    </row>
    <row r="345" spans="1:11" x14ac:dyDescent="0.25">
      <c r="A345" s="1">
        <v>344</v>
      </c>
      <c r="B345" t="s">
        <v>335</v>
      </c>
      <c r="C345" t="s">
        <v>0</v>
      </c>
      <c r="D345">
        <v>8</v>
      </c>
      <c r="E345">
        <v>7</v>
      </c>
      <c r="F345">
        <v>8</v>
      </c>
      <c r="H345">
        <f>ROUND(AVERAGE(Dados[[#This Row],[1º Trimestre]:[3º Trimestre]]),2)</f>
        <v>7.67</v>
      </c>
      <c r="I345">
        <v>8</v>
      </c>
      <c r="J345">
        <f>ROUND(MIN(10,IF(Dados[[#This Row],[Média]]&lt;6,(AVERAGE(Dados[[#This Row],[Média]],Dados[[#This Row],[Recuperação]])),Dados[[#This Row],[Recuperação]]*0.1+Dados[[#This Row],[Média]])),2)</f>
        <v>8.4700000000000006</v>
      </c>
      <c r="K345" t="str">
        <f>IF(Dados[[#This Row],[Nota Final]]&lt;5,"Reprovado",IF(Dados[[#This Row],[Nota Final]]&lt;6,"Conselho","Aprovado"))</f>
        <v>Aprovado</v>
      </c>
    </row>
    <row r="346" spans="1:11" x14ac:dyDescent="0.25">
      <c r="A346" s="1">
        <v>345</v>
      </c>
      <c r="B346" t="s">
        <v>336</v>
      </c>
      <c r="C346" t="s">
        <v>1</v>
      </c>
      <c r="D346">
        <v>9</v>
      </c>
      <c r="E346">
        <v>5</v>
      </c>
      <c r="F346">
        <v>7</v>
      </c>
      <c r="H346">
        <f>ROUND(AVERAGE(Dados[[#This Row],[1º Trimestre]:[3º Trimestre]]),2)</f>
        <v>7</v>
      </c>
      <c r="I346">
        <v>9</v>
      </c>
      <c r="J346">
        <f>ROUND(MIN(10,IF(Dados[[#This Row],[Média]]&lt;6,(AVERAGE(Dados[[#This Row],[Média]],Dados[[#This Row],[Recuperação]])),Dados[[#This Row],[Recuperação]]*0.1+Dados[[#This Row],[Média]])),2)</f>
        <v>7.9</v>
      </c>
      <c r="K346" t="str">
        <f>IF(Dados[[#This Row],[Nota Final]]&lt;5,"Reprovado",IF(Dados[[#This Row],[Nota Final]]&lt;6,"Conselho","Aprovado"))</f>
        <v>Aprovado</v>
      </c>
    </row>
    <row r="347" spans="1:11" x14ac:dyDescent="0.25">
      <c r="A347" s="1">
        <v>346</v>
      </c>
      <c r="B347" t="s">
        <v>337</v>
      </c>
      <c r="C347" t="s">
        <v>1</v>
      </c>
      <c r="D347">
        <v>5</v>
      </c>
      <c r="E347">
        <v>4</v>
      </c>
      <c r="F347">
        <v>10</v>
      </c>
      <c r="H347">
        <f>ROUND(AVERAGE(Dados[[#This Row],[1º Trimestre]:[3º Trimestre]]),2)</f>
        <v>6.33</v>
      </c>
      <c r="I347">
        <v>6</v>
      </c>
      <c r="J347">
        <f>ROUND(MIN(10,IF(Dados[[#This Row],[Média]]&lt;6,(AVERAGE(Dados[[#This Row],[Média]],Dados[[#This Row],[Recuperação]])),Dados[[#This Row],[Recuperação]]*0.1+Dados[[#This Row],[Média]])),2)</f>
        <v>6.93</v>
      </c>
      <c r="K347" t="str">
        <f>IF(Dados[[#This Row],[Nota Final]]&lt;5,"Reprovado",IF(Dados[[#This Row],[Nota Final]]&lt;6,"Conselho","Aprovado"))</f>
        <v>Aprovado</v>
      </c>
    </row>
    <row r="348" spans="1:11" x14ac:dyDescent="0.25">
      <c r="A348" s="1">
        <v>347</v>
      </c>
      <c r="B348" t="s">
        <v>338</v>
      </c>
      <c r="C348" t="s">
        <v>1</v>
      </c>
      <c r="D348">
        <v>7</v>
      </c>
      <c r="E348">
        <v>8</v>
      </c>
      <c r="F348">
        <v>8</v>
      </c>
      <c r="H348">
        <f>ROUND(AVERAGE(Dados[[#This Row],[1º Trimestre]:[3º Trimestre]]),2)</f>
        <v>7.67</v>
      </c>
      <c r="I348">
        <v>8</v>
      </c>
      <c r="J348">
        <f>ROUND(MIN(10,IF(Dados[[#This Row],[Média]]&lt;6,(AVERAGE(Dados[[#This Row],[Média]],Dados[[#This Row],[Recuperação]])),Dados[[#This Row],[Recuperação]]*0.1+Dados[[#This Row],[Média]])),2)</f>
        <v>8.4700000000000006</v>
      </c>
      <c r="K348" t="str">
        <f>IF(Dados[[#This Row],[Nota Final]]&lt;5,"Reprovado",IF(Dados[[#This Row],[Nota Final]]&lt;6,"Conselho","Aprovado"))</f>
        <v>Aprovado</v>
      </c>
    </row>
    <row r="349" spans="1:11" x14ac:dyDescent="0.25">
      <c r="A349" s="1">
        <v>348</v>
      </c>
      <c r="B349" t="s">
        <v>339</v>
      </c>
      <c r="C349" t="s">
        <v>0</v>
      </c>
      <c r="D349">
        <v>10</v>
      </c>
      <c r="E349">
        <v>10</v>
      </c>
      <c r="F349">
        <v>10</v>
      </c>
      <c r="H349">
        <f>ROUND(AVERAGE(Dados[[#This Row],[1º Trimestre]:[3º Trimestre]]),2)</f>
        <v>10</v>
      </c>
      <c r="I349">
        <v>8</v>
      </c>
      <c r="J349">
        <f>ROUND(MIN(10,IF(Dados[[#This Row],[Média]]&lt;6,(AVERAGE(Dados[[#This Row],[Média]],Dados[[#This Row],[Recuperação]])),Dados[[#This Row],[Recuperação]]*0.1+Dados[[#This Row],[Média]])),2)</f>
        <v>10</v>
      </c>
      <c r="K349" t="str">
        <f>IF(Dados[[#This Row],[Nota Final]]&lt;5,"Reprovado",IF(Dados[[#This Row],[Nota Final]]&lt;6,"Conselho","Aprovado"))</f>
        <v>Aprovado</v>
      </c>
    </row>
    <row r="350" spans="1:11" x14ac:dyDescent="0.25">
      <c r="A350" s="1">
        <v>349</v>
      </c>
      <c r="B350" t="s">
        <v>340</v>
      </c>
      <c r="C350" t="s">
        <v>2</v>
      </c>
      <c r="D350">
        <v>4</v>
      </c>
      <c r="E350">
        <v>9</v>
      </c>
      <c r="F350">
        <v>8</v>
      </c>
      <c r="H350">
        <f>ROUND(AVERAGE(Dados[[#This Row],[1º Trimestre]:[3º Trimestre]]),2)</f>
        <v>7</v>
      </c>
      <c r="I350">
        <v>7</v>
      </c>
      <c r="J350">
        <f>ROUND(MIN(10,IF(Dados[[#This Row],[Média]]&lt;6,(AVERAGE(Dados[[#This Row],[Média]],Dados[[#This Row],[Recuperação]])),Dados[[#This Row],[Recuperação]]*0.1+Dados[[#This Row],[Média]])),2)</f>
        <v>7.7</v>
      </c>
      <c r="K350" t="str">
        <f>IF(Dados[[#This Row],[Nota Final]]&lt;5,"Reprovado",IF(Dados[[#This Row],[Nota Final]]&lt;6,"Conselho","Aprovado"))</f>
        <v>Aprovado</v>
      </c>
    </row>
    <row r="351" spans="1:11" x14ac:dyDescent="0.25">
      <c r="A351" s="1">
        <v>350</v>
      </c>
      <c r="B351" t="s">
        <v>341</v>
      </c>
      <c r="C351" t="s">
        <v>1</v>
      </c>
      <c r="D351">
        <v>10</v>
      </c>
      <c r="E351">
        <v>9</v>
      </c>
      <c r="F351">
        <v>4</v>
      </c>
      <c r="H351">
        <f>ROUND(AVERAGE(Dados[[#This Row],[1º Trimestre]:[3º Trimestre]]),2)</f>
        <v>7.67</v>
      </c>
      <c r="I351">
        <v>8</v>
      </c>
      <c r="J351">
        <f>ROUND(MIN(10,IF(Dados[[#This Row],[Média]]&lt;6,(AVERAGE(Dados[[#This Row],[Média]],Dados[[#This Row],[Recuperação]])),Dados[[#This Row],[Recuperação]]*0.1+Dados[[#This Row],[Média]])),2)</f>
        <v>8.4700000000000006</v>
      </c>
      <c r="K351" t="str">
        <f>IF(Dados[[#This Row],[Nota Final]]&lt;5,"Reprovado",IF(Dados[[#This Row],[Nota Final]]&lt;6,"Conselho","Aprovado"))</f>
        <v>Aprovado</v>
      </c>
    </row>
    <row r="352" spans="1:11" x14ac:dyDescent="0.25">
      <c r="A352" s="1">
        <v>351</v>
      </c>
      <c r="B352" t="s">
        <v>342</v>
      </c>
      <c r="C352" t="s">
        <v>2</v>
      </c>
      <c r="D352">
        <v>5</v>
      </c>
      <c r="E352">
        <v>8</v>
      </c>
      <c r="F352">
        <v>4</v>
      </c>
      <c r="H352">
        <f>ROUND(AVERAGE(Dados[[#This Row],[1º Trimestre]:[3º Trimestre]]),2)</f>
        <v>5.67</v>
      </c>
      <c r="I352">
        <v>9</v>
      </c>
      <c r="J352">
        <f>ROUND(MIN(10,IF(Dados[[#This Row],[Média]]&lt;6,(AVERAGE(Dados[[#This Row],[Média]],Dados[[#This Row],[Recuperação]])),Dados[[#This Row],[Recuperação]]*0.1+Dados[[#This Row],[Média]])),2)</f>
        <v>7.34</v>
      </c>
      <c r="K352" t="str">
        <f>IF(Dados[[#This Row],[Nota Final]]&lt;5,"Reprovado",IF(Dados[[#This Row],[Nota Final]]&lt;6,"Conselho","Aprovado"))</f>
        <v>Aprovado</v>
      </c>
    </row>
    <row r="353" spans="1:11" x14ac:dyDescent="0.25">
      <c r="A353" s="1">
        <v>352</v>
      </c>
      <c r="B353" t="s">
        <v>343</v>
      </c>
      <c r="C353" t="s">
        <v>2</v>
      </c>
      <c r="D353">
        <v>6</v>
      </c>
      <c r="E353">
        <v>10</v>
      </c>
      <c r="F353">
        <v>5</v>
      </c>
      <c r="H353">
        <f>ROUND(AVERAGE(Dados[[#This Row],[1º Trimestre]:[3º Trimestre]]),2)</f>
        <v>7</v>
      </c>
      <c r="I353">
        <v>9</v>
      </c>
      <c r="J353">
        <f>ROUND(MIN(10,IF(Dados[[#This Row],[Média]]&lt;6,(AVERAGE(Dados[[#This Row],[Média]],Dados[[#This Row],[Recuperação]])),Dados[[#This Row],[Recuperação]]*0.1+Dados[[#This Row],[Média]])),2)</f>
        <v>7.9</v>
      </c>
      <c r="K353" t="str">
        <f>IF(Dados[[#This Row],[Nota Final]]&lt;5,"Reprovado",IF(Dados[[#This Row],[Nota Final]]&lt;6,"Conselho","Aprovado"))</f>
        <v>Aprovado</v>
      </c>
    </row>
    <row r="354" spans="1:11" x14ac:dyDescent="0.25">
      <c r="A354" s="1">
        <v>353</v>
      </c>
      <c r="B354" t="s">
        <v>344</v>
      </c>
      <c r="C354" t="s">
        <v>2</v>
      </c>
      <c r="D354">
        <v>10</v>
      </c>
      <c r="E354">
        <v>6</v>
      </c>
      <c r="F354">
        <v>8</v>
      </c>
      <c r="H354">
        <f>ROUND(AVERAGE(Dados[[#This Row],[1º Trimestre]:[3º Trimestre]]),2)</f>
        <v>8</v>
      </c>
      <c r="I354">
        <v>8</v>
      </c>
      <c r="J354">
        <f>ROUND(MIN(10,IF(Dados[[#This Row],[Média]]&lt;6,(AVERAGE(Dados[[#This Row],[Média]],Dados[[#This Row],[Recuperação]])),Dados[[#This Row],[Recuperação]]*0.1+Dados[[#This Row],[Média]])),2)</f>
        <v>8.8000000000000007</v>
      </c>
      <c r="K354" t="str">
        <f>IF(Dados[[#This Row],[Nota Final]]&lt;5,"Reprovado",IF(Dados[[#This Row],[Nota Final]]&lt;6,"Conselho","Aprovado"))</f>
        <v>Aprovado</v>
      </c>
    </row>
    <row r="355" spans="1:11" x14ac:dyDescent="0.25">
      <c r="A355" s="1">
        <v>354</v>
      </c>
      <c r="B355" t="s">
        <v>345</v>
      </c>
      <c r="C355" t="s">
        <v>2</v>
      </c>
      <c r="D355">
        <v>9</v>
      </c>
      <c r="E355">
        <v>8</v>
      </c>
      <c r="F355">
        <v>5</v>
      </c>
      <c r="H355">
        <f>ROUND(AVERAGE(Dados[[#This Row],[1º Trimestre]:[3º Trimestre]]),2)</f>
        <v>7.33</v>
      </c>
      <c r="I355">
        <v>8</v>
      </c>
      <c r="J355">
        <f>ROUND(MIN(10,IF(Dados[[#This Row],[Média]]&lt;6,(AVERAGE(Dados[[#This Row],[Média]],Dados[[#This Row],[Recuperação]])),Dados[[#This Row],[Recuperação]]*0.1+Dados[[#This Row],[Média]])),2)</f>
        <v>8.1300000000000008</v>
      </c>
      <c r="K355" t="str">
        <f>IF(Dados[[#This Row],[Nota Final]]&lt;5,"Reprovado",IF(Dados[[#This Row],[Nota Final]]&lt;6,"Conselho","Aprovado"))</f>
        <v>Aprovado</v>
      </c>
    </row>
    <row r="356" spans="1:11" x14ac:dyDescent="0.25">
      <c r="A356" s="1">
        <v>355</v>
      </c>
      <c r="B356" t="s">
        <v>346</v>
      </c>
      <c r="C356" t="s">
        <v>1</v>
      </c>
      <c r="D356">
        <v>9</v>
      </c>
      <c r="E356">
        <v>5</v>
      </c>
      <c r="F356">
        <v>9</v>
      </c>
      <c r="H356">
        <f>ROUND(AVERAGE(Dados[[#This Row],[1º Trimestre]:[3º Trimestre]]),2)</f>
        <v>7.67</v>
      </c>
      <c r="I356">
        <v>7</v>
      </c>
      <c r="J356">
        <f>ROUND(MIN(10,IF(Dados[[#This Row],[Média]]&lt;6,(AVERAGE(Dados[[#This Row],[Média]],Dados[[#This Row],[Recuperação]])),Dados[[#This Row],[Recuperação]]*0.1+Dados[[#This Row],[Média]])),2)</f>
        <v>8.3699999999999992</v>
      </c>
      <c r="K356" t="str">
        <f>IF(Dados[[#This Row],[Nota Final]]&lt;5,"Reprovado",IF(Dados[[#This Row],[Nota Final]]&lt;6,"Conselho","Aprovado"))</f>
        <v>Aprovado</v>
      </c>
    </row>
    <row r="357" spans="1:11" x14ac:dyDescent="0.25">
      <c r="A357" s="1">
        <v>356</v>
      </c>
      <c r="B357" t="s">
        <v>347</v>
      </c>
      <c r="C357" t="s">
        <v>0</v>
      </c>
      <c r="D357">
        <v>6</v>
      </c>
      <c r="E357">
        <v>5</v>
      </c>
      <c r="F357">
        <v>9</v>
      </c>
      <c r="H357">
        <f>ROUND(AVERAGE(Dados[[#This Row],[1º Trimestre]:[3º Trimestre]]),2)</f>
        <v>6.67</v>
      </c>
      <c r="I357">
        <v>9</v>
      </c>
      <c r="J357">
        <f>ROUND(MIN(10,IF(Dados[[#This Row],[Média]]&lt;6,(AVERAGE(Dados[[#This Row],[Média]],Dados[[#This Row],[Recuperação]])),Dados[[#This Row],[Recuperação]]*0.1+Dados[[#This Row],[Média]])),2)</f>
        <v>7.57</v>
      </c>
      <c r="K357" t="str">
        <f>IF(Dados[[#This Row],[Nota Final]]&lt;5,"Reprovado",IF(Dados[[#This Row],[Nota Final]]&lt;6,"Conselho","Aprovado"))</f>
        <v>Aprovado</v>
      </c>
    </row>
    <row r="358" spans="1:11" x14ac:dyDescent="0.25">
      <c r="A358" s="1">
        <v>357</v>
      </c>
      <c r="B358" t="s">
        <v>348</v>
      </c>
      <c r="C358" t="s">
        <v>0</v>
      </c>
      <c r="D358">
        <v>4</v>
      </c>
      <c r="E358">
        <v>5</v>
      </c>
      <c r="F358">
        <v>8</v>
      </c>
      <c r="H358">
        <f>ROUND(AVERAGE(Dados[[#This Row],[1º Trimestre]:[3º Trimestre]]),2)</f>
        <v>5.67</v>
      </c>
      <c r="I358">
        <v>7</v>
      </c>
      <c r="J358">
        <f>ROUND(MIN(10,IF(Dados[[#This Row],[Média]]&lt;6,(AVERAGE(Dados[[#This Row],[Média]],Dados[[#This Row],[Recuperação]])),Dados[[#This Row],[Recuperação]]*0.1+Dados[[#This Row],[Média]])),2)</f>
        <v>6.34</v>
      </c>
      <c r="K358" t="str">
        <f>IF(Dados[[#This Row],[Nota Final]]&lt;5,"Reprovado",IF(Dados[[#This Row],[Nota Final]]&lt;6,"Conselho","Aprovado"))</f>
        <v>Aprovado</v>
      </c>
    </row>
    <row r="359" spans="1:11" x14ac:dyDescent="0.25">
      <c r="A359" s="1">
        <v>358</v>
      </c>
      <c r="B359" t="s">
        <v>215</v>
      </c>
      <c r="C359" t="s">
        <v>0</v>
      </c>
      <c r="D359">
        <v>5</v>
      </c>
      <c r="E359">
        <v>8</v>
      </c>
      <c r="F359">
        <v>6</v>
      </c>
      <c r="H359">
        <f>ROUND(AVERAGE(Dados[[#This Row],[1º Trimestre]:[3º Trimestre]]),2)</f>
        <v>6.33</v>
      </c>
      <c r="I359">
        <v>8</v>
      </c>
      <c r="J359">
        <f>ROUND(MIN(10,IF(Dados[[#This Row],[Média]]&lt;6,(AVERAGE(Dados[[#This Row],[Média]],Dados[[#This Row],[Recuperação]])),Dados[[#This Row],[Recuperação]]*0.1+Dados[[#This Row],[Média]])),2)</f>
        <v>7.13</v>
      </c>
      <c r="K359" t="str">
        <f>IF(Dados[[#This Row],[Nota Final]]&lt;5,"Reprovado",IF(Dados[[#This Row],[Nota Final]]&lt;6,"Conselho","Aprovado"))</f>
        <v>Aprovado</v>
      </c>
    </row>
    <row r="360" spans="1:11" x14ac:dyDescent="0.25">
      <c r="A360" s="1">
        <v>359</v>
      </c>
      <c r="B360" t="s">
        <v>349</v>
      </c>
      <c r="C360" t="s">
        <v>0</v>
      </c>
      <c r="D360">
        <v>7</v>
      </c>
      <c r="E360">
        <v>4</v>
      </c>
      <c r="F360">
        <v>5</v>
      </c>
      <c r="H360">
        <f>ROUND(AVERAGE(Dados[[#This Row],[1º Trimestre]:[3º Trimestre]]),2)</f>
        <v>5.33</v>
      </c>
      <c r="I360">
        <v>7</v>
      </c>
      <c r="J360">
        <f>ROUND(MIN(10,IF(Dados[[#This Row],[Média]]&lt;6,(AVERAGE(Dados[[#This Row],[Média]],Dados[[#This Row],[Recuperação]])),Dados[[#This Row],[Recuperação]]*0.1+Dados[[#This Row],[Média]])),2)</f>
        <v>6.17</v>
      </c>
      <c r="K360" t="str">
        <f>IF(Dados[[#This Row],[Nota Final]]&lt;5,"Reprovado",IF(Dados[[#This Row],[Nota Final]]&lt;6,"Conselho","Aprovado"))</f>
        <v>Aprovado</v>
      </c>
    </row>
    <row r="361" spans="1:11" x14ac:dyDescent="0.25">
      <c r="A361" s="1">
        <v>360</v>
      </c>
      <c r="B361" t="s">
        <v>350</v>
      </c>
      <c r="C361" t="s">
        <v>0</v>
      </c>
      <c r="D361">
        <v>6</v>
      </c>
      <c r="E361">
        <v>6</v>
      </c>
      <c r="F361">
        <v>7</v>
      </c>
      <c r="H361">
        <f>ROUND(AVERAGE(Dados[[#This Row],[1º Trimestre]:[3º Trimestre]]),2)</f>
        <v>6.33</v>
      </c>
      <c r="I361">
        <v>10</v>
      </c>
      <c r="J361">
        <f>ROUND(MIN(10,IF(Dados[[#This Row],[Média]]&lt;6,(AVERAGE(Dados[[#This Row],[Média]],Dados[[#This Row],[Recuperação]])),Dados[[#This Row],[Recuperação]]*0.1+Dados[[#This Row],[Média]])),2)</f>
        <v>7.33</v>
      </c>
      <c r="K361" t="str">
        <f>IF(Dados[[#This Row],[Nota Final]]&lt;5,"Reprovado",IF(Dados[[#This Row],[Nota Final]]&lt;6,"Conselho","Aprovado"))</f>
        <v>Aprovado</v>
      </c>
    </row>
    <row r="362" spans="1:11" x14ac:dyDescent="0.25">
      <c r="A362" s="1">
        <v>361</v>
      </c>
      <c r="B362" t="s">
        <v>351</v>
      </c>
      <c r="C362" t="s">
        <v>2</v>
      </c>
      <c r="D362">
        <v>9</v>
      </c>
      <c r="E362">
        <v>9</v>
      </c>
      <c r="F362">
        <v>5</v>
      </c>
      <c r="H362">
        <f>ROUND(AVERAGE(Dados[[#This Row],[1º Trimestre]:[3º Trimestre]]),2)</f>
        <v>7.67</v>
      </c>
      <c r="I362">
        <v>7</v>
      </c>
      <c r="J362">
        <f>ROUND(MIN(10,IF(Dados[[#This Row],[Média]]&lt;6,(AVERAGE(Dados[[#This Row],[Média]],Dados[[#This Row],[Recuperação]])),Dados[[#This Row],[Recuperação]]*0.1+Dados[[#This Row],[Média]])),2)</f>
        <v>8.3699999999999992</v>
      </c>
      <c r="K362" t="str">
        <f>IF(Dados[[#This Row],[Nota Final]]&lt;5,"Reprovado",IF(Dados[[#This Row],[Nota Final]]&lt;6,"Conselho","Aprovado"))</f>
        <v>Aprovado</v>
      </c>
    </row>
    <row r="363" spans="1:11" x14ac:dyDescent="0.25">
      <c r="A363" s="1">
        <v>362</v>
      </c>
      <c r="B363" t="s">
        <v>352</v>
      </c>
      <c r="C363" t="s">
        <v>2</v>
      </c>
      <c r="D363">
        <v>4</v>
      </c>
      <c r="E363">
        <v>5</v>
      </c>
      <c r="F363">
        <v>4</v>
      </c>
      <c r="H363">
        <f>ROUND(AVERAGE(Dados[[#This Row],[1º Trimestre]:[3º Trimestre]]),2)</f>
        <v>4.33</v>
      </c>
      <c r="I363">
        <v>7</v>
      </c>
      <c r="J363">
        <f>ROUND(MIN(10,IF(Dados[[#This Row],[Média]]&lt;6,(AVERAGE(Dados[[#This Row],[Média]],Dados[[#This Row],[Recuperação]])),Dados[[#This Row],[Recuperação]]*0.1+Dados[[#This Row],[Média]])),2)</f>
        <v>5.67</v>
      </c>
      <c r="K363" t="str">
        <f>IF(Dados[[#This Row],[Nota Final]]&lt;5,"Reprovado",IF(Dados[[#This Row],[Nota Final]]&lt;6,"Conselho","Aprovado"))</f>
        <v>Conselho</v>
      </c>
    </row>
    <row r="364" spans="1:11" x14ac:dyDescent="0.25">
      <c r="A364" s="1">
        <v>363</v>
      </c>
      <c r="B364" t="s">
        <v>353</v>
      </c>
      <c r="C364" t="s">
        <v>2</v>
      </c>
      <c r="D364">
        <v>7</v>
      </c>
      <c r="E364">
        <v>7</v>
      </c>
      <c r="F364">
        <v>8</v>
      </c>
      <c r="H364">
        <f>ROUND(AVERAGE(Dados[[#This Row],[1º Trimestre]:[3º Trimestre]]),2)</f>
        <v>7.33</v>
      </c>
      <c r="I364">
        <v>8</v>
      </c>
      <c r="J364">
        <f>ROUND(MIN(10,IF(Dados[[#This Row],[Média]]&lt;6,(AVERAGE(Dados[[#This Row],[Média]],Dados[[#This Row],[Recuperação]])),Dados[[#This Row],[Recuperação]]*0.1+Dados[[#This Row],[Média]])),2)</f>
        <v>8.1300000000000008</v>
      </c>
      <c r="K364" t="str">
        <f>IF(Dados[[#This Row],[Nota Final]]&lt;5,"Reprovado",IF(Dados[[#This Row],[Nota Final]]&lt;6,"Conselho","Aprovado"))</f>
        <v>Aprovado</v>
      </c>
    </row>
    <row r="365" spans="1:11" x14ac:dyDescent="0.25">
      <c r="A365" s="1">
        <v>364</v>
      </c>
      <c r="B365" t="s">
        <v>354</v>
      </c>
      <c r="C365" t="s">
        <v>0</v>
      </c>
      <c r="D365">
        <v>6</v>
      </c>
      <c r="E365">
        <v>7</v>
      </c>
      <c r="F365">
        <v>4</v>
      </c>
      <c r="H365">
        <f>ROUND(AVERAGE(Dados[[#This Row],[1º Trimestre]:[3º Trimestre]]),2)</f>
        <v>5.67</v>
      </c>
      <c r="I365">
        <v>7</v>
      </c>
      <c r="J365">
        <f>ROUND(MIN(10,IF(Dados[[#This Row],[Média]]&lt;6,(AVERAGE(Dados[[#This Row],[Média]],Dados[[#This Row],[Recuperação]])),Dados[[#This Row],[Recuperação]]*0.1+Dados[[#This Row],[Média]])),2)</f>
        <v>6.34</v>
      </c>
      <c r="K365" t="str">
        <f>IF(Dados[[#This Row],[Nota Final]]&lt;5,"Reprovado",IF(Dados[[#This Row],[Nota Final]]&lt;6,"Conselho","Aprovado"))</f>
        <v>Aprovado</v>
      </c>
    </row>
    <row r="366" spans="1:11" x14ac:dyDescent="0.25">
      <c r="A366" s="1">
        <v>365</v>
      </c>
      <c r="B366" t="s">
        <v>355</v>
      </c>
      <c r="C366" t="s">
        <v>1</v>
      </c>
      <c r="D366">
        <v>7</v>
      </c>
      <c r="E366">
        <v>4</v>
      </c>
      <c r="F366">
        <v>10</v>
      </c>
      <c r="H366">
        <f>ROUND(AVERAGE(Dados[[#This Row],[1º Trimestre]:[3º Trimestre]]),2)</f>
        <v>7</v>
      </c>
      <c r="I366">
        <v>8</v>
      </c>
      <c r="J366">
        <f>ROUND(MIN(10,IF(Dados[[#This Row],[Média]]&lt;6,(AVERAGE(Dados[[#This Row],[Média]],Dados[[#This Row],[Recuperação]])),Dados[[#This Row],[Recuperação]]*0.1+Dados[[#This Row],[Média]])),2)</f>
        <v>7.8</v>
      </c>
      <c r="K366" t="str">
        <f>IF(Dados[[#This Row],[Nota Final]]&lt;5,"Reprovado",IF(Dados[[#This Row],[Nota Final]]&lt;6,"Conselho","Aprovado"))</f>
        <v>Aprovado</v>
      </c>
    </row>
    <row r="367" spans="1:11" x14ac:dyDescent="0.25">
      <c r="A367" s="1">
        <v>366</v>
      </c>
      <c r="B367" t="s">
        <v>356</v>
      </c>
      <c r="C367" t="s">
        <v>0</v>
      </c>
      <c r="D367">
        <v>8</v>
      </c>
      <c r="E367">
        <v>4</v>
      </c>
      <c r="F367">
        <v>9</v>
      </c>
      <c r="H367">
        <f>ROUND(AVERAGE(Dados[[#This Row],[1º Trimestre]:[3º Trimestre]]),2)</f>
        <v>7</v>
      </c>
      <c r="I367">
        <v>10</v>
      </c>
      <c r="J367">
        <f>ROUND(MIN(10,IF(Dados[[#This Row],[Média]]&lt;6,(AVERAGE(Dados[[#This Row],[Média]],Dados[[#This Row],[Recuperação]])),Dados[[#This Row],[Recuperação]]*0.1+Dados[[#This Row],[Média]])),2)</f>
        <v>8</v>
      </c>
      <c r="K367" t="str">
        <f>IF(Dados[[#This Row],[Nota Final]]&lt;5,"Reprovado",IF(Dados[[#This Row],[Nota Final]]&lt;6,"Conselho","Aprovado"))</f>
        <v>Aprovado</v>
      </c>
    </row>
    <row r="368" spans="1:11" x14ac:dyDescent="0.25">
      <c r="A368" s="1">
        <v>367</v>
      </c>
      <c r="B368" t="s">
        <v>357</v>
      </c>
      <c r="C368" t="s">
        <v>0</v>
      </c>
      <c r="D368">
        <v>8</v>
      </c>
      <c r="E368">
        <v>5</v>
      </c>
      <c r="F368">
        <v>6</v>
      </c>
      <c r="H368">
        <f>ROUND(AVERAGE(Dados[[#This Row],[1º Trimestre]:[3º Trimestre]]),2)</f>
        <v>6.33</v>
      </c>
      <c r="I368">
        <v>10</v>
      </c>
      <c r="J368">
        <f>ROUND(MIN(10,IF(Dados[[#This Row],[Média]]&lt;6,(AVERAGE(Dados[[#This Row],[Média]],Dados[[#This Row],[Recuperação]])),Dados[[#This Row],[Recuperação]]*0.1+Dados[[#This Row],[Média]])),2)</f>
        <v>7.33</v>
      </c>
      <c r="K368" t="str">
        <f>IF(Dados[[#This Row],[Nota Final]]&lt;5,"Reprovado",IF(Dados[[#This Row],[Nota Final]]&lt;6,"Conselho","Aprovado"))</f>
        <v>Aprovado</v>
      </c>
    </row>
    <row r="369" spans="1:11" x14ac:dyDescent="0.25">
      <c r="A369" s="1">
        <v>368</v>
      </c>
      <c r="B369" t="s">
        <v>206</v>
      </c>
      <c r="C369" t="s">
        <v>1</v>
      </c>
      <c r="D369">
        <v>8</v>
      </c>
      <c r="E369">
        <v>5</v>
      </c>
      <c r="F369">
        <v>6</v>
      </c>
      <c r="H369">
        <f>ROUND(AVERAGE(Dados[[#This Row],[1º Trimestre]:[3º Trimestre]]),2)</f>
        <v>6.33</v>
      </c>
      <c r="I369">
        <v>8</v>
      </c>
      <c r="J369">
        <f>ROUND(MIN(10,IF(Dados[[#This Row],[Média]]&lt;6,(AVERAGE(Dados[[#This Row],[Média]],Dados[[#This Row],[Recuperação]])),Dados[[#This Row],[Recuperação]]*0.1+Dados[[#This Row],[Média]])),2)</f>
        <v>7.13</v>
      </c>
      <c r="K369" t="str">
        <f>IF(Dados[[#This Row],[Nota Final]]&lt;5,"Reprovado",IF(Dados[[#This Row],[Nota Final]]&lt;6,"Conselho","Aprovado"))</f>
        <v>Aprovado</v>
      </c>
    </row>
    <row r="370" spans="1:11" x14ac:dyDescent="0.25">
      <c r="A370" s="1">
        <v>369</v>
      </c>
      <c r="B370" t="s">
        <v>127</v>
      </c>
      <c r="C370" t="s">
        <v>2</v>
      </c>
      <c r="D370">
        <v>6</v>
      </c>
      <c r="E370">
        <v>6</v>
      </c>
      <c r="F370">
        <v>9</v>
      </c>
      <c r="H370">
        <f>ROUND(AVERAGE(Dados[[#This Row],[1º Trimestre]:[3º Trimestre]]),2)</f>
        <v>7</v>
      </c>
      <c r="I370">
        <v>8</v>
      </c>
      <c r="J370">
        <f>ROUND(MIN(10,IF(Dados[[#This Row],[Média]]&lt;6,(AVERAGE(Dados[[#This Row],[Média]],Dados[[#This Row],[Recuperação]])),Dados[[#This Row],[Recuperação]]*0.1+Dados[[#This Row],[Média]])),2)</f>
        <v>7.8</v>
      </c>
      <c r="K370" t="str">
        <f>IF(Dados[[#This Row],[Nota Final]]&lt;5,"Reprovado",IF(Dados[[#This Row],[Nota Final]]&lt;6,"Conselho","Aprovado"))</f>
        <v>Aprovado</v>
      </c>
    </row>
    <row r="371" spans="1:11" x14ac:dyDescent="0.25">
      <c r="A371" s="1">
        <v>370</v>
      </c>
      <c r="B371" t="s">
        <v>358</v>
      </c>
      <c r="C371" t="s">
        <v>1</v>
      </c>
      <c r="D371">
        <v>7</v>
      </c>
      <c r="E371">
        <v>9</v>
      </c>
      <c r="F371">
        <v>6</v>
      </c>
      <c r="H371">
        <f>ROUND(AVERAGE(Dados[[#This Row],[1º Trimestre]:[3º Trimestre]]),2)</f>
        <v>7.33</v>
      </c>
      <c r="I371">
        <v>8</v>
      </c>
      <c r="J371">
        <f>ROUND(MIN(10,IF(Dados[[#This Row],[Média]]&lt;6,(AVERAGE(Dados[[#This Row],[Média]],Dados[[#This Row],[Recuperação]])),Dados[[#This Row],[Recuperação]]*0.1+Dados[[#This Row],[Média]])),2)</f>
        <v>8.1300000000000008</v>
      </c>
      <c r="K371" t="str">
        <f>IF(Dados[[#This Row],[Nota Final]]&lt;5,"Reprovado",IF(Dados[[#This Row],[Nota Final]]&lt;6,"Conselho","Aprovado"))</f>
        <v>Aprovado</v>
      </c>
    </row>
    <row r="372" spans="1:11" x14ac:dyDescent="0.25">
      <c r="A372" s="1">
        <v>371</v>
      </c>
      <c r="B372" t="s">
        <v>359</v>
      </c>
      <c r="C372" t="s">
        <v>1</v>
      </c>
      <c r="D372">
        <v>4</v>
      </c>
      <c r="E372">
        <v>10</v>
      </c>
      <c r="F372">
        <v>7</v>
      </c>
      <c r="H372">
        <f>ROUND(AVERAGE(Dados[[#This Row],[1º Trimestre]:[3º Trimestre]]),2)</f>
        <v>7</v>
      </c>
      <c r="I372">
        <v>7</v>
      </c>
      <c r="J372">
        <f>ROUND(MIN(10,IF(Dados[[#This Row],[Média]]&lt;6,(AVERAGE(Dados[[#This Row],[Média]],Dados[[#This Row],[Recuperação]])),Dados[[#This Row],[Recuperação]]*0.1+Dados[[#This Row],[Média]])),2)</f>
        <v>7.7</v>
      </c>
      <c r="K372" t="str">
        <f>IF(Dados[[#This Row],[Nota Final]]&lt;5,"Reprovado",IF(Dados[[#This Row],[Nota Final]]&lt;6,"Conselho","Aprovado"))</f>
        <v>Aprovado</v>
      </c>
    </row>
    <row r="373" spans="1:11" x14ac:dyDescent="0.25">
      <c r="A373" s="1">
        <v>372</v>
      </c>
      <c r="B373" t="s">
        <v>360</v>
      </c>
      <c r="C373" t="s">
        <v>0</v>
      </c>
      <c r="D373">
        <v>10</v>
      </c>
      <c r="E373">
        <v>10</v>
      </c>
      <c r="F373">
        <v>9</v>
      </c>
      <c r="H373">
        <f>ROUND(AVERAGE(Dados[[#This Row],[1º Trimestre]:[3º Trimestre]]),2)</f>
        <v>9.67</v>
      </c>
      <c r="I373">
        <v>9</v>
      </c>
      <c r="J373">
        <f>ROUND(MIN(10,IF(Dados[[#This Row],[Média]]&lt;6,(AVERAGE(Dados[[#This Row],[Média]],Dados[[#This Row],[Recuperação]])),Dados[[#This Row],[Recuperação]]*0.1+Dados[[#This Row],[Média]])),2)</f>
        <v>10</v>
      </c>
      <c r="K373" t="str">
        <f>IF(Dados[[#This Row],[Nota Final]]&lt;5,"Reprovado",IF(Dados[[#This Row],[Nota Final]]&lt;6,"Conselho","Aprovado"))</f>
        <v>Aprovado</v>
      </c>
    </row>
    <row r="374" spans="1:11" x14ac:dyDescent="0.25">
      <c r="A374" s="1">
        <v>373</v>
      </c>
      <c r="B374" t="s">
        <v>15</v>
      </c>
      <c r="C374" t="s">
        <v>1</v>
      </c>
      <c r="D374">
        <v>5</v>
      </c>
      <c r="E374">
        <v>7</v>
      </c>
      <c r="F374">
        <v>8</v>
      </c>
      <c r="H374">
        <f>ROUND(AVERAGE(Dados[[#This Row],[1º Trimestre]:[3º Trimestre]]),2)</f>
        <v>6.67</v>
      </c>
      <c r="I374">
        <v>9</v>
      </c>
      <c r="J374">
        <f>ROUND(MIN(10,IF(Dados[[#This Row],[Média]]&lt;6,(AVERAGE(Dados[[#This Row],[Média]],Dados[[#This Row],[Recuperação]])),Dados[[#This Row],[Recuperação]]*0.1+Dados[[#This Row],[Média]])),2)</f>
        <v>7.57</v>
      </c>
      <c r="K374" t="str">
        <f>IF(Dados[[#This Row],[Nota Final]]&lt;5,"Reprovado",IF(Dados[[#This Row],[Nota Final]]&lt;6,"Conselho","Aprovado"))</f>
        <v>Aprovado</v>
      </c>
    </row>
    <row r="375" spans="1:11" x14ac:dyDescent="0.25">
      <c r="A375" s="1">
        <v>374</v>
      </c>
      <c r="B375" t="s">
        <v>361</v>
      </c>
      <c r="C375" t="s">
        <v>2</v>
      </c>
      <c r="D375">
        <v>7</v>
      </c>
      <c r="E375">
        <v>10</v>
      </c>
      <c r="F375">
        <v>4</v>
      </c>
      <c r="H375">
        <f>ROUND(AVERAGE(Dados[[#This Row],[1º Trimestre]:[3º Trimestre]]),2)</f>
        <v>7</v>
      </c>
      <c r="I375">
        <v>10</v>
      </c>
      <c r="J375">
        <f>ROUND(MIN(10,IF(Dados[[#This Row],[Média]]&lt;6,(AVERAGE(Dados[[#This Row],[Média]],Dados[[#This Row],[Recuperação]])),Dados[[#This Row],[Recuperação]]*0.1+Dados[[#This Row],[Média]])),2)</f>
        <v>8</v>
      </c>
      <c r="K375" t="str">
        <f>IF(Dados[[#This Row],[Nota Final]]&lt;5,"Reprovado",IF(Dados[[#This Row],[Nota Final]]&lt;6,"Conselho","Aprovado"))</f>
        <v>Aprovado</v>
      </c>
    </row>
    <row r="376" spans="1:11" x14ac:dyDescent="0.25">
      <c r="A376" s="1">
        <v>375</v>
      </c>
      <c r="B376" t="s">
        <v>362</v>
      </c>
      <c r="C376" t="s">
        <v>0</v>
      </c>
      <c r="D376">
        <v>7</v>
      </c>
      <c r="E376">
        <v>5</v>
      </c>
      <c r="F376">
        <v>10</v>
      </c>
      <c r="H376">
        <f>ROUND(AVERAGE(Dados[[#This Row],[1º Trimestre]:[3º Trimestre]]),2)</f>
        <v>7.33</v>
      </c>
      <c r="I376">
        <v>6</v>
      </c>
      <c r="J376">
        <f>ROUND(MIN(10,IF(Dados[[#This Row],[Média]]&lt;6,(AVERAGE(Dados[[#This Row],[Média]],Dados[[#This Row],[Recuperação]])),Dados[[#This Row],[Recuperação]]*0.1+Dados[[#This Row],[Média]])),2)</f>
        <v>7.93</v>
      </c>
      <c r="K376" t="str">
        <f>IF(Dados[[#This Row],[Nota Final]]&lt;5,"Reprovado",IF(Dados[[#This Row],[Nota Final]]&lt;6,"Conselho","Aprovado"))</f>
        <v>Aprovado</v>
      </c>
    </row>
    <row r="377" spans="1:11" x14ac:dyDescent="0.25">
      <c r="A377" s="1">
        <v>376</v>
      </c>
      <c r="B377" t="s">
        <v>363</v>
      </c>
      <c r="C377" t="s">
        <v>1</v>
      </c>
      <c r="D377">
        <v>5</v>
      </c>
      <c r="E377">
        <v>9</v>
      </c>
      <c r="F377">
        <v>9</v>
      </c>
      <c r="H377">
        <f>ROUND(AVERAGE(Dados[[#This Row],[1º Trimestre]:[3º Trimestre]]),2)</f>
        <v>7.67</v>
      </c>
      <c r="I377">
        <v>6</v>
      </c>
      <c r="J377">
        <f>ROUND(MIN(10,IF(Dados[[#This Row],[Média]]&lt;6,(AVERAGE(Dados[[#This Row],[Média]],Dados[[#This Row],[Recuperação]])),Dados[[#This Row],[Recuperação]]*0.1+Dados[[#This Row],[Média]])),2)</f>
        <v>8.27</v>
      </c>
      <c r="K377" t="str">
        <f>IF(Dados[[#This Row],[Nota Final]]&lt;5,"Reprovado",IF(Dados[[#This Row],[Nota Final]]&lt;6,"Conselho","Aprovado"))</f>
        <v>Aprovado</v>
      </c>
    </row>
    <row r="378" spans="1:11" x14ac:dyDescent="0.25">
      <c r="A378" s="1">
        <v>377</v>
      </c>
      <c r="B378" t="s">
        <v>202</v>
      </c>
      <c r="C378" t="s">
        <v>0</v>
      </c>
      <c r="D378">
        <v>8</v>
      </c>
      <c r="E378">
        <v>7</v>
      </c>
      <c r="F378">
        <v>4</v>
      </c>
      <c r="H378">
        <f>ROUND(AVERAGE(Dados[[#This Row],[1º Trimestre]:[3º Trimestre]]),2)</f>
        <v>6.33</v>
      </c>
      <c r="I378">
        <v>7</v>
      </c>
      <c r="J378">
        <f>ROUND(MIN(10,IF(Dados[[#This Row],[Média]]&lt;6,(AVERAGE(Dados[[#This Row],[Média]],Dados[[#This Row],[Recuperação]])),Dados[[#This Row],[Recuperação]]*0.1+Dados[[#This Row],[Média]])),2)</f>
        <v>7.03</v>
      </c>
      <c r="K378" t="str">
        <f>IF(Dados[[#This Row],[Nota Final]]&lt;5,"Reprovado",IF(Dados[[#This Row],[Nota Final]]&lt;6,"Conselho","Aprovado"))</f>
        <v>Aprovado</v>
      </c>
    </row>
    <row r="379" spans="1:11" x14ac:dyDescent="0.25">
      <c r="A379" s="1">
        <v>378</v>
      </c>
      <c r="B379" t="s">
        <v>364</v>
      </c>
      <c r="C379" t="s">
        <v>2</v>
      </c>
      <c r="D379">
        <v>10</v>
      </c>
      <c r="E379">
        <v>7</v>
      </c>
      <c r="F379">
        <v>4</v>
      </c>
      <c r="H379">
        <f>ROUND(AVERAGE(Dados[[#This Row],[1º Trimestre]:[3º Trimestre]]),2)</f>
        <v>7</v>
      </c>
      <c r="I379">
        <v>7</v>
      </c>
      <c r="J379">
        <f>ROUND(MIN(10,IF(Dados[[#This Row],[Média]]&lt;6,(AVERAGE(Dados[[#This Row],[Média]],Dados[[#This Row],[Recuperação]])),Dados[[#This Row],[Recuperação]]*0.1+Dados[[#This Row],[Média]])),2)</f>
        <v>7.7</v>
      </c>
      <c r="K379" t="str">
        <f>IF(Dados[[#This Row],[Nota Final]]&lt;5,"Reprovado",IF(Dados[[#This Row],[Nota Final]]&lt;6,"Conselho","Aprovado"))</f>
        <v>Aprovado</v>
      </c>
    </row>
    <row r="380" spans="1:11" x14ac:dyDescent="0.25">
      <c r="A380" s="1">
        <v>379</v>
      </c>
      <c r="B380" t="s">
        <v>365</v>
      </c>
      <c r="C380" t="s">
        <v>1</v>
      </c>
      <c r="D380">
        <v>4</v>
      </c>
      <c r="E380">
        <v>7</v>
      </c>
      <c r="F380">
        <v>7</v>
      </c>
      <c r="H380">
        <f>ROUND(AVERAGE(Dados[[#This Row],[1º Trimestre]:[3º Trimestre]]),2)</f>
        <v>6</v>
      </c>
      <c r="I380">
        <v>8</v>
      </c>
      <c r="J380">
        <f>ROUND(MIN(10,IF(Dados[[#This Row],[Média]]&lt;6,(AVERAGE(Dados[[#This Row],[Média]],Dados[[#This Row],[Recuperação]])),Dados[[#This Row],[Recuperação]]*0.1+Dados[[#This Row],[Média]])),2)</f>
        <v>6.8</v>
      </c>
      <c r="K380" t="str">
        <f>IF(Dados[[#This Row],[Nota Final]]&lt;5,"Reprovado",IF(Dados[[#This Row],[Nota Final]]&lt;6,"Conselho","Aprovado"))</f>
        <v>Aprovado</v>
      </c>
    </row>
    <row r="381" spans="1:11" x14ac:dyDescent="0.25">
      <c r="A381" s="1">
        <v>380</v>
      </c>
      <c r="B381" t="s">
        <v>366</v>
      </c>
      <c r="C381" t="s">
        <v>2</v>
      </c>
      <c r="D381">
        <v>10</v>
      </c>
      <c r="E381">
        <v>10</v>
      </c>
      <c r="F381">
        <v>8</v>
      </c>
      <c r="H381">
        <f>ROUND(AVERAGE(Dados[[#This Row],[1º Trimestre]:[3º Trimestre]]),2)</f>
        <v>9.33</v>
      </c>
      <c r="I381">
        <v>6</v>
      </c>
      <c r="J381">
        <f>ROUND(MIN(10,IF(Dados[[#This Row],[Média]]&lt;6,(AVERAGE(Dados[[#This Row],[Média]],Dados[[#This Row],[Recuperação]])),Dados[[#This Row],[Recuperação]]*0.1+Dados[[#This Row],[Média]])),2)</f>
        <v>9.93</v>
      </c>
      <c r="K381" t="str">
        <f>IF(Dados[[#This Row],[Nota Final]]&lt;5,"Reprovado",IF(Dados[[#This Row],[Nota Final]]&lt;6,"Conselho","Aprovado"))</f>
        <v>Aprovado</v>
      </c>
    </row>
    <row r="382" spans="1:11" x14ac:dyDescent="0.25">
      <c r="A382" s="1">
        <v>381</v>
      </c>
      <c r="B382" t="s">
        <v>338</v>
      </c>
      <c r="C382" t="s">
        <v>1</v>
      </c>
      <c r="D382">
        <v>4</v>
      </c>
      <c r="E382">
        <v>10</v>
      </c>
      <c r="F382">
        <v>9</v>
      </c>
      <c r="H382">
        <f>ROUND(AVERAGE(Dados[[#This Row],[1º Trimestre]:[3º Trimestre]]),2)</f>
        <v>7.67</v>
      </c>
      <c r="I382">
        <v>7</v>
      </c>
      <c r="J382">
        <f>ROUND(MIN(10,IF(Dados[[#This Row],[Média]]&lt;6,(AVERAGE(Dados[[#This Row],[Média]],Dados[[#This Row],[Recuperação]])),Dados[[#This Row],[Recuperação]]*0.1+Dados[[#This Row],[Média]])),2)</f>
        <v>8.3699999999999992</v>
      </c>
      <c r="K382" t="str">
        <f>IF(Dados[[#This Row],[Nota Final]]&lt;5,"Reprovado",IF(Dados[[#This Row],[Nota Final]]&lt;6,"Conselho","Aprovado"))</f>
        <v>Aprovado</v>
      </c>
    </row>
    <row r="383" spans="1:11" x14ac:dyDescent="0.25">
      <c r="A383" s="1">
        <v>382</v>
      </c>
      <c r="B383" t="s">
        <v>367</v>
      </c>
      <c r="C383" t="s">
        <v>1</v>
      </c>
      <c r="D383">
        <v>7</v>
      </c>
      <c r="E383">
        <v>8</v>
      </c>
      <c r="F383">
        <v>10</v>
      </c>
      <c r="H383">
        <f>ROUND(AVERAGE(Dados[[#This Row],[1º Trimestre]:[3º Trimestre]]),2)</f>
        <v>8.33</v>
      </c>
      <c r="I383">
        <v>7</v>
      </c>
      <c r="J383">
        <f>ROUND(MIN(10,IF(Dados[[#This Row],[Média]]&lt;6,(AVERAGE(Dados[[#This Row],[Média]],Dados[[#This Row],[Recuperação]])),Dados[[#This Row],[Recuperação]]*0.1+Dados[[#This Row],[Média]])),2)</f>
        <v>9.0299999999999994</v>
      </c>
      <c r="K383" t="str">
        <f>IF(Dados[[#This Row],[Nota Final]]&lt;5,"Reprovado",IF(Dados[[#This Row],[Nota Final]]&lt;6,"Conselho","Aprovado"))</f>
        <v>Aprovado</v>
      </c>
    </row>
    <row r="384" spans="1:11" x14ac:dyDescent="0.25">
      <c r="A384" s="1">
        <v>383</v>
      </c>
      <c r="B384" t="s">
        <v>368</v>
      </c>
      <c r="C384" t="s">
        <v>0</v>
      </c>
      <c r="D384">
        <v>7</v>
      </c>
      <c r="E384">
        <v>8</v>
      </c>
      <c r="F384">
        <v>8</v>
      </c>
      <c r="H384">
        <f>ROUND(AVERAGE(Dados[[#This Row],[1º Trimestre]:[3º Trimestre]]),2)</f>
        <v>7.67</v>
      </c>
      <c r="I384">
        <v>8</v>
      </c>
      <c r="J384">
        <f>ROUND(MIN(10,IF(Dados[[#This Row],[Média]]&lt;6,(AVERAGE(Dados[[#This Row],[Média]],Dados[[#This Row],[Recuperação]])),Dados[[#This Row],[Recuperação]]*0.1+Dados[[#This Row],[Média]])),2)</f>
        <v>8.4700000000000006</v>
      </c>
      <c r="K384" t="str">
        <f>IF(Dados[[#This Row],[Nota Final]]&lt;5,"Reprovado",IF(Dados[[#This Row],[Nota Final]]&lt;6,"Conselho","Aprovado"))</f>
        <v>Aprovado</v>
      </c>
    </row>
    <row r="385" spans="1:11" x14ac:dyDescent="0.25">
      <c r="A385" s="1">
        <v>384</v>
      </c>
      <c r="B385" t="s">
        <v>225</v>
      </c>
      <c r="C385" t="s">
        <v>0</v>
      </c>
      <c r="D385">
        <v>10</v>
      </c>
      <c r="E385">
        <v>10</v>
      </c>
      <c r="F385">
        <v>6</v>
      </c>
      <c r="H385">
        <f>ROUND(AVERAGE(Dados[[#This Row],[1º Trimestre]:[3º Trimestre]]),2)</f>
        <v>8.67</v>
      </c>
      <c r="I385">
        <v>9</v>
      </c>
      <c r="J385">
        <f>ROUND(MIN(10,IF(Dados[[#This Row],[Média]]&lt;6,(AVERAGE(Dados[[#This Row],[Média]],Dados[[#This Row],[Recuperação]])),Dados[[#This Row],[Recuperação]]*0.1+Dados[[#This Row],[Média]])),2)</f>
        <v>9.57</v>
      </c>
      <c r="K385" t="str">
        <f>IF(Dados[[#This Row],[Nota Final]]&lt;5,"Reprovado",IF(Dados[[#This Row],[Nota Final]]&lt;6,"Conselho","Aprovado"))</f>
        <v>Aprovado</v>
      </c>
    </row>
    <row r="386" spans="1:11" x14ac:dyDescent="0.25">
      <c r="A386" s="1">
        <v>385</v>
      </c>
      <c r="B386" t="s">
        <v>369</v>
      </c>
      <c r="C386" t="s">
        <v>0</v>
      </c>
      <c r="D386">
        <v>7</v>
      </c>
      <c r="E386">
        <v>4</v>
      </c>
      <c r="F386">
        <v>4</v>
      </c>
      <c r="H386">
        <f>ROUND(AVERAGE(Dados[[#This Row],[1º Trimestre]:[3º Trimestre]]),2)</f>
        <v>5</v>
      </c>
      <c r="I386">
        <v>8</v>
      </c>
      <c r="J386">
        <f>ROUND(MIN(10,IF(Dados[[#This Row],[Média]]&lt;6,(AVERAGE(Dados[[#This Row],[Média]],Dados[[#This Row],[Recuperação]])),Dados[[#This Row],[Recuperação]]*0.1+Dados[[#This Row],[Média]])),2)</f>
        <v>6.5</v>
      </c>
      <c r="K386" t="str">
        <f>IF(Dados[[#This Row],[Nota Final]]&lt;5,"Reprovado",IF(Dados[[#This Row],[Nota Final]]&lt;6,"Conselho","Aprovado"))</f>
        <v>Aprovado</v>
      </c>
    </row>
    <row r="387" spans="1:11" x14ac:dyDescent="0.25">
      <c r="A387" s="1">
        <v>386</v>
      </c>
      <c r="B387" t="s">
        <v>50</v>
      </c>
      <c r="C387" t="s">
        <v>0</v>
      </c>
      <c r="D387">
        <v>10</v>
      </c>
      <c r="E387">
        <v>9</v>
      </c>
      <c r="F387">
        <v>8</v>
      </c>
      <c r="H387">
        <f>ROUND(AVERAGE(Dados[[#This Row],[1º Trimestre]:[3º Trimestre]]),2)</f>
        <v>9</v>
      </c>
      <c r="I387">
        <v>6</v>
      </c>
      <c r="J387">
        <f>ROUND(MIN(10,IF(Dados[[#This Row],[Média]]&lt;6,(AVERAGE(Dados[[#This Row],[Média]],Dados[[#This Row],[Recuperação]])),Dados[[#This Row],[Recuperação]]*0.1+Dados[[#This Row],[Média]])),2)</f>
        <v>9.6</v>
      </c>
      <c r="K387" t="str">
        <f>IF(Dados[[#This Row],[Nota Final]]&lt;5,"Reprovado",IF(Dados[[#This Row],[Nota Final]]&lt;6,"Conselho","Aprovado"))</f>
        <v>Aprovado</v>
      </c>
    </row>
    <row r="388" spans="1:11" x14ac:dyDescent="0.25">
      <c r="A388" s="1">
        <v>387</v>
      </c>
      <c r="B388" t="s">
        <v>370</v>
      </c>
      <c r="C388" t="s">
        <v>0</v>
      </c>
      <c r="D388">
        <v>10</v>
      </c>
      <c r="E388">
        <v>7</v>
      </c>
      <c r="F388">
        <v>5</v>
      </c>
      <c r="H388">
        <f>ROUND(AVERAGE(Dados[[#This Row],[1º Trimestre]:[3º Trimestre]]),2)</f>
        <v>7.33</v>
      </c>
      <c r="I388">
        <v>9</v>
      </c>
      <c r="J388">
        <f>ROUND(MIN(10,IF(Dados[[#This Row],[Média]]&lt;6,(AVERAGE(Dados[[#This Row],[Média]],Dados[[#This Row],[Recuperação]])),Dados[[#This Row],[Recuperação]]*0.1+Dados[[#This Row],[Média]])),2)</f>
        <v>8.23</v>
      </c>
      <c r="K388" t="str">
        <f>IF(Dados[[#This Row],[Nota Final]]&lt;5,"Reprovado",IF(Dados[[#This Row],[Nota Final]]&lt;6,"Conselho","Aprovado"))</f>
        <v>Aprovado</v>
      </c>
    </row>
    <row r="389" spans="1:11" x14ac:dyDescent="0.25">
      <c r="A389" s="1">
        <v>388</v>
      </c>
      <c r="B389" t="s">
        <v>371</v>
      </c>
      <c r="C389" t="s">
        <v>0</v>
      </c>
      <c r="D389">
        <v>10</v>
      </c>
      <c r="E389">
        <v>10</v>
      </c>
      <c r="F389">
        <v>10</v>
      </c>
      <c r="H389">
        <f>ROUND(AVERAGE(Dados[[#This Row],[1º Trimestre]:[3º Trimestre]]),2)</f>
        <v>10</v>
      </c>
      <c r="I389">
        <v>7</v>
      </c>
      <c r="J389">
        <f>ROUND(MIN(10,IF(Dados[[#This Row],[Média]]&lt;6,(AVERAGE(Dados[[#This Row],[Média]],Dados[[#This Row],[Recuperação]])),Dados[[#This Row],[Recuperação]]*0.1+Dados[[#This Row],[Média]])),2)</f>
        <v>10</v>
      </c>
      <c r="K389" t="str">
        <f>IF(Dados[[#This Row],[Nota Final]]&lt;5,"Reprovado",IF(Dados[[#This Row],[Nota Final]]&lt;6,"Conselho","Aprovado"))</f>
        <v>Aprovado</v>
      </c>
    </row>
    <row r="390" spans="1:11" x14ac:dyDescent="0.25">
      <c r="A390" s="1">
        <v>389</v>
      </c>
      <c r="B390" t="s">
        <v>174</v>
      </c>
      <c r="C390" t="s">
        <v>1</v>
      </c>
      <c r="D390">
        <v>6</v>
      </c>
      <c r="E390">
        <v>9</v>
      </c>
      <c r="F390">
        <v>6</v>
      </c>
      <c r="H390">
        <f>ROUND(AVERAGE(Dados[[#This Row],[1º Trimestre]:[3º Trimestre]]),2)</f>
        <v>7</v>
      </c>
      <c r="I390">
        <v>10</v>
      </c>
      <c r="J390">
        <f>ROUND(MIN(10,IF(Dados[[#This Row],[Média]]&lt;6,(AVERAGE(Dados[[#This Row],[Média]],Dados[[#This Row],[Recuperação]])),Dados[[#This Row],[Recuperação]]*0.1+Dados[[#This Row],[Média]])),2)</f>
        <v>8</v>
      </c>
      <c r="K390" t="str">
        <f>IF(Dados[[#This Row],[Nota Final]]&lt;5,"Reprovado",IF(Dados[[#This Row],[Nota Final]]&lt;6,"Conselho","Aprovado"))</f>
        <v>Aprovado</v>
      </c>
    </row>
    <row r="391" spans="1:11" x14ac:dyDescent="0.25">
      <c r="A391" s="1">
        <v>390</v>
      </c>
      <c r="B391" t="s">
        <v>372</v>
      </c>
      <c r="C391" t="s">
        <v>0</v>
      </c>
      <c r="D391">
        <v>8</v>
      </c>
      <c r="E391">
        <v>7</v>
      </c>
      <c r="F391">
        <v>6</v>
      </c>
      <c r="H391">
        <f>ROUND(AVERAGE(Dados[[#This Row],[1º Trimestre]:[3º Trimestre]]),2)</f>
        <v>7</v>
      </c>
      <c r="I391">
        <v>10</v>
      </c>
      <c r="J391">
        <f>ROUND(MIN(10,IF(Dados[[#This Row],[Média]]&lt;6,(AVERAGE(Dados[[#This Row],[Média]],Dados[[#This Row],[Recuperação]])),Dados[[#This Row],[Recuperação]]*0.1+Dados[[#This Row],[Média]])),2)</f>
        <v>8</v>
      </c>
      <c r="K391" t="str">
        <f>IF(Dados[[#This Row],[Nota Final]]&lt;5,"Reprovado",IF(Dados[[#This Row],[Nota Final]]&lt;6,"Conselho","Aprovado"))</f>
        <v>Aprovado</v>
      </c>
    </row>
    <row r="392" spans="1:11" x14ac:dyDescent="0.25">
      <c r="A392" s="1">
        <v>391</v>
      </c>
      <c r="B392" t="s">
        <v>373</v>
      </c>
      <c r="C392" t="s">
        <v>1</v>
      </c>
      <c r="D392">
        <v>8</v>
      </c>
      <c r="E392">
        <v>4</v>
      </c>
      <c r="F392">
        <v>7</v>
      </c>
      <c r="H392">
        <f>ROUND(AVERAGE(Dados[[#This Row],[1º Trimestre]:[3º Trimestre]]),2)</f>
        <v>6.33</v>
      </c>
      <c r="I392">
        <v>10</v>
      </c>
      <c r="J392">
        <f>ROUND(MIN(10,IF(Dados[[#This Row],[Média]]&lt;6,(AVERAGE(Dados[[#This Row],[Média]],Dados[[#This Row],[Recuperação]])),Dados[[#This Row],[Recuperação]]*0.1+Dados[[#This Row],[Média]])),2)</f>
        <v>7.33</v>
      </c>
      <c r="K392" t="str">
        <f>IF(Dados[[#This Row],[Nota Final]]&lt;5,"Reprovado",IF(Dados[[#This Row],[Nota Final]]&lt;6,"Conselho","Aprovado"))</f>
        <v>Aprovado</v>
      </c>
    </row>
    <row r="393" spans="1:11" x14ac:dyDescent="0.25">
      <c r="A393" s="1">
        <v>392</v>
      </c>
      <c r="B393" t="s">
        <v>374</v>
      </c>
      <c r="C393" t="s">
        <v>2</v>
      </c>
      <c r="D393">
        <v>6</v>
      </c>
      <c r="E393">
        <v>8</v>
      </c>
      <c r="F393">
        <v>4</v>
      </c>
      <c r="H393">
        <f>ROUND(AVERAGE(Dados[[#This Row],[1º Trimestre]:[3º Trimestre]]),2)</f>
        <v>6</v>
      </c>
      <c r="I393">
        <v>10</v>
      </c>
      <c r="J393">
        <f>ROUND(MIN(10,IF(Dados[[#This Row],[Média]]&lt;6,(AVERAGE(Dados[[#This Row],[Média]],Dados[[#This Row],[Recuperação]])),Dados[[#This Row],[Recuperação]]*0.1+Dados[[#This Row],[Média]])),2)</f>
        <v>7</v>
      </c>
      <c r="K393" t="str">
        <f>IF(Dados[[#This Row],[Nota Final]]&lt;5,"Reprovado",IF(Dados[[#This Row],[Nota Final]]&lt;6,"Conselho","Aprovado"))</f>
        <v>Aprovado</v>
      </c>
    </row>
    <row r="394" spans="1:11" x14ac:dyDescent="0.25">
      <c r="A394" s="1">
        <v>393</v>
      </c>
      <c r="B394" t="s">
        <v>375</v>
      </c>
      <c r="C394" t="s">
        <v>2</v>
      </c>
      <c r="D394">
        <v>5</v>
      </c>
      <c r="E394">
        <v>4</v>
      </c>
      <c r="F394">
        <v>8</v>
      </c>
      <c r="H394">
        <f>ROUND(AVERAGE(Dados[[#This Row],[1º Trimestre]:[3º Trimestre]]),2)</f>
        <v>5.67</v>
      </c>
      <c r="I394">
        <v>7</v>
      </c>
      <c r="J394">
        <f>ROUND(MIN(10,IF(Dados[[#This Row],[Média]]&lt;6,(AVERAGE(Dados[[#This Row],[Média]],Dados[[#This Row],[Recuperação]])),Dados[[#This Row],[Recuperação]]*0.1+Dados[[#This Row],[Média]])),2)</f>
        <v>6.34</v>
      </c>
      <c r="K394" t="str">
        <f>IF(Dados[[#This Row],[Nota Final]]&lt;5,"Reprovado",IF(Dados[[#This Row],[Nota Final]]&lt;6,"Conselho","Aprovado"))</f>
        <v>Aprovado</v>
      </c>
    </row>
    <row r="395" spans="1:11" x14ac:dyDescent="0.25">
      <c r="A395" s="1">
        <v>394</v>
      </c>
      <c r="B395" t="s">
        <v>376</v>
      </c>
      <c r="C395" t="s">
        <v>0</v>
      </c>
      <c r="D395">
        <v>5</v>
      </c>
      <c r="E395">
        <v>6</v>
      </c>
      <c r="F395">
        <v>8</v>
      </c>
      <c r="H395">
        <f>ROUND(AVERAGE(Dados[[#This Row],[1º Trimestre]:[3º Trimestre]]),2)</f>
        <v>6.33</v>
      </c>
      <c r="I395">
        <v>8</v>
      </c>
      <c r="J395">
        <f>ROUND(MIN(10,IF(Dados[[#This Row],[Média]]&lt;6,(AVERAGE(Dados[[#This Row],[Média]],Dados[[#This Row],[Recuperação]])),Dados[[#This Row],[Recuperação]]*0.1+Dados[[#This Row],[Média]])),2)</f>
        <v>7.13</v>
      </c>
      <c r="K395" t="str">
        <f>IF(Dados[[#This Row],[Nota Final]]&lt;5,"Reprovado",IF(Dados[[#This Row],[Nota Final]]&lt;6,"Conselho","Aprovado"))</f>
        <v>Aprovado</v>
      </c>
    </row>
    <row r="396" spans="1:11" x14ac:dyDescent="0.25">
      <c r="A396" s="1">
        <v>395</v>
      </c>
      <c r="B396" t="s">
        <v>377</v>
      </c>
      <c r="C396" t="s">
        <v>2</v>
      </c>
      <c r="D396">
        <v>10</v>
      </c>
      <c r="E396">
        <v>6</v>
      </c>
      <c r="F396">
        <v>4</v>
      </c>
      <c r="H396">
        <f>ROUND(AVERAGE(Dados[[#This Row],[1º Trimestre]:[3º Trimestre]]),2)</f>
        <v>6.67</v>
      </c>
      <c r="I396">
        <v>9</v>
      </c>
      <c r="J396">
        <f>ROUND(MIN(10,IF(Dados[[#This Row],[Média]]&lt;6,(AVERAGE(Dados[[#This Row],[Média]],Dados[[#This Row],[Recuperação]])),Dados[[#This Row],[Recuperação]]*0.1+Dados[[#This Row],[Média]])),2)</f>
        <v>7.57</v>
      </c>
      <c r="K396" t="str">
        <f>IF(Dados[[#This Row],[Nota Final]]&lt;5,"Reprovado",IF(Dados[[#This Row],[Nota Final]]&lt;6,"Conselho","Aprovado"))</f>
        <v>Aprovado</v>
      </c>
    </row>
    <row r="397" spans="1:11" x14ac:dyDescent="0.25">
      <c r="A397" s="1">
        <v>396</v>
      </c>
      <c r="B397" t="s">
        <v>378</v>
      </c>
      <c r="C397" t="s">
        <v>0</v>
      </c>
      <c r="D397">
        <v>9</v>
      </c>
      <c r="E397">
        <v>9</v>
      </c>
      <c r="F397">
        <v>10</v>
      </c>
      <c r="H397">
        <f>ROUND(AVERAGE(Dados[[#This Row],[1º Trimestre]:[3º Trimestre]]),2)</f>
        <v>9.33</v>
      </c>
      <c r="I397">
        <v>6</v>
      </c>
      <c r="J397">
        <f>ROUND(MIN(10,IF(Dados[[#This Row],[Média]]&lt;6,(AVERAGE(Dados[[#This Row],[Média]],Dados[[#This Row],[Recuperação]])),Dados[[#This Row],[Recuperação]]*0.1+Dados[[#This Row],[Média]])),2)</f>
        <v>9.93</v>
      </c>
      <c r="K397" t="str">
        <f>IF(Dados[[#This Row],[Nota Final]]&lt;5,"Reprovado",IF(Dados[[#This Row],[Nota Final]]&lt;6,"Conselho","Aprovado"))</f>
        <v>Aprovado</v>
      </c>
    </row>
    <row r="398" spans="1:11" x14ac:dyDescent="0.25">
      <c r="A398" s="1">
        <v>397</v>
      </c>
      <c r="B398" t="s">
        <v>379</v>
      </c>
      <c r="C398" t="s">
        <v>1</v>
      </c>
      <c r="D398">
        <v>5</v>
      </c>
      <c r="E398">
        <v>5</v>
      </c>
      <c r="F398">
        <v>9</v>
      </c>
      <c r="H398">
        <f>ROUND(AVERAGE(Dados[[#This Row],[1º Trimestre]:[3º Trimestre]]),2)</f>
        <v>6.33</v>
      </c>
      <c r="I398">
        <v>7</v>
      </c>
      <c r="J398">
        <f>ROUND(MIN(10,IF(Dados[[#This Row],[Média]]&lt;6,(AVERAGE(Dados[[#This Row],[Média]],Dados[[#This Row],[Recuperação]])),Dados[[#This Row],[Recuperação]]*0.1+Dados[[#This Row],[Média]])),2)</f>
        <v>7.03</v>
      </c>
      <c r="K398" t="str">
        <f>IF(Dados[[#This Row],[Nota Final]]&lt;5,"Reprovado",IF(Dados[[#This Row],[Nota Final]]&lt;6,"Conselho","Aprovado"))</f>
        <v>Aprovado</v>
      </c>
    </row>
    <row r="399" spans="1:11" x14ac:dyDescent="0.25">
      <c r="A399" s="1">
        <v>398</v>
      </c>
      <c r="B399" t="s">
        <v>380</v>
      </c>
      <c r="C399" t="s">
        <v>0</v>
      </c>
      <c r="D399">
        <v>7</v>
      </c>
      <c r="E399">
        <v>7</v>
      </c>
      <c r="F399">
        <v>4</v>
      </c>
      <c r="H399">
        <f>ROUND(AVERAGE(Dados[[#This Row],[1º Trimestre]:[3º Trimestre]]),2)</f>
        <v>6</v>
      </c>
      <c r="I399">
        <v>6</v>
      </c>
      <c r="J399">
        <f>ROUND(MIN(10,IF(Dados[[#This Row],[Média]]&lt;6,(AVERAGE(Dados[[#This Row],[Média]],Dados[[#This Row],[Recuperação]])),Dados[[#This Row],[Recuperação]]*0.1+Dados[[#This Row],[Média]])),2)</f>
        <v>6.6</v>
      </c>
      <c r="K399" t="str">
        <f>IF(Dados[[#This Row],[Nota Final]]&lt;5,"Reprovado",IF(Dados[[#This Row],[Nota Final]]&lt;6,"Conselho","Aprovado"))</f>
        <v>Aprovado</v>
      </c>
    </row>
    <row r="400" spans="1:11" x14ac:dyDescent="0.25">
      <c r="A400" s="1">
        <v>399</v>
      </c>
      <c r="B400" t="s">
        <v>381</v>
      </c>
      <c r="C400" t="s">
        <v>0</v>
      </c>
      <c r="D400">
        <v>8</v>
      </c>
      <c r="E400">
        <v>6</v>
      </c>
      <c r="F400">
        <v>10</v>
      </c>
      <c r="H400">
        <f>ROUND(AVERAGE(Dados[[#This Row],[1º Trimestre]:[3º Trimestre]]),2)</f>
        <v>8</v>
      </c>
      <c r="I400">
        <v>8</v>
      </c>
      <c r="J400">
        <f>ROUND(MIN(10,IF(Dados[[#This Row],[Média]]&lt;6,(AVERAGE(Dados[[#This Row],[Média]],Dados[[#This Row],[Recuperação]])),Dados[[#This Row],[Recuperação]]*0.1+Dados[[#This Row],[Média]])),2)</f>
        <v>8.8000000000000007</v>
      </c>
      <c r="K400" t="str">
        <f>IF(Dados[[#This Row],[Nota Final]]&lt;5,"Reprovado",IF(Dados[[#This Row],[Nota Final]]&lt;6,"Conselho","Aprovado"))</f>
        <v>Aprovado</v>
      </c>
    </row>
    <row r="401" spans="1:11" x14ac:dyDescent="0.25">
      <c r="A401" s="1">
        <v>400</v>
      </c>
      <c r="B401" t="s">
        <v>267</v>
      </c>
      <c r="C401" t="s">
        <v>2</v>
      </c>
      <c r="D401">
        <v>4</v>
      </c>
      <c r="E401">
        <v>5</v>
      </c>
      <c r="F401">
        <v>9</v>
      </c>
      <c r="H401">
        <f>ROUND(AVERAGE(Dados[[#This Row],[1º Trimestre]:[3º Trimestre]]),2)</f>
        <v>6</v>
      </c>
      <c r="I401">
        <v>8</v>
      </c>
      <c r="J401">
        <f>ROUND(MIN(10,IF(Dados[[#This Row],[Média]]&lt;6,(AVERAGE(Dados[[#This Row],[Média]],Dados[[#This Row],[Recuperação]])),Dados[[#This Row],[Recuperação]]*0.1+Dados[[#This Row],[Média]])),2)</f>
        <v>6.8</v>
      </c>
      <c r="K401" t="str">
        <f>IF(Dados[[#This Row],[Nota Final]]&lt;5,"Reprovado",IF(Dados[[#This Row],[Nota Final]]&lt;6,"Conselho","Aprovado"))</f>
        <v>Aprovado</v>
      </c>
    </row>
    <row r="402" spans="1:11" x14ac:dyDescent="0.25">
      <c r="A402" s="1">
        <v>401</v>
      </c>
      <c r="B402" t="s">
        <v>382</v>
      </c>
      <c r="C402" t="s">
        <v>1</v>
      </c>
      <c r="D402">
        <v>4</v>
      </c>
      <c r="E402">
        <v>10</v>
      </c>
      <c r="F402">
        <v>9</v>
      </c>
      <c r="H402">
        <f>ROUND(AVERAGE(Dados[[#This Row],[1º Trimestre]:[3º Trimestre]]),2)</f>
        <v>7.67</v>
      </c>
      <c r="I402">
        <v>10</v>
      </c>
      <c r="J402">
        <f>ROUND(MIN(10,IF(Dados[[#This Row],[Média]]&lt;6,(AVERAGE(Dados[[#This Row],[Média]],Dados[[#This Row],[Recuperação]])),Dados[[#This Row],[Recuperação]]*0.1+Dados[[#This Row],[Média]])),2)</f>
        <v>8.67</v>
      </c>
      <c r="K402" t="str">
        <f>IF(Dados[[#This Row],[Nota Final]]&lt;5,"Reprovado",IF(Dados[[#This Row],[Nota Final]]&lt;6,"Conselho","Aprovado"))</f>
        <v>Aprovado</v>
      </c>
    </row>
    <row r="403" spans="1:11" x14ac:dyDescent="0.25">
      <c r="A403" s="1">
        <v>402</v>
      </c>
      <c r="B403" t="s">
        <v>383</v>
      </c>
      <c r="C403" t="s">
        <v>0</v>
      </c>
      <c r="D403">
        <v>8</v>
      </c>
      <c r="E403">
        <v>10</v>
      </c>
      <c r="F403">
        <v>10</v>
      </c>
      <c r="H403">
        <f>ROUND(AVERAGE(Dados[[#This Row],[1º Trimestre]:[3º Trimestre]]),2)</f>
        <v>9.33</v>
      </c>
      <c r="I403">
        <v>7</v>
      </c>
      <c r="J403">
        <f>ROUND(MIN(10,IF(Dados[[#This Row],[Média]]&lt;6,(AVERAGE(Dados[[#This Row],[Média]],Dados[[#This Row],[Recuperação]])),Dados[[#This Row],[Recuperação]]*0.1+Dados[[#This Row],[Média]])),2)</f>
        <v>10</v>
      </c>
      <c r="K403" t="str">
        <f>IF(Dados[[#This Row],[Nota Final]]&lt;5,"Reprovado",IF(Dados[[#This Row],[Nota Final]]&lt;6,"Conselho","Aprovado"))</f>
        <v>Aprovado</v>
      </c>
    </row>
    <row r="404" spans="1:11" x14ac:dyDescent="0.25">
      <c r="A404" s="1">
        <v>403</v>
      </c>
      <c r="B404" t="s">
        <v>184</v>
      </c>
      <c r="C404" t="s">
        <v>2</v>
      </c>
      <c r="D404">
        <v>6</v>
      </c>
      <c r="E404">
        <v>6</v>
      </c>
      <c r="F404">
        <v>9</v>
      </c>
      <c r="H404">
        <f>ROUND(AVERAGE(Dados[[#This Row],[1º Trimestre]:[3º Trimestre]]),2)</f>
        <v>7</v>
      </c>
      <c r="I404">
        <v>6</v>
      </c>
      <c r="J404">
        <f>ROUND(MIN(10,IF(Dados[[#This Row],[Média]]&lt;6,(AVERAGE(Dados[[#This Row],[Média]],Dados[[#This Row],[Recuperação]])),Dados[[#This Row],[Recuperação]]*0.1+Dados[[#This Row],[Média]])),2)</f>
        <v>7.6</v>
      </c>
      <c r="K404" t="str">
        <f>IF(Dados[[#This Row],[Nota Final]]&lt;5,"Reprovado",IF(Dados[[#This Row],[Nota Final]]&lt;6,"Conselho","Aprovado"))</f>
        <v>Aprovado</v>
      </c>
    </row>
    <row r="405" spans="1:11" x14ac:dyDescent="0.25">
      <c r="A405" s="1">
        <v>404</v>
      </c>
      <c r="B405" t="s">
        <v>384</v>
      </c>
      <c r="C405" t="s">
        <v>0</v>
      </c>
      <c r="D405">
        <v>9</v>
      </c>
      <c r="E405">
        <v>5</v>
      </c>
      <c r="F405">
        <v>9</v>
      </c>
      <c r="H405">
        <f>ROUND(AVERAGE(Dados[[#This Row],[1º Trimestre]:[3º Trimestre]]),2)</f>
        <v>7.67</v>
      </c>
      <c r="I405">
        <v>10</v>
      </c>
      <c r="J405">
        <f>ROUND(MIN(10,IF(Dados[[#This Row],[Média]]&lt;6,(AVERAGE(Dados[[#This Row],[Média]],Dados[[#This Row],[Recuperação]])),Dados[[#This Row],[Recuperação]]*0.1+Dados[[#This Row],[Média]])),2)</f>
        <v>8.67</v>
      </c>
      <c r="K405" t="str">
        <f>IF(Dados[[#This Row],[Nota Final]]&lt;5,"Reprovado",IF(Dados[[#This Row],[Nota Final]]&lt;6,"Conselho","Aprovado"))</f>
        <v>Aprovado</v>
      </c>
    </row>
    <row r="406" spans="1:11" x14ac:dyDescent="0.25">
      <c r="A406" s="1">
        <v>405</v>
      </c>
      <c r="B406" t="s">
        <v>385</v>
      </c>
      <c r="C406" t="s">
        <v>1</v>
      </c>
      <c r="D406">
        <v>7</v>
      </c>
      <c r="E406">
        <v>5</v>
      </c>
      <c r="F406">
        <v>10</v>
      </c>
      <c r="H406">
        <f>ROUND(AVERAGE(Dados[[#This Row],[1º Trimestre]:[3º Trimestre]]),2)</f>
        <v>7.33</v>
      </c>
      <c r="I406">
        <v>6</v>
      </c>
      <c r="J406">
        <f>ROUND(MIN(10,IF(Dados[[#This Row],[Média]]&lt;6,(AVERAGE(Dados[[#This Row],[Média]],Dados[[#This Row],[Recuperação]])),Dados[[#This Row],[Recuperação]]*0.1+Dados[[#This Row],[Média]])),2)</f>
        <v>7.93</v>
      </c>
      <c r="K406" t="str">
        <f>IF(Dados[[#This Row],[Nota Final]]&lt;5,"Reprovado",IF(Dados[[#This Row],[Nota Final]]&lt;6,"Conselho","Aprovado"))</f>
        <v>Aprovado</v>
      </c>
    </row>
    <row r="407" spans="1:11" x14ac:dyDescent="0.25">
      <c r="A407" s="1">
        <v>406</v>
      </c>
      <c r="B407" t="s">
        <v>386</v>
      </c>
      <c r="C407" t="s">
        <v>1</v>
      </c>
      <c r="D407">
        <v>6</v>
      </c>
      <c r="E407">
        <v>8</v>
      </c>
      <c r="F407">
        <v>10</v>
      </c>
      <c r="H407">
        <f>ROUND(AVERAGE(Dados[[#This Row],[1º Trimestre]:[3º Trimestre]]),2)</f>
        <v>8</v>
      </c>
      <c r="I407">
        <v>6</v>
      </c>
      <c r="J407">
        <f>ROUND(MIN(10,IF(Dados[[#This Row],[Média]]&lt;6,(AVERAGE(Dados[[#This Row],[Média]],Dados[[#This Row],[Recuperação]])),Dados[[#This Row],[Recuperação]]*0.1+Dados[[#This Row],[Média]])),2)</f>
        <v>8.6</v>
      </c>
      <c r="K407" t="str">
        <f>IF(Dados[[#This Row],[Nota Final]]&lt;5,"Reprovado",IF(Dados[[#This Row],[Nota Final]]&lt;6,"Conselho","Aprovado"))</f>
        <v>Aprovado</v>
      </c>
    </row>
    <row r="408" spans="1:11" x14ac:dyDescent="0.25">
      <c r="A408" s="1">
        <v>407</v>
      </c>
      <c r="B408" t="s">
        <v>387</v>
      </c>
      <c r="C408" t="s">
        <v>0</v>
      </c>
      <c r="D408">
        <v>10</v>
      </c>
      <c r="E408">
        <v>6</v>
      </c>
      <c r="F408">
        <v>9</v>
      </c>
      <c r="H408">
        <f>ROUND(AVERAGE(Dados[[#This Row],[1º Trimestre]:[3º Trimestre]]),2)</f>
        <v>8.33</v>
      </c>
      <c r="I408">
        <v>7</v>
      </c>
      <c r="J408">
        <f>ROUND(MIN(10,IF(Dados[[#This Row],[Média]]&lt;6,(AVERAGE(Dados[[#This Row],[Média]],Dados[[#This Row],[Recuperação]])),Dados[[#This Row],[Recuperação]]*0.1+Dados[[#This Row],[Média]])),2)</f>
        <v>9.0299999999999994</v>
      </c>
      <c r="K408" t="str">
        <f>IF(Dados[[#This Row],[Nota Final]]&lt;5,"Reprovado",IF(Dados[[#This Row],[Nota Final]]&lt;6,"Conselho","Aprovado"))</f>
        <v>Aprovado</v>
      </c>
    </row>
    <row r="409" spans="1:11" x14ac:dyDescent="0.25">
      <c r="A409" s="1">
        <v>408</v>
      </c>
      <c r="B409" t="s">
        <v>388</v>
      </c>
      <c r="C409" t="s">
        <v>2</v>
      </c>
      <c r="D409">
        <v>8</v>
      </c>
      <c r="E409">
        <v>5</v>
      </c>
      <c r="F409">
        <v>7</v>
      </c>
      <c r="H409">
        <f>ROUND(AVERAGE(Dados[[#This Row],[1º Trimestre]:[3º Trimestre]]),2)</f>
        <v>6.67</v>
      </c>
      <c r="I409">
        <v>8</v>
      </c>
      <c r="J409">
        <f>ROUND(MIN(10,IF(Dados[[#This Row],[Média]]&lt;6,(AVERAGE(Dados[[#This Row],[Média]],Dados[[#This Row],[Recuperação]])),Dados[[#This Row],[Recuperação]]*0.1+Dados[[#This Row],[Média]])),2)</f>
        <v>7.47</v>
      </c>
      <c r="K409" t="str">
        <f>IF(Dados[[#This Row],[Nota Final]]&lt;5,"Reprovado",IF(Dados[[#This Row],[Nota Final]]&lt;6,"Conselho","Aprovado"))</f>
        <v>Aprovado</v>
      </c>
    </row>
    <row r="410" spans="1:11" x14ac:dyDescent="0.25">
      <c r="A410" s="1">
        <v>409</v>
      </c>
      <c r="B410" t="s">
        <v>389</v>
      </c>
      <c r="C410" t="s">
        <v>1</v>
      </c>
      <c r="D410">
        <v>7</v>
      </c>
      <c r="E410">
        <v>9</v>
      </c>
      <c r="F410">
        <v>8</v>
      </c>
      <c r="H410">
        <f>ROUND(AVERAGE(Dados[[#This Row],[1º Trimestre]:[3º Trimestre]]),2)</f>
        <v>8</v>
      </c>
      <c r="I410">
        <v>10</v>
      </c>
      <c r="J410">
        <f>ROUND(MIN(10,IF(Dados[[#This Row],[Média]]&lt;6,(AVERAGE(Dados[[#This Row],[Média]],Dados[[#This Row],[Recuperação]])),Dados[[#This Row],[Recuperação]]*0.1+Dados[[#This Row],[Média]])),2)</f>
        <v>9</v>
      </c>
      <c r="K410" t="str">
        <f>IF(Dados[[#This Row],[Nota Final]]&lt;5,"Reprovado",IF(Dados[[#This Row],[Nota Final]]&lt;6,"Conselho","Aprovado"))</f>
        <v>Aprovado</v>
      </c>
    </row>
    <row r="411" spans="1:11" x14ac:dyDescent="0.25">
      <c r="A411" s="1">
        <v>410</v>
      </c>
      <c r="B411" t="s">
        <v>390</v>
      </c>
      <c r="C411" t="s">
        <v>0</v>
      </c>
      <c r="D411">
        <v>5</v>
      </c>
      <c r="E411">
        <v>7</v>
      </c>
      <c r="F411">
        <v>8</v>
      </c>
      <c r="H411">
        <f>ROUND(AVERAGE(Dados[[#This Row],[1º Trimestre]:[3º Trimestre]]),2)</f>
        <v>6.67</v>
      </c>
      <c r="I411">
        <v>9</v>
      </c>
      <c r="J411">
        <f>ROUND(MIN(10,IF(Dados[[#This Row],[Média]]&lt;6,(AVERAGE(Dados[[#This Row],[Média]],Dados[[#This Row],[Recuperação]])),Dados[[#This Row],[Recuperação]]*0.1+Dados[[#This Row],[Média]])),2)</f>
        <v>7.57</v>
      </c>
      <c r="K411" t="str">
        <f>IF(Dados[[#This Row],[Nota Final]]&lt;5,"Reprovado",IF(Dados[[#This Row],[Nota Final]]&lt;6,"Conselho","Aprovado"))</f>
        <v>Aprovado</v>
      </c>
    </row>
    <row r="412" spans="1:11" x14ac:dyDescent="0.25">
      <c r="A412" s="1">
        <v>411</v>
      </c>
      <c r="B412" t="s">
        <v>391</v>
      </c>
      <c r="C412" t="s">
        <v>1</v>
      </c>
      <c r="D412">
        <v>4</v>
      </c>
      <c r="E412">
        <v>5</v>
      </c>
      <c r="F412">
        <v>8</v>
      </c>
      <c r="H412">
        <f>ROUND(AVERAGE(Dados[[#This Row],[1º Trimestre]:[3º Trimestre]]),2)</f>
        <v>5.67</v>
      </c>
      <c r="I412">
        <v>7</v>
      </c>
      <c r="J412">
        <f>ROUND(MIN(10,IF(Dados[[#This Row],[Média]]&lt;6,(AVERAGE(Dados[[#This Row],[Média]],Dados[[#This Row],[Recuperação]])),Dados[[#This Row],[Recuperação]]*0.1+Dados[[#This Row],[Média]])),2)</f>
        <v>6.34</v>
      </c>
      <c r="K412" t="str">
        <f>IF(Dados[[#This Row],[Nota Final]]&lt;5,"Reprovado",IF(Dados[[#This Row],[Nota Final]]&lt;6,"Conselho","Aprovado"))</f>
        <v>Aprovado</v>
      </c>
    </row>
    <row r="413" spans="1:11" x14ac:dyDescent="0.25">
      <c r="A413" s="1">
        <v>412</v>
      </c>
      <c r="B413" t="s">
        <v>392</v>
      </c>
      <c r="C413" t="s">
        <v>0</v>
      </c>
      <c r="D413">
        <v>9</v>
      </c>
      <c r="E413">
        <v>6</v>
      </c>
      <c r="F413">
        <v>9</v>
      </c>
      <c r="H413">
        <f>ROUND(AVERAGE(Dados[[#This Row],[1º Trimestre]:[3º Trimestre]]),2)</f>
        <v>8</v>
      </c>
      <c r="I413">
        <v>8</v>
      </c>
      <c r="J413">
        <f>ROUND(MIN(10,IF(Dados[[#This Row],[Média]]&lt;6,(AVERAGE(Dados[[#This Row],[Média]],Dados[[#This Row],[Recuperação]])),Dados[[#This Row],[Recuperação]]*0.1+Dados[[#This Row],[Média]])),2)</f>
        <v>8.8000000000000007</v>
      </c>
      <c r="K413" t="str">
        <f>IF(Dados[[#This Row],[Nota Final]]&lt;5,"Reprovado",IF(Dados[[#This Row],[Nota Final]]&lt;6,"Conselho","Aprovado"))</f>
        <v>Aprovado</v>
      </c>
    </row>
    <row r="414" spans="1:11" x14ac:dyDescent="0.25">
      <c r="A414" s="1">
        <v>413</v>
      </c>
      <c r="B414" t="s">
        <v>393</v>
      </c>
      <c r="C414" t="s">
        <v>2</v>
      </c>
      <c r="D414">
        <v>5</v>
      </c>
      <c r="E414">
        <v>8</v>
      </c>
      <c r="F414">
        <v>6</v>
      </c>
      <c r="H414">
        <f>ROUND(AVERAGE(Dados[[#This Row],[1º Trimestre]:[3º Trimestre]]),2)</f>
        <v>6.33</v>
      </c>
      <c r="I414">
        <v>6</v>
      </c>
      <c r="J414">
        <f>ROUND(MIN(10,IF(Dados[[#This Row],[Média]]&lt;6,(AVERAGE(Dados[[#This Row],[Média]],Dados[[#This Row],[Recuperação]])),Dados[[#This Row],[Recuperação]]*0.1+Dados[[#This Row],[Média]])),2)</f>
        <v>6.93</v>
      </c>
      <c r="K414" t="str">
        <f>IF(Dados[[#This Row],[Nota Final]]&lt;5,"Reprovado",IF(Dados[[#This Row],[Nota Final]]&lt;6,"Conselho","Aprovado"))</f>
        <v>Aprovado</v>
      </c>
    </row>
    <row r="415" spans="1:11" x14ac:dyDescent="0.25">
      <c r="A415" s="1">
        <v>414</v>
      </c>
      <c r="B415" t="s">
        <v>394</v>
      </c>
      <c r="C415" t="s">
        <v>2</v>
      </c>
      <c r="D415">
        <v>8</v>
      </c>
      <c r="E415">
        <v>7</v>
      </c>
      <c r="F415">
        <v>9</v>
      </c>
      <c r="H415">
        <f>ROUND(AVERAGE(Dados[[#This Row],[1º Trimestre]:[3º Trimestre]]),2)</f>
        <v>8</v>
      </c>
      <c r="I415">
        <v>7</v>
      </c>
      <c r="J415">
        <f>ROUND(MIN(10,IF(Dados[[#This Row],[Média]]&lt;6,(AVERAGE(Dados[[#This Row],[Média]],Dados[[#This Row],[Recuperação]])),Dados[[#This Row],[Recuperação]]*0.1+Dados[[#This Row],[Média]])),2)</f>
        <v>8.6999999999999993</v>
      </c>
      <c r="K415" t="str">
        <f>IF(Dados[[#This Row],[Nota Final]]&lt;5,"Reprovado",IF(Dados[[#This Row],[Nota Final]]&lt;6,"Conselho","Aprovado"))</f>
        <v>Aprovado</v>
      </c>
    </row>
    <row r="416" spans="1:11" x14ac:dyDescent="0.25">
      <c r="A416" s="1">
        <v>415</v>
      </c>
      <c r="B416" t="s">
        <v>395</v>
      </c>
      <c r="C416" t="s">
        <v>0</v>
      </c>
      <c r="D416">
        <v>7</v>
      </c>
      <c r="E416">
        <v>4</v>
      </c>
      <c r="F416">
        <v>9</v>
      </c>
      <c r="H416">
        <f>ROUND(AVERAGE(Dados[[#This Row],[1º Trimestre]:[3º Trimestre]]),2)</f>
        <v>6.67</v>
      </c>
      <c r="I416">
        <v>8</v>
      </c>
      <c r="J416">
        <f>ROUND(MIN(10,IF(Dados[[#This Row],[Média]]&lt;6,(AVERAGE(Dados[[#This Row],[Média]],Dados[[#This Row],[Recuperação]])),Dados[[#This Row],[Recuperação]]*0.1+Dados[[#This Row],[Média]])),2)</f>
        <v>7.47</v>
      </c>
      <c r="K416" t="str">
        <f>IF(Dados[[#This Row],[Nota Final]]&lt;5,"Reprovado",IF(Dados[[#This Row],[Nota Final]]&lt;6,"Conselho","Aprovado"))</f>
        <v>Aprovado</v>
      </c>
    </row>
    <row r="417" spans="1:11" x14ac:dyDescent="0.25">
      <c r="A417" s="1">
        <v>416</v>
      </c>
      <c r="B417" t="s">
        <v>396</v>
      </c>
      <c r="C417" t="s">
        <v>2</v>
      </c>
      <c r="D417">
        <v>9</v>
      </c>
      <c r="E417">
        <v>8</v>
      </c>
      <c r="F417">
        <v>10</v>
      </c>
      <c r="H417">
        <f>ROUND(AVERAGE(Dados[[#This Row],[1º Trimestre]:[3º Trimestre]]),2)</f>
        <v>9</v>
      </c>
      <c r="I417">
        <v>7</v>
      </c>
      <c r="J417">
        <f>ROUND(MIN(10,IF(Dados[[#This Row],[Média]]&lt;6,(AVERAGE(Dados[[#This Row],[Média]],Dados[[#This Row],[Recuperação]])),Dados[[#This Row],[Recuperação]]*0.1+Dados[[#This Row],[Média]])),2)</f>
        <v>9.6999999999999993</v>
      </c>
      <c r="K417" t="str">
        <f>IF(Dados[[#This Row],[Nota Final]]&lt;5,"Reprovado",IF(Dados[[#This Row],[Nota Final]]&lt;6,"Conselho","Aprovado"))</f>
        <v>Aprovado</v>
      </c>
    </row>
    <row r="418" spans="1:11" x14ac:dyDescent="0.25">
      <c r="A418" s="1">
        <v>417</v>
      </c>
      <c r="B418" t="s">
        <v>397</v>
      </c>
      <c r="C418" t="s">
        <v>2</v>
      </c>
      <c r="D418">
        <v>10</v>
      </c>
      <c r="E418">
        <v>8</v>
      </c>
      <c r="F418">
        <v>10</v>
      </c>
      <c r="H418">
        <f>ROUND(AVERAGE(Dados[[#This Row],[1º Trimestre]:[3º Trimestre]]),2)</f>
        <v>9.33</v>
      </c>
      <c r="I418">
        <v>6</v>
      </c>
      <c r="J418">
        <f>ROUND(MIN(10,IF(Dados[[#This Row],[Média]]&lt;6,(AVERAGE(Dados[[#This Row],[Média]],Dados[[#This Row],[Recuperação]])),Dados[[#This Row],[Recuperação]]*0.1+Dados[[#This Row],[Média]])),2)</f>
        <v>9.93</v>
      </c>
      <c r="K418" t="str">
        <f>IF(Dados[[#This Row],[Nota Final]]&lt;5,"Reprovado",IF(Dados[[#This Row],[Nota Final]]&lt;6,"Conselho","Aprovado"))</f>
        <v>Aprovado</v>
      </c>
    </row>
    <row r="419" spans="1:11" x14ac:dyDescent="0.25">
      <c r="A419" s="1">
        <v>418</v>
      </c>
      <c r="B419" t="s">
        <v>398</v>
      </c>
      <c r="C419" t="s">
        <v>1</v>
      </c>
      <c r="D419">
        <v>9</v>
      </c>
      <c r="E419">
        <v>8</v>
      </c>
      <c r="F419">
        <v>4</v>
      </c>
      <c r="H419">
        <f>ROUND(AVERAGE(Dados[[#This Row],[1º Trimestre]:[3º Trimestre]]),2)</f>
        <v>7</v>
      </c>
      <c r="I419">
        <v>7</v>
      </c>
      <c r="J419">
        <f>ROUND(MIN(10,IF(Dados[[#This Row],[Média]]&lt;6,(AVERAGE(Dados[[#This Row],[Média]],Dados[[#This Row],[Recuperação]])),Dados[[#This Row],[Recuperação]]*0.1+Dados[[#This Row],[Média]])),2)</f>
        <v>7.7</v>
      </c>
      <c r="K419" t="str">
        <f>IF(Dados[[#This Row],[Nota Final]]&lt;5,"Reprovado",IF(Dados[[#This Row],[Nota Final]]&lt;6,"Conselho","Aprovado"))</f>
        <v>Aprovado</v>
      </c>
    </row>
    <row r="420" spans="1:11" x14ac:dyDescent="0.25">
      <c r="A420" s="1">
        <v>419</v>
      </c>
      <c r="B420" t="s">
        <v>399</v>
      </c>
      <c r="C420" t="s">
        <v>2</v>
      </c>
      <c r="D420">
        <v>7</v>
      </c>
      <c r="E420">
        <v>4</v>
      </c>
      <c r="F420">
        <v>4</v>
      </c>
      <c r="H420">
        <f>ROUND(AVERAGE(Dados[[#This Row],[1º Trimestre]:[3º Trimestre]]),2)</f>
        <v>5</v>
      </c>
      <c r="I420">
        <v>8</v>
      </c>
      <c r="J420">
        <f>ROUND(MIN(10,IF(Dados[[#This Row],[Média]]&lt;6,(AVERAGE(Dados[[#This Row],[Média]],Dados[[#This Row],[Recuperação]])),Dados[[#This Row],[Recuperação]]*0.1+Dados[[#This Row],[Média]])),2)</f>
        <v>6.5</v>
      </c>
      <c r="K420" t="str">
        <f>IF(Dados[[#This Row],[Nota Final]]&lt;5,"Reprovado",IF(Dados[[#This Row],[Nota Final]]&lt;6,"Conselho","Aprovado"))</f>
        <v>Aprovado</v>
      </c>
    </row>
    <row r="421" spans="1:11" x14ac:dyDescent="0.25">
      <c r="A421" s="1">
        <v>420</v>
      </c>
      <c r="B421" t="s">
        <v>400</v>
      </c>
      <c r="C421" t="s">
        <v>0</v>
      </c>
      <c r="D421">
        <v>6</v>
      </c>
      <c r="E421">
        <v>6</v>
      </c>
      <c r="F421">
        <v>6</v>
      </c>
      <c r="H421">
        <f>ROUND(AVERAGE(Dados[[#This Row],[1º Trimestre]:[3º Trimestre]]),2)</f>
        <v>6</v>
      </c>
      <c r="I421">
        <v>6</v>
      </c>
      <c r="J421">
        <f>ROUND(MIN(10,IF(Dados[[#This Row],[Média]]&lt;6,(AVERAGE(Dados[[#This Row],[Média]],Dados[[#This Row],[Recuperação]])),Dados[[#This Row],[Recuperação]]*0.1+Dados[[#This Row],[Média]])),2)</f>
        <v>6.6</v>
      </c>
      <c r="K421" t="str">
        <f>IF(Dados[[#This Row],[Nota Final]]&lt;5,"Reprovado",IF(Dados[[#This Row],[Nota Final]]&lt;6,"Conselho","Aprovado"))</f>
        <v>Aprovado</v>
      </c>
    </row>
    <row r="422" spans="1:11" x14ac:dyDescent="0.25">
      <c r="A422"/>
    </row>
    <row r="423" spans="1:11" x14ac:dyDescent="0.25">
      <c r="A423"/>
    </row>
    <row r="424" spans="1:11" x14ac:dyDescent="0.25">
      <c r="A424"/>
    </row>
    <row r="425" spans="1:11" x14ac:dyDescent="0.25">
      <c r="A425"/>
    </row>
    <row r="426" spans="1:11" x14ac:dyDescent="0.25">
      <c r="A426"/>
    </row>
  </sheetData>
  <mergeCells count="1">
    <mergeCell ref="M2:P2"/>
  </mergeCells>
  <phoneticPr fontId="18" type="noConversion"/>
  <conditionalFormatting sqref="A1:A421 A427:A1048576">
    <cfRule type="duplicateValues" dxfId="6" priority="4"/>
  </conditionalFormatting>
  <conditionalFormatting sqref="K2:K421">
    <cfRule type="cellIs" dxfId="5" priority="1" operator="equal">
      <formula>"Reprovado"</formula>
    </cfRule>
    <cfRule type="cellIs" dxfId="4" priority="2" operator="equal">
      <formula>"Conselho"</formula>
    </cfRule>
    <cfRule type="cellIs" dxfId="3" priority="3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N5:P7" calculatedColumn="1"/>
  </ignoredErrors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AA422C5-F500-49E8-8A9C-E7DDF3CC67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Base!D2:F2</xm:f>
              <xm:sqref>G2</xm:sqref>
            </x14:sparkline>
            <x14:sparkline>
              <xm:f>Base!D3:F3</xm:f>
              <xm:sqref>G3</xm:sqref>
            </x14:sparkline>
            <x14:sparkline>
              <xm:f>Base!D4:F4</xm:f>
              <xm:sqref>G4</xm:sqref>
            </x14:sparkline>
            <x14:sparkline>
              <xm:f>Base!D5:F5</xm:f>
              <xm:sqref>G5</xm:sqref>
            </x14:sparkline>
            <x14:sparkline>
              <xm:f>Base!D6:F6</xm:f>
              <xm:sqref>G6</xm:sqref>
            </x14:sparkline>
            <x14:sparkline>
              <xm:f>Base!D7:F7</xm:f>
              <xm:sqref>G7</xm:sqref>
            </x14:sparkline>
            <x14:sparkline>
              <xm:f>Base!D8:F8</xm:f>
              <xm:sqref>G8</xm:sqref>
            </x14:sparkline>
            <x14:sparkline>
              <xm:f>Base!D9:F9</xm:f>
              <xm:sqref>G9</xm:sqref>
            </x14:sparkline>
            <x14:sparkline>
              <xm:f>Base!D10:F10</xm:f>
              <xm:sqref>G10</xm:sqref>
            </x14:sparkline>
            <x14:sparkline>
              <xm:f>Base!D11:F11</xm:f>
              <xm:sqref>G11</xm:sqref>
            </x14:sparkline>
            <x14:sparkline>
              <xm:f>Base!D12:F12</xm:f>
              <xm:sqref>G12</xm:sqref>
            </x14:sparkline>
            <x14:sparkline>
              <xm:f>Base!D13:F13</xm:f>
              <xm:sqref>G13</xm:sqref>
            </x14:sparkline>
            <x14:sparkline>
              <xm:f>Base!D14:F14</xm:f>
              <xm:sqref>G14</xm:sqref>
            </x14:sparkline>
            <x14:sparkline>
              <xm:f>Base!D15:F15</xm:f>
              <xm:sqref>G15</xm:sqref>
            </x14:sparkline>
            <x14:sparkline>
              <xm:f>Base!D16:F16</xm:f>
              <xm:sqref>G16</xm:sqref>
            </x14:sparkline>
            <x14:sparkline>
              <xm:f>Base!D17:F17</xm:f>
              <xm:sqref>G17</xm:sqref>
            </x14:sparkline>
            <x14:sparkline>
              <xm:f>Base!D18:F18</xm:f>
              <xm:sqref>G18</xm:sqref>
            </x14:sparkline>
            <x14:sparkline>
              <xm:f>Base!D19:F19</xm:f>
              <xm:sqref>G19</xm:sqref>
            </x14:sparkline>
            <x14:sparkline>
              <xm:f>Base!D20:F20</xm:f>
              <xm:sqref>G20</xm:sqref>
            </x14:sparkline>
            <x14:sparkline>
              <xm:f>Base!D21:F21</xm:f>
              <xm:sqref>G21</xm:sqref>
            </x14:sparkline>
            <x14:sparkline>
              <xm:f>Base!D22:F22</xm:f>
              <xm:sqref>G22</xm:sqref>
            </x14:sparkline>
            <x14:sparkline>
              <xm:f>Base!D23:F23</xm:f>
              <xm:sqref>G23</xm:sqref>
            </x14:sparkline>
            <x14:sparkline>
              <xm:f>Base!D24:F24</xm:f>
              <xm:sqref>G24</xm:sqref>
            </x14:sparkline>
            <x14:sparkline>
              <xm:f>Base!D25:F25</xm:f>
              <xm:sqref>G25</xm:sqref>
            </x14:sparkline>
            <x14:sparkline>
              <xm:f>Base!D26:F26</xm:f>
              <xm:sqref>G26</xm:sqref>
            </x14:sparkline>
            <x14:sparkline>
              <xm:f>Base!D27:F27</xm:f>
              <xm:sqref>G27</xm:sqref>
            </x14:sparkline>
            <x14:sparkline>
              <xm:f>Base!D28:F28</xm:f>
              <xm:sqref>G28</xm:sqref>
            </x14:sparkline>
            <x14:sparkline>
              <xm:f>Base!D29:F29</xm:f>
              <xm:sqref>G29</xm:sqref>
            </x14:sparkline>
            <x14:sparkline>
              <xm:f>Base!D30:F30</xm:f>
              <xm:sqref>G30</xm:sqref>
            </x14:sparkline>
            <x14:sparkline>
              <xm:f>Base!D31:F31</xm:f>
              <xm:sqref>G31</xm:sqref>
            </x14:sparkline>
            <x14:sparkline>
              <xm:f>Base!D32:F32</xm:f>
              <xm:sqref>G32</xm:sqref>
            </x14:sparkline>
            <x14:sparkline>
              <xm:f>Base!D33:F33</xm:f>
              <xm:sqref>G33</xm:sqref>
            </x14:sparkline>
            <x14:sparkline>
              <xm:f>Base!D34:F34</xm:f>
              <xm:sqref>G34</xm:sqref>
            </x14:sparkline>
            <x14:sparkline>
              <xm:f>Base!D35:F35</xm:f>
              <xm:sqref>G35</xm:sqref>
            </x14:sparkline>
            <x14:sparkline>
              <xm:f>Base!D36:F36</xm:f>
              <xm:sqref>G36</xm:sqref>
            </x14:sparkline>
            <x14:sparkline>
              <xm:f>Base!D37:F37</xm:f>
              <xm:sqref>G37</xm:sqref>
            </x14:sparkline>
            <x14:sparkline>
              <xm:f>Base!D38:F38</xm:f>
              <xm:sqref>G38</xm:sqref>
            </x14:sparkline>
            <x14:sparkline>
              <xm:f>Base!D39:F39</xm:f>
              <xm:sqref>G39</xm:sqref>
            </x14:sparkline>
            <x14:sparkline>
              <xm:f>Base!D40:F40</xm:f>
              <xm:sqref>G40</xm:sqref>
            </x14:sparkline>
            <x14:sparkline>
              <xm:f>Base!D41:F41</xm:f>
              <xm:sqref>G41</xm:sqref>
            </x14:sparkline>
            <x14:sparkline>
              <xm:f>Base!D42:F42</xm:f>
              <xm:sqref>G42</xm:sqref>
            </x14:sparkline>
            <x14:sparkline>
              <xm:f>Base!D43:F43</xm:f>
              <xm:sqref>G43</xm:sqref>
            </x14:sparkline>
            <x14:sparkline>
              <xm:f>Base!D44:F44</xm:f>
              <xm:sqref>G44</xm:sqref>
            </x14:sparkline>
            <x14:sparkline>
              <xm:f>Base!D45:F45</xm:f>
              <xm:sqref>G45</xm:sqref>
            </x14:sparkline>
            <x14:sparkline>
              <xm:f>Base!D46:F46</xm:f>
              <xm:sqref>G46</xm:sqref>
            </x14:sparkline>
            <x14:sparkline>
              <xm:f>Base!D47:F47</xm:f>
              <xm:sqref>G47</xm:sqref>
            </x14:sparkline>
            <x14:sparkline>
              <xm:f>Base!D48:F48</xm:f>
              <xm:sqref>G48</xm:sqref>
            </x14:sparkline>
            <x14:sparkline>
              <xm:f>Base!D49:F49</xm:f>
              <xm:sqref>G49</xm:sqref>
            </x14:sparkline>
            <x14:sparkline>
              <xm:f>Base!D50:F50</xm:f>
              <xm:sqref>G50</xm:sqref>
            </x14:sparkline>
            <x14:sparkline>
              <xm:f>Base!D51:F51</xm:f>
              <xm:sqref>G51</xm:sqref>
            </x14:sparkline>
            <x14:sparkline>
              <xm:f>Base!D52:F52</xm:f>
              <xm:sqref>G52</xm:sqref>
            </x14:sparkline>
            <x14:sparkline>
              <xm:f>Base!D53:F53</xm:f>
              <xm:sqref>G53</xm:sqref>
            </x14:sparkline>
            <x14:sparkline>
              <xm:f>Base!D54:F54</xm:f>
              <xm:sqref>G54</xm:sqref>
            </x14:sparkline>
            <x14:sparkline>
              <xm:f>Base!D55:F55</xm:f>
              <xm:sqref>G55</xm:sqref>
            </x14:sparkline>
            <x14:sparkline>
              <xm:f>Base!D56:F56</xm:f>
              <xm:sqref>G56</xm:sqref>
            </x14:sparkline>
            <x14:sparkline>
              <xm:f>Base!D57:F57</xm:f>
              <xm:sqref>G57</xm:sqref>
            </x14:sparkline>
            <x14:sparkline>
              <xm:f>Base!D58:F58</xm:f>
              <xm:sqref>G58</xm:sqref>
            </x14:sparkline>
            <x14:sparkline>
              <xm:f>Base!D59:F59</xm:f>
              <xm:sqref>G59</xm:sqref>
            </x14:sparkline>
            <x14:sparkline>
              <xm:f>Base!D60:F60</xm:f>
              <xm:sqref>G60</xm:sqref>
            </x14:sparkline>
            <x14:sparkline>
              <xm:f>Base!D61:F61</xm:f>
              <xm:sqref>G61</xm:sqref>
            </x14:sparkline>
            <x14:sparkline>
              <xm:f>Base!D62:F62</xm:f>
              <xm:sqref>G62</xm:sqref>
            </x14:sparkline>
            <x14:sparkline>
              <xm:f>Base!D63:F63</xm:f>
              <xm:sqref>G63</xm:sqref>
            </x14:sparkline>
            <x14:sparkline>
              <xm:f>Base!D64:F64</xm:f>
              <xm:sqref>G64</xm:sqref>
            </x14:sparkline>
            <x14:sparkline>
              <xm:f>Base!D65:F65</xm:f>
              <xm:sqref>G65</xm:sqref>
            </x14:sparkline>
            <x14:sparkline>
              <xm:f>Base!D66:F66</xm:f>
              <xm:sqref>G66</xm:sqref>
            </x14:sparkline>
            <x14:sparkline>
              <xm:f>Base!D67:F67</xm:f>
              <xm:sqref>G67</xm:sqref>
            </x14:sparkline>
            <x14:sparkline>
              <xm:f>Base!D68:F68</xm:f>
              <xm:sqref>G68</xm:sqref>
            </x14:sparkline>
            <x14:sparkline>
              <xm:f>Base!D69:F69</xm:f>
              <xm:sqref>G69</xm:sqref>
            </x14:sparkline>
            <x14:sparkline>
              <xm:f>Base!D70:F70</xm:f>
              <xm:sqref>G70</xm:sqref>
            </x14:sparkline>
            <x14:sparkline>
              <xm:f>Base!D71:F71</xm:f>
              <xm:sqref>G71</xm:sqref>
            </x14:sparkline>
            <x14:sparkline>
              <xm:f>Base!D72:F72</xm:f>
              <xm:sqref>G72</xm:sqref>
            </x14:sparkline>
            <x14:sparkline>
              <xm:f>Base!D73:F73</xm:f>
              <xm:sqref>G73</xm:sqref>
            </x14:sparkline>
            <x14:sparkline>
              <xm:f>Base!D74:F74</xm:f>
              <xm:sqref>G74</xm:sqref>
            </x14:sparkline>
            <x14:sparkline>
              <xm:f>Base!D75:F75</xm:f>
              <xm:sqref>G75</xm:sqref>
            </x14:sparkline>
            <x14:sparkline>
              <xm:f>Base!D76:F76</xm:f>
              <xm:sqref>G76</xm:sqref>
            </x14:sparkline>
            <x14:sparkline>
              <xm:f>Base!D77:F77</xm:f>
              <xm:sqref>G77</xm:sqref>
            </x14:sparkline>
            <x14:sparkline>
              <xm:f>Base!D78:F78</xm:f>
              <xm:sqref>G78</xm:sqref>
            </x14:sparkline>
            <x14:sparkline>
              <xm:f>Base!D79:F79</xm:f>
              <xm:sqref>G79</xm:sqref>
            </x14:sparkline>
            <x14:sparkline>
              <xm:f>Base!D80:F80</xm:f>
              <xm:sqref>G80</xm:sqref>
            </x14:sparkline>
            <x14:sparkline>
              <xm:f>Base!D81:F81</xm:f>
              <xm:sqref>G81</xm:sqref>
            </x14:sparkline>
            <x14:sparkline>
              <xm:f>Base!D82:F82</xm:f>
              <xm:sqref>G82</xm:sqref>
            </x14:sparkline>
            <x14:sparkline>
              <xm:f>Base!D83:F83</xm:f>
              <xm:sqref>G83</xm:sqref>
            </x14:sparkline>
            <x14:sparkline>
              <xm:f>Base!D84:F84</xm:f>
              <xm:sqref>G84</xm:sqref>
            </x14:sparkline>
            <x14:sparkline>
              <xm:f>Base!D85:F85</xm:f>
              <xm:sqref>G85</xm:sqref>
            </x14:sparkline>
            <x14:sparkline>
              <xm:f>Base!D86:F86</xm:f>
              <xm:sqref>G86</xm:sqref>
            </x14:sparkline>
            <x14:sparkline>
              <xm:f>Base!D87:F87</xm:f>
              <xm:sqref>G87</xm:sqref>
            </x14:sparkline>
            <x14:sparkline>
              <xm:f>Base!D88:F88</xm:f>
              <xm:sqref>G88</xm:sqref>
            </x14:sparkline>
            <x14:sparkline>
              <xm:f>Base!D89:F89</xm:f>
              <xm:sqref>G89</xm:sqref>
            </x14:sparkline>
            <x14:sparkline>
              <xm:f>Base!D90:F90</xm:f>
              <xm:sqref>G90</xm:sqref>
            </x14:sparkline>
            <x14:sparkline>
              <xm:f>Base!D91:F91</xm:f>
              <xm:sqref>G91</xm:sqref>
            </x14:sparkline>
            <x14:sparkline>
              <xm:f>Base!D92:F92</xm:f>
              <xm:sqref>G92</xm:sqref>
            </x14:sparkline>
            <x14:sparkline>
              <xm:f>Base!D93:F93</xm:f>
              <xm:sqref>G93</xm:sqref>
            </x14:sparkline>
            <x14:sparkline>
              <xm:f>Base!D94:F94</xm:f>
              <xm:sqref>G94</xm:sqref>
            </x14:sparkline>
            <x14:sparkline>
              <xm:f>Base!D95:F95</xm:f>
              <xm:sqref>G95</xm:sqref>
            </x14:sparkline>
            <x14:sparkline>
              <xm:f>Base!D96:F96</xm:f>
              <xm:sqref>G96</xm:sqref>
            </x14:sparkline>
            <x14:sparkline>
              <xm:f>Base!D97:F97</xm:f>
              <xm:sqref>G97</xm:sqref>
            </x14:sparkline>
            <x14:sparkline>
              <xm:f>Base!D98:F98</xm:f>
              <xm:sqref>G98</xm:sqref>
            </x14:sparkline>
            <x14:sparkline>
              <xm:f>Base!D99:F99</xm:f>
              <xm:sqref>G99</xm:sqref>
            </x14:sparkline>
            <x14:sparkline>
              <xm:f>Base!D100:F100</xm:f>
              <xm:sqref>G100</xm:sqref>
            </x14:sparkline>
            <x14:sparkline>
              <xm:f>Base!D101:F101</xm:f>
              <xm:sqref>G101</xm:sqref>
            </x14:sparkline>
            <x14:sparkline>
              <xm:f>Base!D102:F102</xm:f>
              <xm:sqref>G102</xm:sqref>
            </x14:sparkline>
            <x14:sparkline>
              <xm:f>Base!D103:F103</xm:f>
              <xm:sqref>G103</xm:sqref>
            </x14:sparkline>
            <x14:sparkline>
              <xm:f>Base!D104:F104</xm:f>
              <xm:sqref>G104</xm:sqref>
            </x14:sparkline>
            <x14:sparkline>
              <xm:f>Base!D105:F105</xm:f>
              <xm:sqref>G105</xm:sqref>
            </x14:sparkline>
            <x14:sparkline>
              <xm:f>Base!D106:F106</xm:f>
              <xm:sqref>G106</xm:sqref>
            </x14:sparkline>
            <x14:sparkline>
              <xm:f>Base!D107:F107</xm:f>
              <xm:sqref>G107</xm:sqref>
            </x14:sparkline>
            <x14:sparkline>
              <xm:f>Base!D108:F108</xm:f>
              <xm:sqref>G108</xm:sqref>
            </x14:sparkline>
            <x14:sparkline>
              <xm:f>Base!D109:F109</xm:f>
              <xm:sqref>G109</xm:sqref>
            </x14:sparkline>
            <x14:sparkline>
              <xm:f>Base!D110:F110</xm:f>
              <xm:sqref>G110</xm:sqref>
            </x14:sparkline>
            <x14:sparkline>
              <xm:f>Base!D111:F111</xm:f>
              <xm:sqref>G111</xm:sqref>
            </x14:sparkline>
            <x14:sparkline>
              <xm:f>Base!D112:F112</xm:f>
              <xm:sqref>G112</xm:sqref>
            </x14:sparkline>
            <x14:sparkline>
              <xm:f>Base!D113:F113</xm:f>
              <xm:sqref>G113</xm:sqref>
            </x14:sparkline>
            <x14:sparkline>
              <xm:f>Base!D114:F114</xm:f>
              <xm:sqref>G114</xm:sqref>
            </x14:sparkline>
            <x14:sparkline>
              <xm:f>Base!D115:F115</xm:f>
              <xm:sqref>G115</xm:sqref>
            </x14:sparkline>
            <x14:sparkline>
              <xm:f>Base!D116:F116</xm:f>
              <xm:sqref>G116</xm:sqref>
            </x14:sparkline>
            <x14:sparkline>
              <xm:f>Base!D117:F117</xm:f>
              <xm:sqref>G117</xm:sqref>
            </x14:sparkline>
            <x14:sparkline>
              <xm:f>Base!D118:F118</xm:f>
              <xm:sqref>G118</xm:sqref>
            </x14:sparkline>
            <x14:sparkline>
              <xm:f>Base!D119:F119</xm:f>
              <xm:sqref>G119</xm:sqref>
            </x14:sparkline>
            <x14:sparkline>
              <xm:f>Base!D120:F120</xm:f>
              <xm:sqref>G120</xm:sqref>
            </x14:sparkline>
            <x14:sparkline>
              <xm:f>Base!D121:F121</xm:f>
              <xm:sqref>G121</xm:sqref>
            </x14:sparkline>
            <x14:sparkline>
              <xm:f>Base!D122:F122</xm:f>
              <xm:sqref>G122</xm:sqref>
            </x14:sparkline>
            <x14:sparkline>
              <xm:f>Base!D123:F123</xm:f>
              <xm:sqref>G123</xm:sqref>
            </x14:sparkline>
            <x14:sparkline>
              <xm:f>Base!D124:F124</xm:f>
              <xm:sqref>G124</xm:sqref>
            </x14:sparkline>
            <x14:sparkline>
              <xm:f>Base!D125:F125</xm:f>
              <xm:sqref>G125</xm:sqref>
            </x14:sparkline>
            <x14:sparkline>
              <xm:f>Base!D126:F126</xm:f>
              <xm:sqref>G126</xm:sqref>
            </x14:sparkline>
            <x14:sparkline>
              <xm:f>Base!D127:F127</xm:f>
              <xm:sqref>G127</xm:sqref>
            </x14:sparkline>
            <x14:sparkline>
              <xm:f>Base!D128:F128</xm:f>
              <xm:sqref>G128</xm:sqref>
            </x14:sparkline>
            <x14:sparkline>
              <xm:f>Base!D129:F129</xm:f>
              <xm:sqref>G129</xm:sqref>
            </x14:sparkline>
            <x14:sparkline>
              <xm:f>Base!D130:F130</xm:f>
              <xm:sqref>G130</xm:sqref>
            </x14:sparkline>
            <x14:sparkline>
              <xm:f>Base!D131:F131</xm:f>
              <xm:sqref>G131</xm:sqref>
            </x14:sparkline>
            <x14:sparkline>
              <xm:f>Base!D132:F132</xm:f>
              <xm:sqref>G132</xm:sqref>
            </x14:sparkline>
            <x14:sparkline>
              <xm:f>Base!D133:F133</xm:f>
              <xm:sqref>G133</xm:sqref>
            </x14:sparkline>
            <x14:sparkline>
              <xm:f>Base!D134:F134</xm:f>
              <xm:sqref>G134</xm:sqref>
            </x14:sparkline>
            <x14:sparkline>
              <xm:f>Base!D135:F135</xm:f>
              <xm:sqref>G135</xm:sqref>
            </x14:sparkline>
            <x14:sparkline>
              <xm:f>Base!D136:F136</xm:f>
              <xm:sqref>G136</xm:sqref>
            </x14:sparkline>
            <x14:sparkline>
              <xm:f>Base!D137:F137</xm:f>
              <xm:sqref>G137</xm:sqref>
            </x14:sparkline>
            <x14:sparkline>
              <xm:f>Base!D138:F138</xm:f>
              <xm:sqref>G138</xm:sqref>
            </x14:sparkline>
            <x14:sparkline>
              <xm:f>Base!D139:F139</xm:f>
              <xm:sqref>G139</xm:sqref>
            </x14:sparkline>
            <x14:sparkline>
              <xm:f>Base!D140:F140</xm:f>
              <xm:sqref>G140</xm:sqref>
            </x14:sparkline>
            <x14:sparkline>
              <xm:f>Base!D141:F141</xm:f>
              <xm:sqref>G141</xm:sqref>
            </x14:sparkline>
            <x14:sparkline>
              <xm:f>Base!D142:F142</xm:f>
              <xm:sqref>G142</xm:sqref>
            </x14:sparkline>
            <x14:sparkline>
              <xm:f>Base!D143:F143</xm:f>
              <xm:sqref>G143</xm:sqref>
            </x14:sparkline>
            <x14:sparkline>
              <xm:f>Base!D144:F144</xm:f>
              <xm:sqref>G144</xm:sqref>
            </x14:sparkline>
            <x14:sparkline>
              <xm:f>Base!D145:F145</xm:f>
              <xm:sqref>G145</xm:sqref>
            </x14:sparkline>
            <x14:sparkline>
              <xm:f>Base!D146:F146</xm:f>
              <xm:sqref>G146</xm:sqref>
            </x14:sparkline>
            <x14:sparkline>
              <xm:f>Base!D147:F147</xm:f>
              <xm:sqref>G147</xm:sqref>
            </x14:sparkline>
            <x14:sparkline>
              <xm:f>Base!D148:F148</xm:f>
              <xm:sqref>G148</xm:sqref>
            </x14:sparkline>
            <x14:sparkline>
              <xm:f>Base!D149:F149</xm:f>
              <xm:sqref>G149</xm:sqref>
            </x14:sparkline>
            <x14:sparkline>
              <xm:f>Base!D150:F150</xm:f>
              <xm:sqref>G150</xm:sqref>
            </x14:sparkline>
            <x14:sparkline>
              <xm:f>Base!D151:F151</xm:f>
              <xm:sqref>G151</xm:sqref>
            </x14:sparkline>
            <x14:sparkline>
              <xm:f>Base!D152:F152</xm:f>
              <xm:sqref>G152</xm:sqref>
            </x14:sparkline>
            <x14:sparkline>
              <xm:f>Base!D153:F153</xm:f>
              <xm:sqref>G153</xm:sqref>
            </x14:sparkline>
            <x14:sparkline>
              <xm:f>Base!D154:F154</xm:f>
              <xm:sqref>G154</xm:sqref>
            </x14:sparkline>
            <x14:sparkline>
              <xm:f>Base!D155:F155</xm:f>
              <xm:sqref>G155</xm:sqref>
            </x14:sparkline>
            <x14:sparkline>
              <xm:f>Base!D156:F156</xm:f>
              <xm:sqref>G156</xm:sqref>
            </x14:sparkline>
            <x14:sparkline>
              <xm:f>Base!D157:F157</xm:f>
              <xm:sqref>G157</xm:sqref>
            </x14:sparkline>
            <x14:sparkline>
              <xm:f>Base!D158:F158</xm:f>
              <xm:sqref>G158</xm:sqref>
            </x14:sparkline>
            <x14:sparkline>
              <xm:f>Base!D159:F159</xm:f>
              <xm:sqref>G159</xm:sqref>
            </x14:sparkline>
            <x14:sparkline>
              <xm:f>Base!D160:F160</xm:f>
              <xm:sqref>G160</xm:sqref>
            </x14:sparkline>
            <x14:sparkline>
              <xm:f>Base!D161:F161</xm:f>
              <xm:sqref>G161</xm:sqref>
            </x14:sparkline>
            <x14:sparkline>
              <xm:f>Base!D162:F162</xm:f>
              <xm:sqref>G162</xm:sqref>
            </x14:sparkline>
            <x14:sparkline>
              <xm:f>Base!D163:F163</xm:f>
              <xm:sqref>G163</xm:sqref>
            </x14:sparkline>
            <x14:sparkline>
              <xm:f>Base!D164:F164</xm:f>
              <xm:sqref>G164</xm:sqref>
            </x14:sparkline>
            <x14:sparkline>
              <xm:f>Base!D165:F165</xm:f>
              <xm:sqref>G165</xm:sqref>
            </x14:sparkline>
            <x14:sparkline>
              <xm:f>Base!D166:F166</xm:f>
              <xm:sqref>G166</xm:sqref>
            </x14:sparkline>
            <x14:sparkline>
              <xm:f>Base!D167:F167</xm:f>
              <xm:sqref>G167</xm:sqref>
            </x14:sparkline>
            <x14:sparkline>
              <xm:f>Base!D168:F168</xm:f>
              <xm:sqref>G168</xm:sqref>
            </x14:sparkline>
            <x14:sparkline>
              <xm:f>Base!D169:F169</xm:f>
              <xm:sqref>G169</xm:sqref>
            </x14:sparkline>
            <x14:sparkline>
              <xm:f>Base!D170:F170</xm:f>
              <xm:sqref>G170</xm:sqref>
            </x14:sparkline>
            <x14:sparkline>
              <xm:f>Base!D171:F171</xm:f>
              <xm:sqref>G171</xm:sqref>
            </x14:sparkline>
            <x14:sparkline>
              <xm:f>Base!D172:F172</xm:f>
              <xm:sqref>G172</xm:sqref>
            </x14:sparkline>
            <x14:sparkline>
              <xm:f>Base!D173:F173</xm:f>
              <xm:sqref>G173</xm:sqref>
            </x14:sparkline>
            <x14:sparkline>
              <xm:f>Base!D174:F174</xm:f>
              <xm:sqref>G174</xm:sqref>
            </x14:sparkline>
            <x14:sparkline>
              <xm:f>Base!D175:F175</xm:f>
              <xm:sqref>G175</xm:sqref>
            </x14:sparkline>
            <x14:sparkline>
              <xm:f>Base!D176:F176</xm:f>
              <xm:sqref>G176</xm:sqref>
            </x14:sparkline>
            <x14:sparkline>
              <xm:f>Base!D177:F177</xm:f>
              <xm:sqref>G177</xm:sqref>
            </x14:sparkline>
            <x14:sparkline>
              <xm:f>Base!D178:F178</xm:f>
              <xm:sqref>G178</xm:sqref>
            </x14:sparkline>
            <x14:sparkline>
              <xm:f>Base!D179:F179</xm:f>
              <xm:sqref>G179</xm:sqref>
            </x14:sparkline>
            <x14:sparkline>
              <xm:f>Base!D180:F180</xm:f>
              <xm:sqref>G180</xm:sqref>
            </x14:sparkline>
            <x14:sparkline>
              <xm:f>Base!D181:F181</xm:f>
              <xm:sqref>G181</xm:sqref>
            </x14:sparkline>
            <x14:sparkline>
              <xm:f>Base!D182:F182</xm:f>
              <xm:sqref>G182</xm:sqref>
            </x14:sparkline>
            <x14:sparkline>
              <xm:f>Base!D183:F183</xm:f>
              <xm:sqref>G183</xm:sqref>
            </x14:sparkline>
            <x14:sparkline>
              <xm:f>Base!D184:F184</xm:f>
              <xm:sqref>G184</xm:sqref>
            </x14:sparkline>
            <x14:sparkline>
              <xm:f>Base!D185:F185</xm:f>
              <xm:sqref>G185</xm:sqref>
            </x14:sparkline>
            <x14:sparkline>
              <xm:f>Base!D186:F186</xm:f>
              <xm:sqref>G186</xm:sqref>
            </x14:sparkline>
            <x14:sparkline>
              <xm:f>Base!D187:F187</xm:f>
              <xm:sqref>G187</xm:sqref>
            </x14:sparkline>
            <x14:sparkline>
              <xm:f>Base!D188:F188</xm:f>
              <xm:sqref>G188</xm:sqref>
            </x14:sparkline>
            <x14:sparkline>
              <xm:f>Base!D189:F189</xm:f>
              <xm:sqref>G189</xm:sqref>
            </x14:sparkline>
            <x14:sparkline>
              <xm:f>Base!D190:F190</xm:f>
              <xm:sqref>G190</xm:sqref>
            </x14:sparkline>
            <x14:sparkline>
              <xm:f>Base!D191:F191</xm:f>
              <xm:sqref>G191</xm:sqref>
            </x14:sparkline>
            <x14:sparkline>
              <xm:f>Base!D192:F192</xm:f>
              <xm:sqref>G192</xm:sqref>
            </x14:sparkline>
            <x14:sparkline>
              <xm:f>Base!D193:F193</xm:f>
              <xm:sqref>G193</xm:sqref>
            </x14:sparkline>
            <x14:sparkline>
              <xm:f>Base!D194:F194</xm:f>
              <xm:sqref>G194</xm:sqref>
            </x14:sparkline>
            <x14:sparkline>
              <xm:f>Base!D195:F195</xm:f>
              <xm:sqref>G195</xm:sqref>
            </x14:sparkline>
            <x14:sparkline>
              <xm:f>Base!D196:F196</xm:f>
              <xm:sqref>G196</xm:sqref>
            </x14:sparkline>
            <x14:sparkline>
              <xm:f>Base!D197:F197</xm:f>
              <xm:sqref>G197</xm:sqref>
            </x14:sparkline>
            <x14:sparkline>
              <xm:f>Base!D198:F198</xm:f>
              <xm:sqref>G198</xm:sqref>
            </x14:sparkline>
            <x14:sparkline>
              <xm:f>Base!D199:F199</xm:f>
              <xm:sqref>G199</xm:sqref>
            </x14:sparkline>
            <x14:sparkline>
              <xm:f>Base!D200:F200</xm:f>
              <xm:sqref>G200</xm:sqref>
            </x14:sparkline>
            <x14:sparkline>
              <xm:f>Base!D201:F201</xm:f>
              <xm:sqref>G201</xm:sqref>
            </x14:sparkline>
            <x14:sparkline>
              <xm:f>Base!D202:F202</xm:f>
              <xm:sqref>G202</xm:sqref>
            </x14:sparkline>
            <x14:sparkline>
              <xm:f>Base!D203:F203</xm:f>
              <xm:sqref>G203</xm:sqref>
            </x14:sparkline>
            <x14:sparkline>
              <xm:f>Base!D204:F204</xm:f>
              <xm:sqref>G204</xm:sqref>
            </x14:sparkline>
            <x14:sparkline>
              <xm:f>Base!D205:F205</xm:f>
              <xm:sqref>G205</xm:sqref>
            </x14:sparkline>
            <x14:sparkline>
              <xm:f>Base!D206:F206</xm:f>
              <xm:sqref>G206</xm:sqref>
            </x14:sparkline>
            <x14:sparkline>
              <xm:f>Base!D207:F207</xm:f>
              <xm:sqref>G207</xm:sqref>
            </x14:sparkline>
            <x14:sparkline>
              <xm:f>Base!D208:F208</xm:f>
              <xm:sqref>G208</xm:sqref>
            </x14:sparkline>
            <x14:sparkline>
              <xm:f>Base!D209:F209</xm:f>
              <xm:sqref>G209</xm:sqref>
            </x14:sparkline>
            <x14:sparkline>
              <xm:f>Base!D210:F210</xm:f>
              <xm:sqref>G210</xm:sqref>
            </x14:sparkline>
            <x14:sparkline>
              <xm:f>Base!D211:F211</xm:f>
              <xm:sqref>G211</xm:sqref>
            </x14:sparkline>
            <x14:sparkline>
              <xm:f>Base!D212:F212</xm:f>
              <xm:sqref>G212</xm:sqref>
            </x14:sparkline>
            <x14:sparkline>
              <xm:f>Base!D213:F213</xm:f>
              <xm:sqref>G213</xm:sqref>
            </x14:sparkline>
            <x14:sparkline>
              <xm:f>Base!D214:F214</xm:f>
              <xm:sqref>G214</xm:sqref>
            </x14:sparkline>
            <x14:sparkline>
              <xm:f>Base!D215:F215</xm:f>
              <xm:sqref>G215</xm:sqref>
            </x14:sparkline>
            <x14:sparkline>
              <xm:f>Base!D216:F216</xm:f>
              <xm:sqref>G216</xm:sqref>
            </x14:sparkline>
            <x14:sparkline>
              <xm:f>Base!D217:F217</xm:f>
              <xm:sqref>G217</xm:sqref>
            </x14:sparkline>
            <x14:sparkline>
              <xm:f>Base!D218:F218</xm:f>
              <xm:sqref>G218</xm:sqref>
            </x14:sparkline>
            <x14:sparkline>
              <xm:f>Base!D219:F219</xm:f>
              <xm:sqref>G219</xm:sqref>
            </x14:sparkline>
            <x14:sparkline>
              <xm:f>Base!D220:F220</xm:f>
              <xm:sqref>G220</xm:sqref>
            </x14:sparkline>
            <x14:sparkline>
              <xm:f>Base!D221:F221</xm:f>
              <xm:sqref>G221</xm:sqref>
            </x14:sparkline>
            <x14:sparkline>
              <xm:f>Base!D222:F222</xm:f>
              <xm:sqref>G222</xm:sqref>
            </x14:sparkline>
            <x14:sparkline>
              <xm:f>Base!D223:F223</xm:f>
              <xm:sqref>G223</xm:sqref>
            </x14:sparkline>
            <x14:sparkline>
              <xm:f>Base!D224:F224</xm:f>
              <xm:sqref>G224</xm:sqref>
            </x14:sparkline>
            <x14:sparkline>
              <xm:f>Base!D225:F225</xm:f>
              <xm:sqref>G225</xm:sqref>
            </x14:sparkline>
            <x14:sparkline>
              <xm:f>Base!D226:F226</xm:f>
              <xm:sqref>G226</xm:sqref>
            </x14:sparkline>
            <x14:sparkline>
              <xm:f>Base!D227:F227</xm:f>
              <xm:sqref>G227</xm:sqref>
            </x14:sparkline>
            <x14:sparkline>
              <xm:f>Base!D228:F228</xm:f>
              <xm:sqref>G228</xm:sqref>
            </x14:sparkline>
            <x14:sparkline>
              <xm:f>Base!D229:F229</xm:f>
              <xm:sqref>G229</xm:sqref>
            </x14:sparkline>
            <x14:sparkline>
              <xm:f>Base!D230:F230</xm:f>
              <xm:sqref>G230</xm:sqref>
            </x14:sparkline>
            <x14:sparkline>
              <xm:f>Base!D231:F231</xm:f>
              <xm:sqref>G231</xm:sqref>
            </x14:sparkline>
            <x14:sparkline>
              <xm:f>Base!D232:F232</xm:f>
              <xm:sqref>G232</xm:sqref>
            </x14:sparkline>
            <x14:sparkline>
              <xm:f>Base!D233:F233</xm:f>
              <xm:sqref>G233</xm:sqref>
            </x14:sparkline>
            <x14:sparkline>
              <xm:f>Base!D234:F234</xm:f>
              <xm:sqref>G234</xm:sqref>
            </x14:sparkline>
            <x14:sparkline>
              <xm:f>Base!D235:F235</xm:f>
              <xm:sqref>G235</xm:sqref>
            </x14:sparkline>
            <x14:sparkline>
              <xm:f>Base!D236:F236</xm:f>
              <xm:sqref>G236</xm:sqref>
            </x14:sparkline>
            <x14:sparkline>
              <xm:f>Base!D237:F237</xm:f>
              <xm:sqref>G237</xm:sqref>
            </x14:sparkline>
            <x14:sparkline>
              <xm:f>Base!D238:F238</xm:f>
              <xm:sqref>G238</xm:sqref>
            </x14:sparkline>
            <x14:sparkline>
              <xm:f>Base!D239:F239</xm:f>
              <xm:sqref>G239</xm:sqref>
            </x14:sparkline>
            <x14:sparkline>
              <xm:f>Base!D240:F240</xm:f>
              <xm:sqref>G240</xm:sqref>
            </x14:sparkline>
            <x14:sparkline>
              <xm:f>Base!D241:F241</xm:f>
              <xm:sqref>G241</xm:sqref>
            </x14:sparkline>
            <x14:sparkline>
              <xm:f>Base!D242:F242</xm:f>
              <xm:sqref>G242</xm:sqref>
            </x14:sparkline>
            <x14:sparkline>
              <xm:f>Base!D243:F243</xm:f>
              <xm:sqref>G243</xm:sqref>
            </x14:sparkline>
            <x14:sparkline>
              <xm:f>Base!D244:F244</xm:f>
              <xm:sqref>G244</xm:sqref>
            </x14:sparkline>
            <x14:sparkline>
              <xm:f>Base!D245:F245</xm:f>
              <xm:sqref>G245</xm:sqref>
            </x14:sparkline>
            <x14:sparkline>
              <xm:f>Base!D246:F246</xm:f>
              <xm:sqref>G246</xm:sqref>
            </x14:sparkline>
            <x14:sparkline>
              <xm:f>Base!D247:F247</xm:f>
              <xm:sqref>G247</xm:sqref>
            </x14:sparkline>
            <x14:sparkline>
              <xm:f>Base!D248:F248</xm:f>
              <xm:sqref>G248</xm:sqref>
            </x14:sparkline>
            <x14:sparkline>
              <xm:f>Base!D249:F249</xm:f>
              <xm:sqref>G249</xm:sqref>
            </x14:sparkline>
            <x14:sparkline>
              <xm:f>Base!D250:F250</xm:f>
              <xm:sqref>G250</xm:sqref>
            </x14:sparkline>
            <x14:sparkline>
              <xm:f>Base!D251:F251</xm:f>
              <xm:sqref>G251</xm:sqref>
            </x14:sparkline>
            <x14:sparkline>
              <xm:f>Base!D252:F252</xm:f>
              <xm:sqref>G252</xm:sqref>
            </x14:sparkline>
            <x14:sparkline>
              <xm:f>Base!D253:F253</xm:f>
              <xm:sqref>G253</xm:sqref>
            </x14:sparkline>
            <x14:sparkline>
              <xm:f>Base!D254:F254</xm:f>
              <xm:sqref>G254</xm:sqref>
            </x14:sparkline>
            <x14:sparkline>
              <xm:f>Base!D255:F255</xm:f>
              <xm:sqref>G255</xm:sqref>
            </x14:sparkline>
            <x14:sparkline>
              <xm:f>Base!D256:F256</xm:f>
              <xm:sqref>G256</xm:sqref>
            </x14:sparkline>
            <x14:sparkline>
              <xm:f>Base!D257:F257</xm:f>
              <xm:sqref>G257</xm:sqref>
            </x14:sparkline>
            <x14:sparkline>
              <xm:f>Base!D258:F258</xm:f>
              <xm:sqref>G258</xm:sqref>
            </x14:sparkline>
            <x14:sparkline>
              <xm:f>Base!D259:F259</xm:f>
              <xm:sqref>G259</xm:sqref>
            </x14:sparkline>
            <x14:sparkline>
              <xm:f>Base!D260:F260</xm:f>
              <xm:sqref>G260</xm:sqref>
            </x14:sparkline>
            <x14:sparkline>
              <xm:f>Base!D261:F261</xm:f>
              <xm:sqref>G261</xm:sqref>
            </x14:sparkline>
            <x14:sparkline>
              <xm:f>Base!D262:F262</xm:f>
              <xm:sqref>G262</xm:sqref>
            </x14:sparkline>
            <x14:sparkline>
              <xm:f>Base!D263:F263</xm:f>
              <xm:sqref>G263</xm:sqref>
            </x14:sparkline>
            <x14:sparkline>
              <xm:f>Base!D264:F264</xm:f>
              <xm:sqref>G264</xm:sqref>
            </x14:sparkline>
            <x14:sparkline>
              <xm:f>Base!D265:F265</xm:f>
              <xm:sqref>G265</xm:sqref>
            </x14:sparkline>
            <x14:sparkline>
              <xm:f>Base!D266:F266</xm:f>
              <xm:sqref>G266</xm:sqref>
            </x14:sparkline>
            <x14:sparkline>
              <xm:f>Base!D267:F267</xm:f>
              <xm:sqref>G267</xm:sqref>
            </x14:sparkline>
            <x14:sparkline>
              <xm:f>Base!D268:F268</xm:f>
              <xm:sqref>G268</xm:sqref>
            </x14:sparkline>
            <x14:sparkline>
              <xm:f>Base!D269:F269</xm:f>
              <xm:sqref>G269</xm:sqref>
            </x14:sparkline>
            <x14:sparkline>
              <xm:f>Base!D270:F270</xm:f>
              <xm:sqref>G270</xm:sqref>
            </x14:sparkline>
            <x14:sparkline>
              <xm:f>Base!D271:F271</xm:f>
              <xm:sqref>G271</xm:sqref>
            </x14:sparkline>
            <x14:sparkline>
              <xm:f>Base!D272:F272</xm:f>
              <xm:sqref>G272</xm:sqref>
            </x14:sparkline>
            <x14:sparkline>
              <xm:f>Base!D273:F273</xm:f>
              <xm:sqref>G273</xm:sqref>
            </x14:sparkline>
            <x14:sparkline>
              <xm:f>Base!D274:F274</xm:f>
              <xm:sqref>G274</xm:sqref>
            </x14:sparkline>
            <x14:sparkline>
              <xm:f>Base!D275:F275</xm:f>
              <xm:sqref>G275</xm:sqref>
            </x14:sparkline>
            <x14:sparkline>
              <xm:f>Base!D276:F276</xm:f>
              <xm:sqref>G276</xm:sqref>
            </x14:sparkline>
            <x14:sparkline>
              <xm:f>Base!D277:F277</xm:f>
              <xm:sqref>G277</xm:sqref>
            </x14:sparkline>
            <x14:sparkline>
              <xm:f>Base!D278:F278</xm:f>
              <xm:sqref>G278</xm:sqref>
            </x14:sparkline>
            <x14:sparkline>
              <xm:f>Base!D279:F279</xm:f>
              <xm:sqref>G279</xm:sqref>
            </x14:sparkline>
            <x14:sparkline>
              <xm:f>Base!D280:F280</xm:f>
              <xm:sqref>G280</xm:sqref>
            </x14:sparkline>
            <x14:sparkline>
              <xm:f>Base!D281:F281</xm:f>
              <xm:sqref>G281</xm:sqref>
            </x14:sparkline>
            <x14:sparkline>
              <xm:f>Base!D282:F282</xm:f>
              <xm:sqref>G282</xm:sqref>
            </x14:sparkline>
            <x14:sparkline>
              <xm:f>Base!D283:F283</xm:f>
              <xm:sqref>G283</xm:sqref>
            </x14:sparkline>
            <x14:sparkline>
              <xm:f>Base!D284:F284</xm:f>
              <xm:sqref>G284</xm:sqref>
            </x14:sparkline>
            <x14:sparkline>
              <xm:f>Base!D285:F285</xm:f>
              <xm:sqref>G285</xm:sqref>
            </x14:sparkline>
            <x14:sparkline>
              <xm:f>Base!D286:F286</xm:f>
              <xm:sqref>G286</xm:sqref>
            </x14:sparkline>
            <x14:sparkline>
              <xm:f>Base!D287:F287</xm:f>
              <xm:sqref>G287</xm:sqref>
            </x14:sparkline>
            <x14:sparkline>
              <xm:f>Base!D288:F288</xm:f>
              <xm:sqref>G288</xm:sqref>
            </x14:sparkline>
            <x14:sparkline>
              <xm:f>Base!D289:F289</xm:f>
              <xm:sqref>G289</xm:sqref>
            </x14:sparkline>
            <x14:sparkline>
              <xm:f>Base!D290:F290</xm:f>
              <xm:sqref>G290</xm:sqref>
            </x14:sparkline>
            <x14:sparkline>
              <xm:f>Base!D291:F291</xm:f>
              <xm:sqref>G291</xm:sqref>
            </x14:sparkline>
            <x14:sparkline>
              <xm:f>Base!D292:F292</xm:f>
              <xm:sqref>G292</xm:sqref>
            </x14:sparkline>
            <x14:sparkline>
              <xm:f>Base!D293:F293</xm:f>
              <xm:sqref>G293</xm:sqref>
            </x14:sparkline>
            <x14:sparkline>
              <xm:f>Base!D294:F294</xm:f>
              <xm:sqref>G294</xm:sqref>
            </x14:sparkline>
            <x14:sparkline>
              <xm:f>Base!D295:F295</xm:f>
              <xm:sqref>G295</xm:sqref>
            </x14:sparkline>
            <x14:sparkline>
              <xm:f>Base!D296:F296</xm:f>
              <xm:sqref>G296</xm:sqref>
            </x14:sparkline>
            <x14:sparkline>
              <xm:f>Base!D297:F297</xm:f>
              <xm:sqref>G297</xm:sqref>
            </x14:sparkline>
            <x14:sparkline>
              <xm:f>Base!D298:F298</xm:f>
              <xm:sqref>G298</xm:sqref>
            </x14:sparkline>
            <x14:sparkline>
              <xm:f>Base!D299:F299</xm:f>
              <xm:sqref>G299</xm:sqref>
            </x14:sparkline>
            <x14:sparkline>
              <xm:f>Base!D300:F300</xm:f>
              <xm:sqref>G300</xm:sqref>
            </x14:sparkline>
            <x14:sparkline>
              <xm:f>Base!D301:F301</xm:f>
              <xm:sqref>G301</xm:sqref>
            </x14:sparkline>
            <x14:sparkline>
              <xm:f>Base!D302:F302</xm:f>
              <xm:sqref>G302</xm:sqref>
            </x14:sparkline>
            <x14:sparkline>
              <xm:f>Base!D303:F303</xm:f>
              <xm:sqref>G303</xm:sqref>
            </x14:sparkline>
            <x14:sparkline>
              <xm:f>Base!D304:F304</xm:f>
              <xm:sqref>G304</xm:sqref>
            </x14:sparkline>
            <x14:sparkline>
              <xm:f>Base!D305:F305</xm:f>
              <xm:sqref>G305</xm:sqref>
            </x14:sparkline>
            <x14:sparkline>
              <xm:f>Base!D306:F306</xm:f>
              <xm:sqref>G306</xm:sqref>
            </x14:sparkline>
            <x14:sparkline>
              <xm:f>Base!D307:F307</xm:f>
              <xm:sqref>G307</xm:sqref>
            </x14:sparkline>
            <x14:sparkline>
              <xm:f>Base!D308:F308</xm:f>
              <xm:sqref>G308</xm:sqref>
            </x14:sparkline>
            <x14:sparkline>
              <xm:f>Base!D309:F309</xm:f>
              <xm:sqref>G309</xm:sqref>
            </x14:sparkline>
            <x14:sparkline>
              <xm:f>Base!D310:F310</xm:f>
              <xm:sqref>G310</xm:sqref>
            </x14:sparkline>
            <x14:sparkline>
              <xm:f>Base!D311:F311</xm:f>
              <xm:sqref>G311</xm:sqref>
            </x14:sparkline>
            <x14:sparkline>
              <xm:f>Base!D312:F312</xm:f>
              <xm:sqref>G312</xm:sqref>
            </x14:sparkline>
            <x14:sparkline>
              <xm:f>Base!D313:F313</xm:f>
              <xm:sqref>G313</xm:sqref>
            </x14:sparkline>
            <x14:sparkline>
              <xm:f>Base!D314:F314</xm:f>
              <xm:sqref>G314</xm:sqref>
            </x14:sparkline>
            <x14:sparkline>
              <xm:f>Base!D315:F315</xm:f>
              <xm:sqref>G315</xm:sqref>
            </x14:sparkline>
            <x14:sparkline>
              <xm:f>Base!D316:F316</xm:f>
              <xm:sqref>G316</xm:sqref>
            </x14:sparkline>
            <x14:sparkline>
              <xm:f>Base!D317:F317</xm:f>
              <xm:sqref>G317</xm:sqref>
            </x14:sparkline>
            <x14:sparkline>
              <xm:f>Base!D318:F318</xm:f>
              <xm:sqref>G318</xm:sqref>
            </x14:sparkline>
            <x14:sparkline>
              <xm:f>Base!D319:F319</xm:f>
              <xm:sqref>G319</xm:sqref>
            </x14:sparkline>
            <x14:sparkline>
              <xm:f>Base!D320:F320</xm:f>
              <xm:sqref>G320</xm:sqref>
            </x14:sparkline>
            <x14:sparkline>
              <xm:f>Base!D321:F321</xm:f>
              <xm:sqref>G321</xm:sqref>
            </x14:sparkline>
            <x14:sparkline>
              <xm:f>Base!D322:F322</xm:f>
              <xm:sqref>G322</xm:sqref>
            </x14:sparkline>
            <x14:sparkline>
              <xm:f>Base!D323:F323</xm:f>
              <xm:sqref>G323</xm:sqref>
            </x14:sparkline>
            <x14:sparkline>
              <xm:f>Base!D324:F324</xm:f>
              <xm:sqref>G324</xm:sqref>
            </x14:sparkline>
            <x14:sparkline>
              <xm:f>Base!D325:F325</xm:f>
              <xm:sqref>G325</xm:sqref>
            </x14:sparkline>
            <x14:sparkline>
              <xm:f>Base!D326:F326</xm:f>
              <xm:sqref>G326</xm:sqref>
            </x14:sparkline>
            <x14:sparkline>
              <xm:f>Base!D327:F327</xm:f>
              <xm:sqref>G327</xm:sqref>
            </x14:sparkline>
            <x14:sparkline>
              <xm:f>Base!D328:F328</xm:f>
              <xm:sqref>G328</xm:sqref>
            </x14:sparkline>
            <x14:sparkline>
              <xm:f>Base!D329:F329</xm:f>
              <xm:sqref>G329</xm:sqref>
            </x14:sparkline>
            <x14:sparkline>
              <xm:f>Base!D330:F330</xm:f>
              <xm:sqref>G330</xm:sqref>
            </x14:sparkline>
            <x14:sparkline>
              <xm:f>Base!D331:F331</xm:f>
              <xm:sqref>G331</xm:sqref>
            </x14:sparkline>
            <x14:sparkline>
              <xm:f>Base!D332:F332</xm:f>
              <xm:sqref>G332</xm:sqref>
            </x14:sparkline>
            <x14:sparkline>
              <xm:f>Base!D333:F333</xm:f>
              <xm:sqref>G333</xm:sqref>
            </x14:sparkline>
            <x14:sparkline>
              <xm:f>Base!D334:F334</xm:f>
              <xm:sqref>G334</xm:sqref>
            </x14:sparkline>
            <x14:sparkline>
              <xm:f>Base!D335:F335</xm:f>
              <xm:sqref>G335</xm:sqref>
            </x14:sparkline>
            <x14:sparkline>
              <xm:f>Base!D336:F336</xm:f>
              <xm:sqref>G336</xm:sqref>
            </x14:sparkline>
            <x14:sparkline>
              <xm:f>Base!D337:F337</xm:f>
              <xm:sqref>G337</xm:sqref>
            </x14:sparkline>
            <x14:sparkline>
              <xm:f>Base!D338:F338</xm:f>
              <xm:sqref>G338</xm:sqref>
            </x14:sparkline>
            <x14:sparkline>
              <xm:f>Base!D339:F339</xm:f>
              <xm:sqref>G339</xm:sqref>
            </x14:sparkline>
            <x14:sparkline>
              <xm:f>Base!D340:F340</xm:f>
              <xm:sqref>G340</xm:sqref>
            </x14:sparkline>
            <x14:sparkline>
              <xm:f>Base!D341:F341</xm:f>
              <xm:sqref>G341</xm:sqref>
            </x14:sparkline>
            <x14:sparkline>
              <xm:f>Base!D342:F342</xm:f>
              <xm:sqref>G342</xm:sqref>
            </x14:sparkline>
            <x14:sparkline>
              <xm:f>Base!D343:F343</xm:f>
              <xm:sqref>G343</xm:sqref>
            </x14:sparkline>
            <x14:sparkline>
              <xm:f>Base!D344:F344</xm:f>
              <xm:sqref>G344</xm:sqref>
            </x14:sparkline>
            <x14:sparkline>
              <xm:f>Base!D345:F345</xm:f>
              <xm:sqref>G345</xm:sqref>
            </x14:sparkline>
            <x14:sparkline>
              <xm:f>Base!D346:F346</xm:f>
              <xm:sqref>G346</xm:sqref>
            </x14:sparkline>
            <x14:sparkline>
              <xm:f>Base!D347:F347</xm:f>
              <xm:sqref>G347</xm:sqref>
            </x14:sparkline>
            <x14:sparkline>
              <xm:f>Base!D348:F348</xm:f>
              <xm:sqref>G348</xm:sqref>
            </x14:sparkline>
            <x14:sparkline>
              <xm:f>Base!D349:F349</xm:f>
              <xm:sqref>G349</xm:sqref>
            </x14:sparkline>
            <x14:sparkline>
              <xm:f>Base!D350:F350</xm:f>
              <xm:sqref>G350</xm:sqref>
            </x14:sparkline>
            <x14:sparkline>
              <xm:f>Base!D351:F351</xm:f>
              <xm:sqref>G351</xm:sqref>
            </x14:sparkline>
            <x14:sparkline>
              <xm:f>Base!D352:F352</xm:f>
              <xm:sqref>G352</xm:sqref>
            </x14:sparkline>
            <x14:sparkline>
              <xm:f>Base!D353:F353</xm:f>
              <xm:sqref>G353</xm:sqref>
            </x14:sparkline>
            <x14:sparkline>
              <xm:f>Base!D354:F354</xm:f>
              <xm:sqref>G354</xm:sqref>
            </x14:sparkline>
            <x14:sparkline>
              <xm:f>Base!D355:F355</xm:f>
              <xm:sqref>G355</xm:sqref>
            </x14:sparkline>
            <x14:sparkline>
              <xm:f>Base!D356:F356</xm:f>
              <xm:sqref>G356</xm:sqref>
            </x14:sparkline>
            <x14:sparkline>
              <xm:f>Base!D357:F357</xm:f>
              <xm:sqref>G357</xm:sqref>
            </x14:sparkline>
            <x14:sparkline>
              <xm:f>Base!D358:F358</xm:f>
              <xm:sqref>G358</xm:sqref>
            </x14:sparkline>
            <x14:sparkline>
              <xm:f>Base!D359:F359</xm:f>
              <xm:sqref>G359</xm:sqref>
            </x14:sparkline>
            <x14:sparkline>
              <xm:f>Base!D360:F360</xm:f>
              <xm:sqref>G360</xm:sqref>
            </x14:sparkline>
            <x14:sparkline>
              <xm:f>Base!D361:F361</xm:f>
              <xm:sqref>G361</xm:sqref>
            </x14:sparkline>
            <x14:sparkline>
              <xm:f>Base!D362:F362</xm:f>
              <xm:sqref>G362</xm:sqref>
            </x14:sparkline>
            <x14:sparkline>
              <xm:f>Base!D363:F363</xm:f>
              <xm:sqref>G363</xm:sqref>
            </x14:sparkline>
            <x14:sparkline>
              <xm:f>Base!D364:F364</xm:f>
              <xm:sqref>G364</xm:sqref>
            </x14:sparkline>
            <x14:sparkline>
              <xm:f>Base!D365:F365</xm:f>
              <xm:sqref>G365</xm:sqref>
            </x14:sparkline>
            <x14:sparkline>
              <xm:f>Base!D366:F366</xm:f>
              <xm:sqref>G366</xm:sqref>
            </x14:sparkline>
            <x14:sparkline>
              <xm:f>Base!D367:F367</xm:f>
              <xm:sqref>G367</xm:sqref>
            </x14:sparkline>
            <x14:sparkline>
              <xm:f>Base!D368:F368</xm:f>
              <xm:sqref>G368</xm:sqref>
            </x14:sparkline>
            <x14:sparkline>
              <xm:f>Base!D369:F369</xm:f>
              <xm:sqref>G369</xm:sqref>
            </x14:sparkline>
            <x14:sparkline>
              <xm:f>Base!D370:F370</xm:f>
              <xm:sqref>G370</xm:sqref>
            </x14:sparkline>
            <x14:sparkline>
              <xm:f>Base!D371:F371</xm:f>
              <xm:sqref>G371</xm:sqref>
            </x14:sparkline>
            <x14:sparkline>
              <xm:f>Base!D372:F372</xm:f>
              <xm:sqref>G372</xm:sqref>
            </x14:sparkline>
            <x14:sparkline>
              <xm:f>Base!D373:F373</xm:f>
              <xm:sqref>G373</xm:sqref>
            </x14:sparkline>
            <x14:sparkline>
              <xm:f>Base!D374:F374</xm:f>
              <xm:sqref>G374</xm:sqref>
            </x14:sparkline>
            <x14:sparkline>
              <xm:f>Base!D375:F375</xm:f>
              <xm:sqref>G375</xm:sqref>
            </x14:sparkline>
            <x14:sparkline>
              <xm:f>Base!D376:F376</xm:f>
              <xm:sqref>G376</xm:sqref>
            </x14:sparkline>
            <x14:sparkline>
              <xm:f>Base!D377:F377</xm:f>
              <xm:sqref>G377</xm:sqref>
            </x14:sparkline>
            <x14:sparkline>
              <xm:f>Base!D378:F378</xm:f>
              <xm:sqref>G378</xm:sqref>
            </x14:sparkline>
            <x14:sparkline>
              <xm:f>Base!D379:F379</xm:f>
              <xm:sqref>G379</xm:sqref>
            </x14:sparkline>
            <x14:sparkline>
              <xm:f>Base!D380:F380</xm:f>
              <xm:sqref>G380</xm:sqref>
            </x14:sparkline>
            <x14:sparkline>
              <xm:f>Base!D381:F381</xm:f>
              <xm:sqref>G381</xm:sqref>
            </x14:sparkline>
            <x14:sparkline>
              <xm:f>Base!D382:F382</xm:f>
              <xm:sqref>G382</xm:sqref>
            </x14:sparkline>
            <x14:sparkline>
              <xm:f>Base!D383:F383</xm:f>
              <xm:sqref>G383</xm:sqref>
            </x14:sparkline>
            <x14:sparkline>
              <xm:f>Base!D384:F384</xm:f>
              <xm:sqref>G384</xm:sqref>
            </x14:sparkline>
            <x14:sparkline>
              <xm:f>Base!D385:F385</xm:f>
              <xm:sqref>G385</xm:sqref>
            </x14:sparkline>
            <x14:sparkline>
              <xm:f>Base!D386:F386</xm:f>
              <xm:sqref>G386</xm:sqref>
            </x14:sparkline>
            <x14:sparkline>
              <xm:f>Base!D387:F387</xm:f>
              <xm:sqref>G387</xm:sqref>
            </x14:sparkline>
            <x14:sparkline>
              <xm:f>Base!D388:F388</xm:f>
              <xm:sqref>G388</xm:sqref>
            </x14:sparkline>
            <x14:sparkline>
              <xm:f>Base!D389:F389</xm:f>
              <xm:sqref>G389</xm:sqref>
            </x14:sparkline>
            <x14:sparkline>
              <xm:f>Base!D390:F390</xm:f>
              <xm:sqref>G390</xm:sqref>
            </x14:sparkline>
            <x14:sparkline>
              <xm:f>Base!D391:F391</xm:f>
              <xm:sqref>G391</xm:sqref>
            </x14:sparkline>
            <x14:sparkline>
              <xm:f>Base!D392:F392</xm:f>
              <xm:sqref>G392</xm:sqref>
            </x14:sparkline>
            <x14:sparkline>
              <xm:f>Base!D393:F393</xm:f>
              <xm:sqref>G393</xm:sqref>
            </x14:sparkline>
            <x14:sparkline>
              <xm:f>Base!D394:F394</xm:f>
              <xm:sqref>G394</xm:sqref>
            </x14:sparkline>
            <x14:sparkline>
              <xm:f>Base!D395:F395</xm:f>
              <xm:sqref>G395</xm:sqref>
            </x14:sparkline>
            <x14:sparkline>
              <xm:f>Base!D396:F396</xm:f>
              <xm:sqref>G396</xm:sqref>
            </x14:sparkline>
            <x14:sparkline>
              <xm:f>Base!D397:F397</xm:f>
              <xm:sqref>G397</xm:sqref>
            </x14:sparkline>
            <x14:sparkline>
              <xm:f>Base!D398:F398</xm:f>
              <xm:sqref>G398</xm:sqref>
            </x14:sparkline>
            <x14:sparkline>
              <xm:f>Base!D399:F399</xm:f>
              <xm:sqref>G399</xm:sqref>
            </x14:sparkline>
            <x14:sparkline>
              <xm:f>Base!D400:F400</xm:f>
              <xm:sqref>G400</xm:sqref>
            </x14:sparkline>
            <x14:sparkline>
              <xm:f>Base!D401:F401</xm:f>
              <xm:sqref>G401</xm:sqref>
            </x14:sparkline>
            <x14:sparkline>
              <xm:f>Base!D402:F402</xm:f>
              <xm:sqref>G402</xm:sqref>
            </x14:sparkline>
            <x14:sparkline>
              <xm:f>Base!D403:F403</xm:f>
              <xm:sqref>G403</xm:sqref>
            </x14:sparkline>
            <x14:sparkline>
              <xm:f>Base!D404:F404</xm:f>
              <xm:sqref>G404</xm:sqref>
            </x14:sparkline>
            <x14:sparkline>
              <xm:f>Base!D405:F405</xm:f>
              <xm:sqref>G405</xm:sqref>
            </x14:sparkline>
            <x14:sparkline>
              <xm:f>Base!D406:F406</xm:f>
              <xm:sqref>G406</xm:sqref>
            </x14:sparkline>
            <x14:sparkline>
              <xm:f>Base!D407:F407</xm:f>
              <xm:sqref>G407</xm:sqref>
            </x14:sparkline>
            <x14:sparkline>
              <xm:f>Base!D408:F408</xm:f>
              <xm:sqref>G408</xm:sqref>
            </x14:sparkline>
            <x14:sparkline>
              <xm:f>Base!D409:F409</xm:f>
              <xm:sqref>G409</xm:sqref>
            </x14:sparkline>
            <x14:sparkline>
              <xm:f>Base!D410:F410</xm:f>
              <xm:sqref>G410</xm:sqref>
            </x14:sparkline>
            <x14:sparkline>
              <xm:f>Base!D411:F411</xm:f>
              <xm:sqref>G411</xm:sqref>
            </x14:sparkline>
            <x14:sparkline>
              <xm:f>Base!D412:F412</xm:f>
              <xm:sqref>G412</xm:sqref>
            </x14:sparkline>
            <x14:sparkline>
              <xm:f>Base!D413:F413</xm:f>
              <xm:sqref>G413</xm:sqref>
            </x14:sparkline>
            <x14:sparkline>
              <xm:f>Base!D414:F414</xm:f>
              <xm:sqref>G414</xm:sqref>
            </x14:sparkline>
            <x14:sparkline>
              <xm:f>Base!D415:F415</xm:f>
              <xm:sqref>G415</xm:sqref>
            </x14:sparkline>
            <x14:sparkline>
              <xm:f>Base!D416:F416</xm:f>
              <xm:sqref>G416</xm:sqref>
            </x14:sparkline>
            <x14:sparkline>
              <xm:f>Base!D417:F417</xm:f>
              <xm:sqref>G417</xm:sqref>
            </x14:sparkline>
            <x14:sparkline>
              <xm:f>Base!D418:F418</xm:f>
              <xm:sqref>G418</xm:sqref>
            </x14:sparkline>
            <x14:sparkline>
              <xm:f>Base!D419:F419</xm:f>
              <xm:sqref>G419</xm:sqref>
            </x14:sparkline>
            <x14:sparkline>
              <xm:f>Base!D420:F420</xm:f>
              <xm:sqref>G420</xm:sqref>
            </x14:sparkline>
            <x14:sparkline>
              <xm:f>Base!D421:F421</xm:f>
              <xm:sqref>G421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B91B-F150-4DBF-B7CC-26D5F36DFDC9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5F04-F552-4EB3-84E9-7E0EBD881AAC}">
  <dimension ref="A1:B11"/>
  <sheetViews>
    <sheetView showGridLines="0" zoomScale="130" zoomScaleNormal="130" workbookViewId="0">
      <selection activeCell="B3" sqref="B3"/>
    </sheetView>
  </sheetViews>
  <sheetFormatPr defaultRowHeight="15" x14ac:dyDescent="0.25"/>
  <cols>
    <col min="1" max="1" width="31.5703125" customWidth="1"/>
    <col min="2" max="2" width="42.7109375" customWidth="1"/>
  </cols>
  <sheetData>
    <row r="1" spans="1:2" ht="18.75" x14ac:dyDescent="0.25">
      <c r="A1" s="11" t="s">
        <v>411</v>
      </c>
      <c r="B1" s="11"/>
    </row>
    <row r="2" spans="1:2" ht="8.25" customHeight="1" x14ac:dyDescent="0.25">
      <c r="A2" s="4"/>
      <c r="B2" s="4"/>
    </row>
    <row r="3" spans="1:2" x14ac:dyDescent="0.25">
      <c r="A3" s="5" t="s">
        <v>410</v>
      </c>
      <c r="B3" s="8">
        <v>308</v>
      </c>
    </row>
    <row r="4" spans="1:2" ht="8.25" customHeight="1" x14ac:dyDescent="0.25">
      <c r="A4" s="6"/>
      <c r="B4" s="4"/>
    </row>
    <row r="5" spans="1:2" x14ac:dyDescent="0.25">
      <c r="A5" s="5" t="s">
        <v>412</v>
      </c>
      <c r="B5" s="7" t="str">
        <f>VLOOKUP(B3,Base!A:K,2,0)</f>
        <v>Letícia Melo</v>
      </c>
    </row>
    <row r="6" spans="1:2" x14ac:dyDescent="0.25">
      <c r="A6" s="5" t="s">
        <v>413</v>
      </c>
      <c r="B6" s="7" t="str">
        <f>VLOOKUP(B3,Base!A:K,3,0)</f>
        <v>3ª Série</v>
      </c>
    </row>
    <row r="7" spans="1:2" x14ac:dyDescent="0.25">
      <c r="A7" s="5" t="s">
        <v>414</v>
      </c>
      <c r="B7" s="7">
        <f>VLOOKUP(B3,Base!A:J,10,0)</f>
        <v>8.57</v>
      </c>
    </row>
    <row r="8" spans="1:2" x14ac:dyDescent="0.25">
      <c r="A8" s="5" t="s">
        <v>415</v>
      </c>
      <c r="B8" s="9" t="str">
        <f>VLOOKUP(B3,Base!A:K,11,0)</f>
        <v>Aprovado</v>
      </c>
    </row>
    <row r="9" spans="1:2" ht="8.25" customHeight="1" x14ac:dyDescent="0.25">
      <c r="A9" s="6"/>
      <c r="B9" s="4"/>
    </row>
    <row r="10" spans="1:2" x14ac:dyDescent="0.25">
      <c r="A10" s="5" t="s">
        <v>416</v>
      </c>
      <c r="B10" s="3"/>
    </row>
    <row r="11" spans="1:2" ht="33" customHeight="1" x14ac:dyDescent="0.25">
      <c r="A11" s="12" t="str">
        <f>IF(B7&lt;5,Considerações!A3,IF('Painel Pesquisa'!B7&lt;6,Considerações!A2,Considerações!A1))</f>
        <v>Parabéns, Letícia Melo, você foi aprovado(a)! Sua nota final é 8,57.</v>
      </c>
      <c r="B11" s="12"/>
    </row>
  </sheetData>
  <mergeCells count="2">
    <mergeCell ref="A1:B1"/>
    <mergeCell ref="A11:B11"/>
  </mergeCells>
  <conditionalFormatting sqref="B8">
    <cfRule type="cellIs" dxfId="2" priority="1" operator="equal">
      <formula>"Reprovado"</formula>
    </cfRule>
    <cfRule type="cellIs" dxfId="1" priority="2" operator="equal">
      <formula>"Conselho"</formula>
    </cfRule>
    <cfRule type="cellIs" dxfId="0" priority="3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739203-0ACB-4B13-A985-AAB9AEC58BE6}">
          <x14:formula1>
            <xm:f>Base!$A$2:$A$421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AF8A-5A1A-4B5C-9F89-DA7C64F6D5A6}">
  <dimension ref="A1:A3"/>
  <sheetViews>
    <sheetView workbookViewId="0">
      <selection activeCell="A2" sqref="A2"/>
    </sheetView>
  </sheetViews>
  <sheetFormatPr defaultRowHeight="15" x14ac:dyDescent="0.25"/>
  <cols>
    <col min="1" max="1" width="112.5703125" customWidth="1"/>
    <col min="2" max="2" width="17.140625" customWidth="1"/>
  </cols>
  <sheetData>
    <row r="1" spans="1:1" x14ac:dyDescent="0.25">
      <c r="A1" t="str">
        <f>CONCATENATE("Parabéns, ",'Painel Pesquisa'!B5,", você foi aprovado(a)! Sua nota final é ",'Painel Pesquisa'!B7,".")</f>
        <v>Parabéns, Letícia Melo, você foi aprovado(a)! Sua nota final é 8,57.</v>
      </c>
    </row>
    <row r="2" spans="1:1" x14ac:dyDescent="0.25">
      <c r="A2" t="str">
        <f>CONCATENATE("Prezado(a) ",'Painel Pesquisa'!B5," por conta da sua nota final ser ",'Painel Pesquisa'!B7,", você está no Conselho de Classe, que será realizado dia 01/10.")</f>
        <v>Prezado(a) Letícia Melo por conta da sua nota final ser 8,57, você está no Conselho de Classe, que será realizado dia 01/10.</v>
      </c>
    </row>
    <row r="3" spans="1:1" x14ac:dyDescent="0.25">
      <c r="A3" t="str">
        <f>CONCATENATE("Caro(a) ",'Painel Pesquisa'!B5,", você foi reprovado por não ter atingido a média 5. Sua nota final é ",'Painel Pesquisa'!B7,".")</f>
        <v>Caro(a) Letícia Melo, você foi reprovado por não ter atingido a média 5. Sua nota final é 8,57.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Gráfico</vt:lpstr>
      <vt:lpstr>Painel Pesquisa</vt:lpstr>
      <vt:lpstr>Considerações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HAOS PROFESSOR</cp:lastModifiedBy>
  <dcterms:modified xsi:type="dcterms:W3CDTF">2022-09-15T22:57:22Z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2022-09-07T09:05:30-05:00</dcterms:created>
  <dcterms:modified xsi:type="dcterms:W3CDTF">2022-09-07T09:05:30-05:00</dcterms:modified>
  <cp:revision>0</cp:revision>
</cp:coreProperties>
</file>