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en_skoroszyt" hidePivotFieldList="1"/>
  <mc:AlternateContent xmlns:mc="http://schemas.openxmlformats.org/markup-compatibility/2006">
    <mc:Choice Requires="x15">
      <x15ac:absPath xmlns:x15ac="http://schemas.microsoft.com/office/spreadsheetml/2010/11/ac" url="https://d.docs.live.net/3f8380d4eed02541/Pulpit/Mateusz/Analizy/Analiza finansowa/"/>
    </mc:Choice>
  </mc:AlternateContent>
  <xr:revisionPtr revIDLastSave="1406" documentId="8_{7B5A1E78-271D-46D1-A595-5CC28ECF3795}" xr6:coauthVersionLast="47" xr6:coauthVersionMax="47" xr10:uidLastSave="{C01612BA-83C6-46C2-92A0-24F64A571E19}"/>
  <bookViews>
    <workbookView xWindow="-108" yWindow="-108" windowWidth="23256" windowHeight="13896" tabRatio="796" activeTab="3" xr2:uid="{00000000-000D-0000-FFFF-FFFF00000000}"/>
  </bookViews>
  <sheets>
    <sheet name="Bilans" sheetId="3" r:id="rId1"/>
    <sheet name="RZiS" sheetId="4" r:id="rId2"/>
    <sheet name="RPP" sheetId="2" r:id="rId3"/>
    <sheet name="Wskaźniki" sheetId="32" r:id="rId4"/>
    <sheet name="Bilans do PBI" sheetId="30" r:id="rId5"/>
    <sheet name="RZiS do PBI" sheetId="31" r:id="rId6"/>
  </sheets>
  <definedNames>
    <definedName name="___________________mdc2" hidden="1">{#N/A,#N/A,FALSE,"Sheet1"}</definedName>
    <definedName name="___________________new1" hidden="1">{#N/A,#N/A,FALSE,"Sheet1"}</definedName>
    <definedName name="________mdc2" hidden="1">{#N/A,#N/A,FALSE,"Sheet1"}</definedName>
    <definedName name="________new1" hidden="1">{#N/A,#N/A,FALSE,"Sheet1"}</definedName>
    <definedName name="______mdc2" hidden="1">{#N/A,#N/A,FALSE,"Sheet1"}</definedName>
    <definedName name="______new1" hidden="1">{#N/A,#N/A,FALSE,"Sheet1"}</definedName>
    <definedName name="____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_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__bro2" hidden="1">{#N/A,#N/A,FALSE,"Créances";#N/A,#N/A,FALSE,"Effectifs";#N/A,#N/A,FALSE,"SI"}</definedName>
    <definedName name="_____mdc2" hidden="1">{#N/A,#N/A,FALSE,"Sheet1"}</definedName>
    <definedName name="_____new1" hidden="1">{#N/A,#N/A,FALSE,"Sheet1"}</definedName>
    <definedName name="___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__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_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__mdc2" hidden="1">{#N/A,#N/A,FALSE,"Sheet1"}</definedName>
    <definedName name="____new1" hidden="1">{#N/A,#N/A,FALSE,"Sheet1"}</definedName>
    <definedName name="__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bro2" hidden="1">{#N/A,#N/A,FALSE,"Créances";#N/A,#N/A,FALSE,"Effectifs";#N/A,#N/A,FALSE,"SI"}</definedName>
    <definedName name="___mdc2" hidden="1">{#N/A,#N/A,FALSE,"Sheet1"}</definedName>
    <definedName name="___new1" hidden="1">{#N/A,#N/A,FALSE,"Sheet1"}</definedName>
    <definedName name="_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_thinkcell.yD4.px3yUa9TCp8l4vsew" hidden="1">#REF!</definedName>
    <definedName name="__123Graph_A" hidden="1">#REF!</definedName>
    <definedName name="__123Graph_A所要稼働ｸﾞﾗﾌ" hidden="1">#REF!</definedName>
    <definedName name="__123Graph_B" hidden="1">#REF!</definedName>
    <definedName name="__123Graph_B所要稼働ｸﾞﾗﾌ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所要稼働ｸﾞﾗﾌ" hidden="1">#REF!</definedName>
    <definedName name="_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2" hidden="1">{#N/A,#N/A,FALSE,"Créances";#N/A,#N/A,FALSE,"Effectifs";#N/A,#N/A,FALSE,"SI"}</definedName>
    <definedName name="__k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__mdc2" hidden="1">{#N/A,#N/A,FALSE,"Sheet1"}</definedName>
    <definedName name="__new1" hidden="1">{#N/A,#N/A,FALSE,"Sheet1"}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v1" hidden="1">{TRUE,TRUE,-1.25,-15.5,604.5,369.75,FALSE,TRUE,TRUE,TRUE,0,1,#N/A,1,#N/A,36.96875,22.9444444444444,1,FALSE,FALSE,3,TRUE,1,FALSE,100,"Swvu.provision.","ACwvu.provision.",1,FALSE,FALSE,0.75,0.75,2.02,1,2,"&amp;C&amp;""Helvetica""&amp;18&amp;BDELL COMPUTER CORPORATION
SERVICE OPERATIONS - FINANCE&amp;""MS Sans Serif""&amp;10&amp;B
&amp;""Helvetica""&amp;14&amp;BParts Provision vs. Write-offs","&amp;L&amp;""Helvetica""&amp;9Bob Ross&amp;C&amp;""Helvetica""&amp;9&amp;F&amp;R&amp;""Helvetica""&amp;9&amp;D     &amp;T",FALSE,FALSE,FALSE,FALSE,1,110,#N/A,#N/A,"=R7C1:R26C36",FALSE,"Rwvu.provision.",#N/A,FALSE,FALSE}</definedName>
    <definedName name="__v2" hidden="1">{TRUE,TRUE,-1.25,-15.5,604.5,369.75,FALSE,TRUE,TRUE,TRUE,0,1,#N/A,24,#N/A,36.96875,22.9411764705882,1,FALSE,FALSE,3,TRUE,1,FALSE,100,"Swvu.reserve._.analysis.","ACwvu.reserve._.analysis.",1,FALSE,FALSE,0.75,0.75,2.21,1,2,"&amp;C&amp;""Helvetica""&amp;18&amp;BDELL COMPUTER CORPORATION
SERVICE OPERATIONS - FINANCE
&amp;14Reserve Analysis&amp;""MS Sans Serif""&amp;10&amp;B
","&amp;L&amp;""Helvetica""&amp;9Bob Ross&amp;C&amp;""Helvetica""&amp;9&amp;F&amp;R&amp;""Helvetica""&amp;9&amp;D     &amp;T",FALSE,FALSE,FALSE,FALSE,1,110,#N/A,#N/A,"=R36C1:R49C36",FALSE,"Rwvu.reserve._.analysis.",#N/A,FALSE,FALSE}</definedName>
    <definedName name="__w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1__123Graph_ACHART_11" hidden="1">#REF!</definedName>
    <definedName name="_10__123Graph_XCHART_6" hidden="1">#REF!</definedName>
    <definedName name="_2__123Graph_ACHART_19" hidden="1">#REF!</definedName>
    <definedName name="_3__123Graph_ACHART_42" hidden="1">#REF!</definedName>
    <definedName name="_4__123Graph_ACHART_52" hidden="1">#REF!</definedName>
    <definedName name="_5__123Graph_ACHART_6" hidden="1">#REF!</definedName>
    <definedName name="_6__123Graph_BCHART_42" hidden="1">#REF!</definedName>
    <definedName name="_7__123Graph_XCHART_11" hidden="1">#REF!</definedName>
    <definedName name="_8__123Graph_XCHART_19" hidden="1">#REF!</definedName>
    <definedName name="_9__123Graph_XCHART_42" hidden="1">#REF!</definedName>
    <definedName name="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bro2" hidden="1">{#N/A,#N/A,FALSE,"Créances";#N/A,#N/A,FALSE,"Effectifs";#N/A,#N/A,FALSE,"SI"}</definedName>
    <definedName name="_CashFlow1" hidden="1">#REF!</definedName>
    <definedName name="_Fill" hidden="1">#REF!</definedName>
    <definedName name="_xlnm._FilterDatabase" localSheetId="4" hidden="1">'Bilans do PBI'!$A$1:$L$67</definedName>
    <definedName name="_xlnm._FilterDatabase" localSheetId="5" hidden="1">'RZiS do PBI'!$A$1:$D$36</definedName>
    <definedName name="_xlnm._FilterDatabase" localSheetId="3" hidden="1">Wskaźniki!#REF!</definedName>
    <definedName name="_k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_Key1" hidden="1">#REF!</definedName>
    <definedName name="_Key2" hidden="1">#REF!</definedName>
    <definedName name="_mdc2" hidden="1">{#N/A,#N/A,FALSE,"Sheet1"}</definedName>
    <definedName name="_new1" hidden="1">{#N/A,#N/A,FALSE,"Sheet1"}</definedName>
    <definedName name="_Order1" hidden="1">255</definedName>
    <definedName name="_Order2" hidden="1">255</definedName>
    <definedName name="_Parse_Out" hidden="1">#REF!</definedName>
    <definedName name="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Sort" hidden="1">#REF!</definedName>
    <definedName name="_test1" hidden="1">#REF!</definedName>
    <definedName name="_v1" hidden="1">{TRUE,TRUE,-1.25,-15.5,604.5,369.75,FALSE,TRUE,TRUE,TRUE,0,1,#N/A,1,#N/A,36.96875,22.9444444444444,1,FALSE,FALSE,3,TRUE,1,FALSE,100,"Swvu.provision.","ACwvu.provision.",1,FALSE,FALSE,0.75,0.75,2.02,1,2,"&amp;C&amp;""Helvetica""&amp;18&amp;BDELL COMPUTER CORPORATION
SERVICE OPERATIONS - FINANCE&amp;""MS Sans Serif""&amp;10&amp;B
&amp;""Helvetica""&amp;14&amp;BParts Provision vs. Write-offs","&amp;L&amp;""Helvetica""&amp;9Bob Ross&amp;C&amp;""Helvetica""&amp;9&amp;F&amp;R&amp;""Helvetica""&amp;9&amp;D     &amp;T",FALSE,FALSE,FALSE,FALSE,1,110,#N/A,#N/A,"=R7C1:R26C36",FALSE,"Rwvu.provision.",#N/A,FALSE,FALSE}</definedName>
    <definedName name="_v2" hidden="1">{TRUE,TRUE,-1.25,-15.5,604.5,369.75,FALSE,TRUE,TRUE,TRUE,0,1,#N/A,24,#N/A,36.96875,22.9411764705882,1,FALSE,FALSE,3,TRUE,1,FALSE,100,"Swvu.reserve._.analysis.","ACwvu.reserve._.analysis.",1,FALSE,FALSE,0.75,0.75,2.21,1,2,"&amp;C&amp;""Helvetica""&amp;18&amp;BDELL COMPUTER CORPORATION
SERVICE OPERATIONS - FINANCE
&amp;14Reserve Analysis&amp;""MS Sans Serif""&amp;10&amp;B
","&amp;L&amp;""Helvetica""&amp;9Bob Ross&amp;C&amp;""Helvetica""&amp;9&amp;F&amp;R&amp;""Helvetica""&amp;9&amp;D     &amp;T",FALSE,FALSE,FALSE,FALSE,1,110,#N/A,#N/A,"=R36C1:R49C36",FALSE,"Rwvu.reserve._.analysis.",#N/A,FALSE,FALSE}</definedName>
    <definedName name="_w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1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" hidden="1">{"Belgium_Total",#N/A,FALSE,"Belg Wksheet"}</definedName>
    <definedName name="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AAAAAAAAAAAAAAAAAAAAA" hidden="1">{"eingeklappt",#N/A,FALSE,"TOTAL SHARED";"ausgeklappt",#N/A,FALSE,"TOTAL SHARED"}</definedName>
    <definedName name="a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da" hidden="1">{"BelgSummary",#N/A,FALSE,"Belg Summary"}</definedName>
    <definedName name="adrian" hidden="1">{"'Demand Units'!$Z$2:$AF$53"}</definedName>
    <definedName name="Aduong" hidden="1">{"ENLARGED",#N/A,FALSE,"Bridge";"CALCULATIONS",#N/A,FALSE,"Bridge"}</definedName>
    <definedName name="AEFGEGF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na" hidden="1">{"CZĘŚCI_BBX_WEWNĘTRZNA",#N/A,FALSE,"GRUPY WYROBÓW";"CZĘŚCI_TERMOSTATU_WEWNĘTRZNE",#N/A,FALSE,"GRUPY WYROBÓW";"CZĘŚCI_ZEA_WEWNĘTRZNE",#N/A,FALSE,"GRUPY WYROBÓW";"SZAFY_WEWNĘTRZNE",#N/A,FALSE,"GRUPY WYROBÓW";"CZĘŚCI_EKSPORTOWE",#N/A,FALSE,"GRUPY WYROBÓW";"PODESTY_EKSPORTOWE",#N/A,FALSE,"GRUPY WYROBÓW";"REGAŁY_EKSPORTOWE",#N/A,FALSE,"GRUPY WYROBÓW";"USŁUGI_EKSPORTOWE",#N/A,FALSE,"GRUPY WYROBÓW";"USŁUGI_KRAJOWE",#N/A,FALSE,"GRUPY WYROBÓW";"REGAŁY_KRAJOWE",#N/A,FALSE,"GRUPY WYROBÓW";"PODESTY_KRAJOWE",#N/A,FALSE,"GRUPY WYROBÓW";"CZĘŚCI_KRAJOWE",#N/A,FALSE,"GRUPY WYROBÓW";"RAZEM_GRUPY",#N/A,FALSE,"GRUPY WYROBÓW";"RAZEM_GRUPY_UKRYTE",#N/A,FALSE,"GRUPY WYROBÓW"}</definedName>
    <definedName name="analiza1" hidden="1">{"CZĘŚCI BXX WEWNĘTRZNE",#N/A,FALSE,"KOSZTY PRODUKCYJNE";"CZĘŚCI DLA ZEA WEWNĘTRZNE",#N/A,FALSE,"KOSZTY PRODUKCYJNE";"CZĘŚCI DO TERMOSTATU WEWNĘTRZNE",#N/A,FALSE,"KOSZTY PRODUKCYJNE";"SZAFY WEWNĘTRZNE",#N/A,FALSE,"KOSZTY PRODUKCYJNE"}</definedName>
    <definedName name="analiza2" hidden="1">{"BUDŻET_SPRZEDAŻY",#N/A,TRUE,"PRZYCHODY";"BUDŻET_PRODUKCJI",#N/A,TRUE,"PRZYCHODY"}</definedName>
    <definedName name="ap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pple" hidden="1">{#N/A,#N/A,FALSE,"Sheet1"}</definedName>
    <definedName name="arnau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S2DocOpenMode" hidden="1">"AS2DocumentEdit"</definedName>
    <definedName name="asasa" hidden="1">{"Monthly6Q",#N/A,FALSE,"0614ESL"}</definedName>
    <definedName name="assfdas" hidden="1">{#N/A,#N/A,FALSE,"Sheet1"}</definedName>
    <definedName name="Asshole" hidden="1">{#N/A,#N/A,FALSE,"Sheet1"}</definedName>
    <definedName name="AZEZA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EZ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b" hidden="1">{#N/A,#N/A,FALSE,"Sheet1"}</definedName>
    <definedName name="bb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ro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ro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uck" hidden="1">{#N/A,#N/A,FALSE,"Sheet1"}</definedName>
    <definedName name="cance" hidden="1">{#N/A,#N/A,TRUE,"PAGE 2";#N/A,#N/A,TRUE,"PAGE 3";#N/A,#N/A,TRUE,"PAGE4"}</definedName>
    <definedName name="cbcbc" hidden="1">{#N/A,#N/A,FALSE,"Sheet1"}</definedName>
    <definedName name="ccc" hidden="1">{#N/A,#N/A,FALSE,"Sheet1"}</definedName>
    <definedName name="chris" hidden="1">{#N/A,#N/A,FALSE,"Sheet1"}</definedName>
    <definedName name="comm2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m3" hidden="1">{#N/A,#N/A,FALSE,"Créances";#N/A,#N/A,FALSE,"Effectifs";#N/A,#N/A,FALSE,"SI"}</definedName>
    <definedName name="commen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d" hidden="1">{#N/A,#N/A,FALSE,"Créances";#N/A,#N/A,FALSE,"Effectifs";#N/A,#N/A,FALSE,"SI"}</definedName>
    <definedName name="dd" hidden="1">{#N/A,#N/A,FALSE,"Sheet1"}</definedName>
    <definedName name="ddd" hidden="1">{#N/A,#N/A,FALSE,"Créances";#N/A,#N/A,FALSE,"Effectifs";#N/A,#N/A,FALSE,"SI"}</definedName>
    <definedName name="ddddd" hidden="1">{#N/A,#N/A,FALSE,"Sheet1"}</definedName>
    <definedName name="ddddddd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ddsds" hidden="1">{#N/A,#N/A,FALSE,"Sheet1"}</definedName>
    <definedName name="dfadf" hidden="1">#REF!</definedName>
    <definedName name="dfdfd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ont_know" hidden="1">{"Balance sheet",#N/A,TRUE,"DB1_format"}</definedName>
    <definedName name="DS_23_Dino_Polska_SF_UoR.pdf_page.17_395288732" localSheetId="1" hidden="1">'RZiS'!#REF!</definedName>
    <definedName name="dsfsdfdsf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SFSED" hidden="1">{"PODESTY_EKSPORTOWE",#N/A,FALSE,"KOSZTY PRODUKCYJNE";"CZĘŚCI_EKSPORTOWE",#N/A,FALSE,"KOSZTY PRODUKCYJNE";"REGAŁY_EKSPORTOWE",#N/A,FALSE,"KOSZTY PRODUKCYJNE";"USŁUGI_EKSPORTOWE",#N/A,FALSE,"KOSZTY PRODUKCYJNE"}</definedName>
    <definedName name="e" hidden="1">{#N/A,#N/A,FALSE,"Créances";#N/A,#N/A,FALSE,"Effectifs";#N/A,#N/A,FALSE,"SI"}</definedName>
    <definedName name="edition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HJYTKJHT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PAGOJKPRE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ere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V__CVPARAMS__" hidden="1">"Trend!$B$17:$C$38;"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41950.456712963</definedName>
    <definedName name="EV__LOCKEDCVW__FINANCE" hidden="1">"Balance_Sheet,FC3,TOT_DATASRC,PL,Tot_IntCo,TOT_PROFIT_CENTER,LC,1415.Q4,Periodic,"</definedName>
    <definedName name="EV__LOCKEDCVW__HR" hidden="1">"ACT,TOT_DATASRC,PL,TOT_HDCT,TOT_HC,TOT_PROFIT_CENTER,USD,0506.FY,Periodic,"</definedName>
    <definedName name="EV__LOCKEDCVW__PERFORMANCE" hidden="1">"SUPPLEMENTAL,ACTUAL,USD,GOLF,ALL_INTERCO,2006.DEC,PERIODIC,"</definedName>
    <definedName name="EV__LOCKEDCVW__RATE" hidden="1">"ACT,TOT_INPUTCURRENCY,AVG,Global,0506.FY,Periodic,"</definedName>
    <definedName name="EV__LOCKEDCVW__ROLL" hidden="1">"ACT,TOT_DATASRC,PL,TOT_ROLL_ACCT,TOT_FA_ROLL,USD,0506.FY,Periodic,"</definedName>
    <definedName name="EV__LOCKEDCVW__VENDOR_REC" hidden="1">"ACT,TOT_DATASRC,PL,USD,0506.FY,TOT_VAGE,TOT_VEND_ACCT,Periodic,"</definedName>
    <definedName name="EV__LOCKSTATUS__" hidden="1">4</definedName>
    <definedName name="EV__MAXEXPCOLS__" hidden="1">200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134217732</definedName>
    <definedName name="EV__WBVERSION__" hidden="1">0</definedName>
    <definedName name="ExactAddinConnection" hidden="1">"200"</definedName>
    <definedName name="ExactAddinConnection.100" hidden="1">"sphuapp00033;100;OJ71UZ;1"</definedName>
    <definedName name="ExactAddinConnection.200" hidden="1">"TEBCYB-SQL15\\SQLSERVER15;200;20619006;0"</definedName>
    <definedName name="ExactAddinConnection.998" hidden="1">"wong109178-1;998;chey109859;1"</definedName>
    <definedName name="ExactAddinReports" hidden="1">1</definedName>
    <definedName name="f" hidden="1">#N/A</definedName>
    <definedName name="fds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ff" hidden="1">{#N/A,#N/A,FALSE,"Créances";#N/A,#N/A,FALSE,"Effectifs";#N/A,#N/A,FALSE,"SI"}</definedName>
    <definedName name="fgf" hidden="1">{"provision",#N/A,FALSE;"reserve analysis",#N/A,FALSE}</definedName>
    <definedName name="FGHFH" hidden="1">{"' calendrier 2000'!$A$1:$Q$38"}</definedName>
    <definedName name="Fi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Flash" hidden="1">{#N/A,#N/A,FALSE,"Créances";#N/A,#N/A,FALSE,"Effectifs";#N/A,#N/A,FALSE,"SI"}</definedName>
    <definedName name="FRED" hidden="1">{"' calendrier 2000'!$A$1:$Q$38"}</definedName>
    <definedName name="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estio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FGFDG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GF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odhelpme" hidden="1">{#N/A,#N/A,FALSE,"Sheet1"}</definedName>
    <definedName name="h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ello" hidden="1">{"QTR1",#N/A,FALSE,"96OUT";"QTR2",#N/A,FALSE,"96OUT";"QTR3",#N/A,FALSE,"96OUT";"QTR4",#N/A,FALSE,"96OUT";"YEAR",#N/A,FALSE,"96OUT"}</definedName>
    <definedName name="hellop" hidden="1">{#N/A,#N/A,TRUE,"PAGE 2";#N/A,#N/A,TRUE,"PAGE 3";#N/A,#N/A,TRUE,"PAGE4"}</definedName>
    <definedName name="h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hhh" hidden="1">{"ENLARGED",#N/A,FALSE,"Bridge";"CALCULATIONS",#N/A,FALSE,"Bridge"}</definedName>
    <definedName name="Highligh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tml" hidden="1">{"'Demand Units'!$Z$2:$AF$53"}</definedName>
    <definedName name="HTML_CodePage" hidden="1">1252</definedName>
    <definedName name="HTML_Control" hidden="1">{"' calendrier 2000'!$A$1:$Q$38"}</definedName>
    <definedName name="HTML_Control2" hidden="1">{"' calendrier 2000'!$A$1:$Q$38"}</definedName>
    <definedName name="HTML_Description" hidden="1">""</definedName>
    <definedName name="HTML_Email" hidden="1">""</definedName>
    <definedName name="HTML_Header" hidden="1">"calendrier 2000"</definedName>
    <definedName name="HTML_LastUpdate" hidden="1">"06/04/00"</definedName>
    <definedName name="HTML_LineAfter" hidden="1">FALSE</definedName>
    <definedName name="HTML_LineBefore" hidden="1">FALSE</definedName>
    <definedName name="HTML_Name" hidden="1">"LEMAITRE Thierry"</definedName>
    <definedName name="HTML_OBDlg2" hidden="1">TRUE</definedName>
    <definedName name="HTML_OBDlg4" hidden="1">TRUE</definedName>
    <definedName name="HTML_OS" hidden="1">0</definedName>
    <definedName name="HTML_PathFile" hidden="1">"K:\Divers\MonHTML.htm"</definedName>
    <definedName name="HTML_Title" hidden="1">"calendrier 2000"</definedName>
    <definedName name="IB" hidden="1">{#N/A,#N/A,FALSE,"Sheet1"}</definedName>
    <definedName name="Idontknow" hidden="1">{#N/A,#N/A,FALSE,"Sheet1"}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MONTH" hidden="1">15000</definedName>
    <definedName name="IQ_NAMES_REVISION_DATE_" hidden="1">40056.3818518519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uiui" hidden="1">{"Debt_floating",#N/A,FALSE,"BudgetIII";"Debt_fixed",#N/A,FALSE,"BudgetIII";"Debt_hedge_I",#N/A,FALSE,"BudgetIII"}</definedName>
    <definedName name="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as" hidden="1">{"All",#N/A,FALSE,"Admin";"G only",#N/A,FALSE,"Admin";"No G",#N/A,FALSE,"Admin"}</definedName>
    <definedName name="jb" hidden="1">{#N/A,#N/A,FALSE,"Sheet1"}</definedName>
    <definedName name="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kl" hidden="1">{#N/A,#N/A,FALSE,"EL-M-01";#N/A,#N/A,FALSE,"EL-M-02";#N/A,#N/A,FALSE,"EL-M-03";#N/A,#N/A,FALSE,"EL-S-01";#N/A,#N/A,FALSE,"EL-S-02";#N/A,#N/A,FALSE,"EL-A-01";#N/A,#N/A,FALSE,"EL-A-02"}</definedName>
    <definedName name="JMLSDGMLSQ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ll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m" hidden="1">#N/A</definedName>
    <definedName name="mdc" hidden="1">{#N/A,#N/A,FALSE,"Sheet1"}</definedName>
    <definedName name="MEWarning" hidden="1">0</definedName>
    <definedName name="MLBFFDMLG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MMMMMMM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EW" hidden="1">{"'Demand Units'!$Z$2:$AF$53"}</definedName>
    <definedName name="nnnnn" hidden="1">{"eingeklappt",#N/A,FALSE,"TOTAL SHARED";"ausgeklappt",#N/A,FALSE,"TOTAL SHARED"}</definedName>
    <definedName name="no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e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e2" hidden="1">{"QTR1",#N/A,FALSE,"Q1 Detail";"QTR2",#N/A,FALSE,"Q2 Detail";"QTR3",#N/A,FALSE,"Q3 Detail";"QTR4",#N/A,FALSE,"Q4 Detail"}</definedName>
    <definedName name="none3" hidden="1">{"QTR1",#N/A,FALSE,"96OUT";"QTR2",#N/A,FALSE,"96OUT";"QTR3",#N/A,FALSE,"96OUT";"QTR4",#N/A,FALSE,"96OUT";"YEAR",#N/A,FALSE,"96OUT"}</definedName>
    <definedName name="none4" hidden="1">{#N/A,#N/A,TRUE,"PAGE 2";#N/A,#N/A,TRUE,"PAGE 3";#N/A,#N/A,TRUE,"PAGE4"}</definedName>
    <definedName name="none5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e6" hidden="1">{"OUTLK3YROCC",#N/A,FALSE,"3YR_OCC"}</definedName>
    <definedName name="none7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o" hidden="1">{#N/A,#N/A,FALSE,"Objectives"}</definedName>
    <definedName name="nono2" hidden="1">{#N/A,#N/A,FALSE,"Objectives"}</definedName>
    <definedName name="nou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OUVEAU" hidden="1">{TRUE,TRUE,-1.25,-15.5,604.5,369.75,FALSE,TRUE,TRUE,TRUE,0,1,#N/A,24,#N/A,36.96875,22.9411764705882,1,FALSE,FALSE,3,TRUE,1,FALSE,100,"Swvu.reserve._.analysis.","ACwvu.reserve._.analysis.",1,FALSE,FALSE,0.75,0.75,2.21,1,2,"&amp;C&amp;""Helvetica""&amp;18&amp;BDELL COMPUTER CORPORATION
SERVICE OPERATIONS - FINANCE
&amp;14Reserve Analysis&amp;""MS Sans Serif""&amp;10&amp;B
","&amp;L&amp;""Helvetica""&amp;9Bob Ross&amp;C&amp;""Helvetica""&amp;9&amp;F&amp;R&amp;""Helvetica""&amp;9&amp;D     &amp;T",FALSE,FALSE,FALSE,FALSE,1,110,#N/A,#N/A,"=R36C1:R49C36",FALSE,"Rwvu.reserve._.analysis.",#N/A,FALSE,FALSE}</definedName>
    <definedName name="OFJGIQ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JJSML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EGJMLF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GFKBG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RGM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P" hidden="1">{"ENLARGED",#N/A,FALSE,"Bridge";"CALCULATIONS",#N/A,FALSE,"Bridge"}</definedName>
    <definedName name="PEOGKJMKA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FGKM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JFGO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JGPO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rtails" hidden="1">{"' calendrier 2000'!$A$1:$Q$38"}</definedName>
    <definedName name="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Q3versusSeg" hidden="1">{"Monthly6Q",#N/A,FALSE,"0614ESL"}</definedName>
    <definedName name="Q3vsSeg" hidden="1">{"Monthly6Q",#N/A,FALSE,"0614ESL"}</definedName>
    <definedName name="qqq" hidden="1">{"PODESTY KRAJOWE",#N/A,FALSE,"KOSZTY PRODUKCYJNE";"CZĘŚCI KRAJOWE",#N/A,FALSE,"KOSZTY PRODUKCYJNE";"REGAŁY KRAJOWE",#N/A,FALSE,"KOSZTY PRODUKCYJNE";"USŁUGI KRAJOWE",#N/A,FALSE,"KOSZTY PRODUKCYJNE"}</definedName>
    <definedName name="QSDSQD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qwfqfqef" hidden="1">{"Debt_floating",#N/A,FALSE,"BudgetIII";"Debt_fixed",#N/A,FALSE,"BudgetIII";"Debt_hedge_I",#N/A,FALSE,"BudgetIII"}</definedName>
    <definedName name="qwqw" hidden="1">{#N/A,#N/A,FALSE,"Créances";#N/A,#N/A,FALSE,"Effectifs";#N/A,#N/A,FALSE,"SI"}</definedName>
    <definedName name="r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EBE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s" hidden="1">{"QTR1",#N/A,FALSE,"Q1 Detail";"QTR2",#N/A,FALSE,"Q2 Detail";"QTR3",#N/A,FALSE,"Q3 Detail";"QTR4",#N/A,FALSE,"Q4 Detail"}</definedName>
    <definedName name="Restr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RHKPRTH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s" hidden="1">{"PODESTY_EKSPORTOWE",#N/A,FALSE,"KOSZTY PRODUKCYJNE";"CZĘŚCI_EKSPORTOWE",#N/A,FALSE,"KOSZTY PRODUKCYJNE";"REGAŁY_EKSPORTOWE",#N/A,FALSE,"KOSZTY PRODUKCYJNE";"USŁUGI_EKSPORTOWE",#N/A,FALSE,"KOSZTY PRODUKCYJNE"}</definedName>
    <definedName name="SAPBEXdnldView" hidden="1">"4A47HDCN6V4G1FW8I9BNK9ODQ"</definedName>
    <definedName name="SAPBEXrevision" hidden="1">6</definedName>
    <definedName name="SAPBEXsysID" hidden="1">"PW1"</definedName>
    <definedName name="SAPBEXwbID" hidden="1">"3SCZJBG9WJIDZOGGB0KFDL7NP"</definedName>
    <definedName name="Save" hidden="1">{#N/A,#N/A,FALSE,"Sheet1"}</definedName>
    <definedName name="s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ddd" hidden="1">{#N/A,#N/A,FALSE,"Créances";#N/A,#N/A,FALSE,"Effectifs";#N/A,#N/A,FALSE,"SI"}</definedName>
    <definedName name="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dsfsdfsdfsdfsdf" hidden="1">{"' calendrier 2000'!$A$1:$Q$38"}</definedName>
    <definedName name="sdfsddsf" hidden="1">{#N/A,#N/A,FALSE,"Créances";#N/A,#N/A,FALSE,"Effectifs";#N/A,#N/A,FALSE,"SI"}</definedName>
    <definedName name="sdfsdf" hidden="1">{#N/A,#N/A,FALSE,"Créances";#N/A,#N/A,FALSE,"Effectifs";#N/A,#N/A,FALSE,"SI"}</definedName>
    <definedName name="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qfqfdf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sd" hidden="1">{"Monthly6Q",#N/A,FALSE,"0614ESL"}</definedName>
    <definedName name="sdsdfsdfsdf" hidden="1">{#N/A,#N/A,FALSE,"Créances";#N/A,#N/A,FALSE,"Effectifs";#N/A,#N/A,FALSE,"SI"}</definedName>
    <definedName name="sdSDsdSD" hidden="1">{#N/A,#N/A,FALSE,"Sheet1"}</definedName>
    <definedName name="sencount" hidden="1">1</definedName>
    <definedName name="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dsdfdf" hidden="1">{#N/A,#N/A,FALSE,"Créances";#N/A,#N/A,FALSE,"Effectifs";#N/A,#N/A,FALSE,"SI"}</definedName>
    <definedName name="s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GI" hidden="1">{#N/A,#N/A,FALSE,"Sheet1"}</definedName>
    <definedName name="sqf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ssdsd" hidden="1">{"'Demand Units'!$Z$2:$AF$53"}</definedName>
    <definedName name="ss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SSSS" hidden="1">{"provision",#N/A,FALSE;"reserve analysis",#N/A,FALSE}</definedName>
    <definedName name="t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TextRefCopyRangeCount" hidden="1">1</definedName>
    <definedName name="tfuyjkt" hidden="1">#REF!</definedName>
    <definedName name="tr" hidden="1">{"All",#N/A,FALSE,"Admin";"G only",#N/A,FALSE,"Admin";"No G",#N/A,FALSE,"Admin"}</definedName>
    <definedName name="tretrz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yu" hidden="1">{"MARCH",#N/A,FALSE,"CONSO OPEX 5899";"FullOpex",#N/A,FALSE,"CONSO OPEX 5899"}</definedName>
    <definedName name="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UUUUU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vcsds" hidden="1">{#N/A,#N/A,FALSE,"Créances";#N/A,#N/A,FALSE,"Effectifs";#N/A,#N/A,FALSE,"SI"}</definedName>
    <definedName name="w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hatt" hidden="1">{"All",#N/A,FALSE,"Admin";"G only",#N/A,FALSE,"Admin";"No G",#N/A,FALSE,"Admin"}</definedName>
    <definedName name="w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IN" hidden="1">{"' calendrier 2000'!$A$1:$Q$38"}</definedName>
    <definedName name="wrn.1999._.Corporate." hidden="1">{"1999Corporate",#N/A,FALSE,"Corporate"}</definedName>
    <definedName name="wrn.1999._.Funding." hidden="1">{"1999Funding",#N/A,FALSE,"Funding"}</definedName>
    <definedName name="wrn.1999._.Grp._.Adjustments." hidden="1">{"1999GrpAdj",#N/A,FALSE,"Grp Adj"}</definedName>
    <definedName name="wrn.1999._.Grp._.Consol." hidden="1">{"1999GrpConsol",#N/A,FALSE,"Grp Consol"}</definedName>
    <definedName name="wrn.1999._.HTUK." hidden="1">{"1999HTUK",#N/A,FALSE,"HTUK"}</definedName>
    <definedName name="wrn.1999._.International." hidden="1">{"1999International",#N/A,FALSE,"International"}</definedName>
    <definedName name="wrn.1999._.OIDL." hidden="1">{"1999OIDL",#N/A,FALSE,"OIDL"}</definedName>
    <definedName name="wrn.1999._.Trust." hidden="1">{"1999Trust",#N/A,FALSE,"Trust"}</definedName>
    <definedName name="wrn.2000._.Corporate." hidden="1">{"2000Corporate",#N/A,FALSE,"Corporate"}</definedName>
    <definedName name="wrn.2000._.Funding." hidden="1">{"2000Funding",#N/A,FALSE,"Funding"}</definedName>
    <definedName name="wrn.2000._.Grp._.Adjustments." hidden="1">{"2000GrpAdj",#N/A,FALSE,"Grp Adj"}</definedName>
    <definedName name="wrn.2000._.Grp._.Consol." hidden="1">{"2000GrpConsol",#N/A,FALSE,"Grp Consol"}</definedName>
    <definedName name="wrn.2000._.HTUK." hidden="1">{"2000HTUK",#N/A,FALSE,"HTUK"}</definedName>
    <definedName name="wrn.2000._.International." hidden="1">{"2000International",#N/A,FALSE,"International"}</definedName>
    <definedName name="wrn.2000._.OIDL." hidden="1">{"2000OIDL",#N/A,FALSE,"OIDL"}</definedName>
    <definedName name="wrn.2000._.Trust." hidden="1">{"2000Trust",#N/A,FALSE,"Trust"}</definedName>
    <definedName name="wrn.2NDQTRRPT.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wrn.All._.Tabs._.for._.Ken." hidden="1">{#N/A,#N/A,FALSE,"CW Summary";#N/A,#N/A,FALSE,"Weekly Tracking";#N/A,#N/A,FALSE,"MSA";#N/A,#N/A,FALSE,"Parts";#N/A,#N/A,FALSE,"RS";#N/A,#N/A,FALSE,"Mods";#N/A,#N/A,FALSE,"GEVISA";#N/A,#N/A,FALSE,"HQ"}</definedName>
    <definedName name="wrn.ALLQTRS." hidden="1">{"QTR1",#N/A,FALSE,"Q1 Detail";"QTR2",#N/A,FALSE,"Q2 Detail";"QTR3",#N/A,FALSE,"Q3 Detail";"QTR4",#N/A,FALSE,"Q4 Detail"}</definedName>
    <definedName name="wrn.ALLRPTS." hidden="1">{"QTR1",#N/A,FALSE,"96OUT";"QTR2",#N/A,FALSE,"96OUT";"QTR3",#N/A,FALSE,"96OUT";"QTR4",#N/A,FALSE,"96OUT";"YEAR",#N/A,FALSE,"96OUT"}</definedName>
    <definedName name="wrn.Balance._.sheet." hidden="1">{"Balance sheet",#N/A,TRUE,"DB1_format"}</definedName>
    <definedName name="wrn.Belgium_Total." hidden="1">{"Belgium_Total",#N/A,FALSE,"Belg Wksheet"}</definedName>
    <definedName name="wrn.BelgSummary." hidden="1">{"BelgSummary",#N/A,FALSE,"Belg Summary"}</definedName>
    <definedName name="wrn.Bezposred_sprzedaz.eksport" hidden="1">{"PODESTY_EKSPORTOWE",#N/A,FALSE,"KOSZTY PRODUKCYJNE";"CZĘŚCI_EKSPORTOWE",#N/A,FALSE,"KOSZTY PRODUKCYJNE";"REGAŁY_EKSPORTOWE",#N/A,FALSE,"KOSZTY PRODUKCYJNE";"USŁUGI_EKSPORTOWE",#N/A,FALSE,"KOSZTY PRODUKCYJNE"}</definedName>
    <definedName name="wrn.BEZPOŚR_SPRZEDAŻ._.EKSPORTOWA." hidden="1">{"PODESTY_EKSPORTOWE",#N/A,FALSE,"KOSZTY PRODUKCYJNE";"CZĘŚCI_EKSPORTOWE",#N/A,FALSE,"KOSZTY PRODUKCYJNE";"REGAŁY_EKSPORTOWE",#N/A,FALSE,"KOSZTY PRODUKCYJNE";"USŁUGI_EKSPORTOWE",#N/A,FALSE,"KOSZTY PRODUKCYJNE"}</definedName>
    <definedName name="wrn.BEZPOŚR_SPRZEDAŻ._.KRAJOWA." hidden="1">{"PODESTY KRAJOWE",#N/A,FALSE,"KOSZTY PRODUKCYJNE";"CZĘŚCI KRAJOWE",#N/A,FALSE,"KOSZTY PRODUKCYJNE";"REGAŁY KRAJOWE",#N/A,FALSE,"KOSZTY PRODUKCYJNE";"USŁUGI KRAJOWE",#N/A,FALSE,"KOSZTY PRODUKCYJNE"}</definedName>
    <definedName name="wrn.BEZPOŚR_SPRZEDAŻ._.WEWNĘTRZNA." hidden="1">{"CZĘŚCI BXX WEWNĘTRZNE",#N/A,FALSE,"KOSZTY PRODUKCYJNE";"CZĘŚCI DLA ZEA WEWNĘTRZNE",#N/A,FALSE,"KOSZTY PRODUKCYJNE";"CZĘŚCI DO TERMOSTATU WEWNĘTRZNE",#N/A,FALSE,"KOSZTY PRODUKCYJNE";"SZAFY WEWNĘTRZNE",#N/A,FALSE,"KOSZTY PRODUKCYJNE"}</definedName>
    <definedName name="wrn.BEZPOŚREDNIE_ZAŁOŻENIA." hidden="1">{"ZAŁOŻENIA BEZPOŚREDNIE",#N/A,FALSE,"KOSZTY PRODUKCYJNE"}</definedName>
    <definedName name="wrn.blabla." hidden="1">{"eingeklappt",#N/A,FALSE,"TOTAL SHARED";"ausgeklappt",#N/A,FALSE,"TOTAL SHARED"}</definedName>
    <definedName name="wrn.BRIDGE._.REPORTS." hidden="1">{"ENLARGED",#N/A,FALSE,"Bridge";"CALCULATIONS",#N/A,FALSE,"Bridge"}</definedName>
    <definedName name="wrn.BUDŻET_ZASADNICZY." hidden="1">{"PLAN_RACHUNKU_ZYSKÓW",#N/A,FALSE,"SPRAWOZD";"PLAN_BILANSU",#N/A,FALSE,"SPRAWOZD";"ZMIANY_STANU_BILANSU",#N/A,FALSE,"SPRAWOZD";"PLAN_PRZEPŁYWÓW",#N/A,FALSE,"SPRAWOZD"}</definedName>
    <definedName name="wrn.CAŁOŚĆ_PRÓBA." hidden="1">{"BUDŻET_SPRZEDAŻY",#N/A,TRUE,"PRZYCHODY";"BUDŻET_PRODUKCJI",#N/A,TRUE,"PRZYCHODY"}</definedName>
    <definedName name="wrn.Country._.Summary." hidden="1">{"Summary",#N/A,FALSE,"Country Summary"}</definedName>
    <definedName name="wrn.Country._.Worksheet." hidden="1">{"WkSheet",#N/A,FALSE,"Country Wksheet"}</definedName>
    <definedName name="wrn.DANE_POZOSTAŁE." hidden="1">{"RACHUNEK_ZYSKÓW_I_STRAT",#N/A,FALSE,"DANE - POZOSTAŁE";"BILANS",#N/A,FALSE,"DANE - POZOSTAŁE"}</definedName>
    <definedName name="wrn.DC.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rn.Debt." hidden="1">{"Debt_floating",#N/A,FALSE,"BudgetIII";"Debt_fixed",#N/A,FALSE,"BudgetIII";"Debt_hedge_I",#N/A,FALSE,"BudgetIII"}</definedName>
    <definedName name="wrn.esl." hidden="1">{"Monthly6Q",#N/A,FALSE,"0614ESL"}</definedName>
    <definedName name="wrn.ET_SG." hidden="1">{#N/A,#N/A,FALSE,"Créances";#N/A,#N/A,FALSE,"Effectifs";#N/A,#N/A,FALSE,"SI"}</definedName>
    <definedName name="wrn.GRUPY_WYROBÓW_MARŻE." hidden="1">{"CZĘŚCI_BBX_WEWNĘTRZNA",#N/A,FALSE,"GRUPY WYROBÓW";"CZĘŚCI_TERMOSTATU_WEWNĘTRZNE",#N/A,FALSE,"GRUPY WYROBÓW";"CZĘŚCI_ZEA_WEWNĘTRZNE",#N/A,FALSE,"GRUPY WYROBÓW";"SZAFY_WEWNĘTRZNE",#N/A,FALSE,"GRUPY WYROBÓW";"CZĘŚCI_EKSPORTOWE",#N/A,FALSE,"GRUPY WYROBÓW";"PODESTY_EKSPORTOWE",#N/A,FALSE,"GRUPY WYROBÓW";"REGAŁY_EKSPORTOWE",#N/A,FALSE,"GRUPY WYROBÓW";"USŁUGI_EKSPORTOWE",#N/A,FALSE,"GRUPY WYROBÓW";"USŁUGI_KRAJOWE",#N/A,FALSE,"GRUPY WYROBÓW";"REGAŁY_KRAJOWE",#N/A,FALSE,"GRUPY WYROBÓW";"PODESTY_KRAJOWE",#N/A,FALSE,"GRUPY WYROBÓW";"CZĘŚCI_KRAJOWE",#N/A,FALSE,"GRUPY WYROBÓW";"RAZEM_GRUPY",#N/A,FALSE,"GRUPY WYROBÓW";"RAZEM_GRUPY_UKRYTE",#N/A,FALSE,"GRUPY WYROBÓW"}</definedName>
    <definedName name="wrn.gugyug." hidden="1">{#N/A,#N/A,FALSE,"Globtel";#N/A,#N/A,FALSE,"Globtel"}</definedName>
    <definedName name="wrn.Guillaume." hidden="1">{"MARCH",#N/A,FALSE,"CONSO OPEX 5899";"FullOpex",#N/A,FALSE,"CONSO OPEX 5899"}</definedName>
    <definedName name="wrn.landscape._.template." hidden="1">{#N/A,#N/A,FALSE,"Sheet1"}</definedName>
    <definedName name="wrn.Mahmoud." hidden="1">{#N/A,#N/A,FALSE,"Objectives"}</definedName>
    <definedName name="wrn.Massimo.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onthly." hidden="1">{#N/A,#N/A,FALSE,"EL-M-01";#N/A,#N/A,FALSE,"EL-M-02";#N/A,#N/A,FALSE,"EL-M-03";#N/A,#N/A,FALSE,"EL-S-01";#N/A,#N/A,FALSE,"EL-S-02";#N/A,#N/A,FALSE,"EL-A-01";#N/A,#N/A,FALSE,"EL-A-02"}</definedName>
    <definedName name="wrn.NIEPRODUKCYJNE." hidden="1">{"BUDŻET_KOSZTÓW_SPRZEDAŻY.",#N/A,FALSE,"KOSZTY NIEPRODUKCYJNE";"PŁACE_ZARZĄDU",#N/A,FALSE,"KOSZTY NIEPRODUKCYJNE";"BUDŻDET_ZARZĄDU_INNE",#N/A,FALSE,"KOSZTY NIEPRODUKCYJNE"}</definedName>
    <definedName name="wrn.NIEROZLICZANE." hidden="1">{"POŚR. ZMIENNE BEZ MPK",#N/A,FALSE,"KOSZTY PRODUKCYJNE";"POŚR. STAŁE BEZ MPK",#N/A,FALSE,"KOSZTY PRODUKCYJNE"}</definedName>
    <definedName name="wrn.NOVPRES." hidden="1">{#N/A,#N/A,TRUE,"PAGE 2";#N/A,#N/A,TRUE,"PAGE 3";#N/A,#N/A,TRUE,"PAGE4"}</definedName>
    <definedName name="wrn.OUTLOOKFULLYEAR.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wrn.PandL_Summary." hidden="1">{#N/A,#N/A,FALSE,"Summary"}</definedName>
    <definedName name="wrn.PL._.guldens." hidden="1">{#N/A,#N/A,TRUE,"Subscriber base";#N/A,#N/A,TRUE,"P&amp;L EuroNet Internet BV";#N/A,#N/A,TRUE,"CorporateRev";#N/A,#N/A,TRUE,"ResidentialRev";#N/A,#N/A,TRUE,"I K C";#N/A,#N/A,TRUE,"Animation";#N/A,#N/A,TRUE,"Marketing";#N/A,#N/A,TRUE,"Sales";#N/A,#N/A,TRUE,"CustomerCare";#N/A,#N/A,TRUE,"IS IT";#N/A,#N/A,TRUE,"GEA"}</definedName>
    <definedName name="wrn.PrintAll." hidden="1">{#N/A,#N/A,FALSE,"Australia";#N/A,#N/A,FALSE,"Belgium";#N/A,#N/A,FALSE,"Canada RP";#N/A,#N/A,FALSE,"Canada SP";#N/A,#N/A,FALSE,"France RI";#N/A,#N/A,FALSE,"France SP";#N/A,#N/A,FALSE,"Germany";#N/A,#N/A,FALSE,"Ireland Marsh";#N/A,#N/A,FALSE,"Ireland Mercer";#N/A,#N/A,FALSE,"Netherlands";#N/A,#N/A,FALSE,"UK Bowring";#N/A,#N/A,FALSE,"UK Frizzell";#N/A,#N/A,FALSE,"UK Mercer";#N/A,#N/A,FALSE,"Summary"}</definedName>
    <definedName name="wrn.PRZYCHODY." hidden="1">{"BUDŻET_SPRZEDAŻY",#N/A,FALSE,"PRZYCHODY";"BUDŻET_PRODUKCJI",#N/A,FALSE,"PRZYCHODY";"BUDŻET_PRODUKCJI_W_TOKU",#N/A,FALSE,"PRZYCHODY";"BUDŻET_ZAPASÓW",#N/A,FALSE,"PRZYCHODY"}</definedName>
    <definedName name="wrn.Qrtly._.Grp._.Consol." hidden="1">{"QTRLYGrpConsol",#N/A,FALSE,"Grp Consol"}</definedName>
    <definedName name="wrn.Qrtly._.International." hidden="1">{"QTRLYInternational",#N/A,FALSE,"International"}</definedName>
    <definedName name="wrn.Qtrly._.Corporate." hidden="1">{"QTRLYCorporate",#N/A,FALSE,"Corporate"}</definedName>
    <definedName name="wrn.Qtrly._.Funding." hidden="1">{"QTRLYFunding",#N/A,FALSE,"Funding"}</definedName>
    <definedName name="wrn.Qtrly._.Grp._.Adjustments." hidden="1">{"QTRLYGrpAdj",#N/A,FALSE,"Grp Adj"}</definedName>
    <definedName name="wrn.Qtrly._.HTUK." hidden="1">{"QTRLYHTUK",#N/A,FALSE,"HTUK"}</definedName>
    <definedName name="wrn.Qtrly._.OIDL." hidden="1">{"QTRLYOIDL",#N/A,FALSE,"OIDL"}</definedName>
    <definedName name="wrn.Qtrly._.Trust." hidden="1">{"QTRLYTrust",#N/A,FALSE,"Trust"}</definedName>
    <definedName name="wrn.ROBOCIZNA." hidden="1">{"PRODUKCJA",#N/A,FALSE,"KOSZTY PRODUKCYJNE";"ROBOCIZNA",#N/A,FALSE,"KOSZTY PRODUKCYJNE"}</definedName>
    <definedName name="wrn.ROZLICZANE_WG_MPK." hidden="1">{"ROZLICZANE_ZAŁOŻENIA",#N/A,FALSE,"KOSZTY PRODUKCYJNE";"ROZLICZANE_MPK1",#N/A,FALSE,"KOSZTY PRODUKCYJNE";"ROZLICZANE_MPK2",#N/A,FALSE,"KOSZTY PRODUKCYJNE";"ROZLICZANE_MPK3",#N/A,FALSE,"KOSZTY PRODUKCYJNE";"ROZLICZANE_MPK4",#N/A,FALSE,"KOSZTY PRODUKCYJNE";"ROZLICZANE_MPK5",#N/A,FALSE,"KOSZTY PRODUKCYJNE";"ROZLICZANE_MPK6",#N/A,FALSE,"KOSZTY PRODUKCYJNE";"ROZLICZANE_MPK7",#N/A,FALSE,"KOSZTY PRODUKCYJNE";"ROZLICZANE_MPK8",#N/A,FALSE,"KOSZTY PRODUKCYJNE";"ROZLICZANE_MPK9",#N/A,FALSE,"KOSZTY PRODUKCYJNE";"ROZLICZANE_MPK10",#N/A,FALSE,"KOSZTY PRODUKCYJNE"}</definedName>
    <definedName name="wrn.sp1." hidden="1">{"All",#N/A,FALSE,"Admin";"G only",#N/A,FALSE,"Admin";"No G",#N/A,FALSE,"Admin"}</definedName>
    <definedName name="wrn.Tabs._.for._.Dave." hidden="1">{#N/A,#N/A,FALSE,"CW Summary";#N/A,#N/A,FALSE,"Weekly Tracking";#N/A,#N/A,FALSE,"MSA";#N/A,#N/A,FALSE,"Parts";#N/A,#N/A,FALSE,"RS";#N/A,#N/A,FALSE,"Mods";#N/A,#N/A,FALSE,"GEVISA"}</definedName>
    <definedName name="wrn.Test." hidden="1">{"OUTLK3YROCC",#N/A,FALSE,"3YR_OCC"}</definedName>
    <definedName name="wrn.TOUT_imprimer.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wrn.Warranty._.Reserves." hidden="1">{"provision",#N/A,FALSE;"reserve analysis",#N/A,FALSE}</definedName>
    <definedName name="wrn.WSKAŹNIKI_NARZUTU_KOSZTÓW." hidden="1">{"STAWKI_PŁAC",#N/A,FALSE,"KOSZTY PRODUKCYJNE";"STAWKI_KSG",#N/A,FALSE,"KOSZTY PRODUKCYJNE";"STAWKI_KZPG",#N/A,FALSE,"KOSZTY PRODUKCYJNE";"STAWKI_KPŁ_KZPG_KSG",#N/A,FALSE,"KOSZTY PRODUKCYJNE"}</definedName>
    <definedName name="wrn.WYDRUK._.ZBIORCZY." hidden="1">{"PRZYCHODY I KOSZTY FINANSOWE MEMORIAŁOWO _ DANE WEJŚCIOWE",#N/A,FALSE,"MEMORIAŁY"}</definedName>
    <definedName name="wvu.Presentation." hidden="1">{TRUE,TRUE,-1.25,-15.5,604.5,369.75,FALSE,TRUE,TRUE,FALSE,1,1,3,13,22,2,1,4,TRUE,TRUE,3,TRUE,1,TRUE,100,"Swvu.Presentation.","ACwvu.Presentation.",1,FALSE,FALSE,0,0,2,0.8,2,"&amp;C&amp;""Helvetica""&amp;18&amp;BDELL COMPUTER CORPORATION
ACCRUED WARRANTY SUMMARY&amp;""MS Sans Serif""&amp;10&amp;B
&amp;""Helvetica""&amp;14&amp;BACCOUNTS 23490-739/999","",TRUE,FALSE,FALSE,FALSE,1,125,#N/A,#N/A,"=R13C1:R42C42",FALSE,"Rwvu.Presentation.","Cwvu.Presentation.",FALSE,FALSE}</definedName>
    <definedName name="wvu.provision." hidden="1">{TRUE,TRUE,-1.25,-15.5,604.5,369.75,FALSE,TRUE,TRUE,TRUE,0,1,#N/A,1,#N/A,36.96875,22.9444444444444,1,FALSE,FALSE,3,TRUE,1,FALSE,100,"Swvu.provision.","ACwvu.provision.",1,FALSE,FALSE,0.75,0.75,2.02,1,2,"&amp;C&amp;""Helvetica""&amp;18&amp;BDELL COMPUTER CORPORATION
SERVICE OPERATIONS - FINANCE&amp;""MS Sans Serif""&amp;10&amp;B
&amp;""Helvetica""&amp;14&amp;BParts Provision vs. Write-offs","&amp;L&amp;""Helvetica""&amp;9Bob Ross&amp;C&amp;""Helvetica""&amp;9&amp;F&amp;R&amp;""Helvetica""&amp;9&amp;D     &amp;T",FALSE,FALSE,FALSE,FALSE,1,110,#N/A,#N/A,"=R7C1:R26C36",FALSE,"Rwvu.provision.",#N/A,FALSE,FALSE}</definedName>
    <definedName name="wvu.reserve._.analysis." hidden="1">{TRUE,TRUE,-1.25,-15.5,604.5,369.75,FALSE,TRUE,TRUE,TRUE,0,1,#N/A,24,#N/A,36.96875,22.9411764705882,1,FALSE,FALSE,3,TRUE,1,FALSE,100,"Swvu.reserve._.analysis.","ACwvu.reserve._.analysis.",1,FALSE,FALSE,0.75,0.75,2.21,1,2,"&amp;C&amp;""Helvetica""&amp;18&amp;BDELL COMPUTER CORPORATION
SERVICE OPERATIONS - FINANCE
&amp;14Reserve Analysis&amp;""MS Sans Serif""&amp;10&amp;B
","&amp;L&amp;""Helvetica""&amp;9Bob Ross&amp;C&amp;""Helvetica""&amp;9&amp;F&amp;R&amp;""Helvetica""&amp;9&amp;D     &amp;T",FALSE,FALSE,FALSE,FALSE,1,110,#N/A,#N/A,"=R36C1:R49C36",FALSE,"Rwvu.reserve._.analysis.",#N/A,FALSE,FALSE}</definedName>
    <definedName name="wvu.Wty._.accrual._.summary." hidden="1">{TRUE,TRUE,-1.25,-15.5,604.5,369.75,FALSE,TRUE,TRUE,FALSE,1,1,25,13,15,2,1,4,TRUE,TRUE,3,TRUE,1,TRUE,100,"Swvu.Wty._.accrual._.summary.","ACwvu.Wty._.accrual._.summary.",1,FALSE,FALSE,0,0,2.1,1,2,"&amp;C&amp;""Helvetica""&amp;18&amp;BDELL COMPUTER CORPORATION
WORLDWIDE OPERATIONS
WARRANTY ACCRUAL SUMMARY
","",TRUE,FALSE,FALSE,FALSE,1,#N/A,1,1,#DIV/0!,FALSE,"Rwvu.Wty._.accrual._.summary.","Cwvu.Wty._.accrual._.summary.",FALSE,FALSE}</definedName>
    <definedName name="ww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www" hidden="1">{#N/A,#N/A,FALSE,"Objectives"}</definedName>
    <definedName name="x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xsssw" hidden="1">{#N/A,#N/A,FALSE,"Créances";#N/A,#N/A,FALSE,"Effectifs";#N/A,#N/A,FALSE,"SI"}</definedName>
    <definedName name="xxx" hidden="1">{#N/A,#N/A,FALSE,"Créances";#N/A,#N/A,FALSE,"Effectifs";#N/A,#N/A,FALSE,"SI"}</definedName>
    <definedName name="XXXX" hidden="1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xx" hidden="1">{#N/A,#N/A,FALSE,"Créances";#N/A,#N/A,FALSE,"Effectifs";#N/A,#N/A,FALSE,"SI"}</definedName>
    <definedName name="xxxxxxxxxxxxxxxx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y" hidden="1">{#N/A,#N/A,FALSE,"Sheet1"}</definedName>
    <definedName name="z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Z_1D89FA16_D8BD_4ECE_8562_49ECD2E7EF3F_.wvu.FilterData" hidden="1">#REF!</definedName>
    <definedName name="Z_1EC2965D_2587_433D_BD20_1ED1556726A3_.wvu.FilterData" hidden="1">#REF!</definedName>
    <definedName name="Z_2FD1431F_7D3C_47F3_B197_78E01881F217_.wvu.FilterData" hidden="1">#REF!</definedName>
    <definedName name="Z_57DBD0C0_4CBA_4996_92D4_EAA5225B76DD_.wvu.FilterData" hidden="1">#REF!</definedName>
    <definedName name="Z_5C629547_E941_49EF_A8BE_509929825BAD_.wvu.FilterData" hidden="1">#REF!</definedName>
    <definedName name="Z_9987CE93_DEF8_4BB1_AF26_C022D2D1B1AE_.wvu.FilterData" hidden="1">#REF!</definedName>
    <definedName name="Z_D1320466_0719_40C0_AAC7_4EF04340A1F7_.wvu.FilterData" hidden="1">#REF!</definedName>
    <definedName name="Z_EFD90C49_C8E9_4FAB_935A_68C244308DCA_.wvu.FilterData" hidden="1">#REF!</definedName>
    <definedName name="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zzzzzzzzzzzzzzzzzzzz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32" l="1"/>
  <c r="D67" i="32"/>
  <c r="D83" i="32" s="1"/>
  <c r="F67" i="32"/>
  <c r="G67" i="32"/>
  <c r="G83" i="32" s="1"/>
  <c r="H67" i="32"/>
  <c r="H83" i="32" s="1"/>
  <c r="D89" i="32"/>
  <c r="E89" i="32"/>
  <c r="F89" i="32"/>
  <c r="G89" i="32"/>
  <c r="H89" i="32"/>
  <c r="C89" i="32"/>
  <c r="B89" i="32"/>
  <c r="B66" i="32"/>
  <c r="L87" i="32"/>
  <c r="M87" i="32"/>
  <c r="N87" i="32"/>
  <c r="O87" i="32"/>
  <c r="P87" i="32"/>
  <c r="Q87" i="32"/>
  <c r="R87" i="32"/>
  <c r="M9" i="31"/>
  <c r="C74" i="32"/>
  <c r="D74" i="32"/>
  <c r="E74" i="32"/>
  <c r="F74" i="32"/>
  <c r="G74" i="32"/>
  <c r="H74" i="32"/>
  <c r="A44" i="32"/>
  <c r="A42" i="32"/>
  <c r="A40" i="32"/>
  <c r="A38" i="32"/>
  <c r="A36" i="32"/>
  <c r="A34" i="32"/>
  <c r="A32" i="32"/>
  <c r="A30" i="32"/>
  <c r="A28" i="32"/>
  <c r="A26" i="32"/>
  <c r="A24" i="32"/>
  <c r="A22" i="32"/>
  <c r="A20" i="32"/>
  <c r="B95" i="32"/>
  <c r="C95" i="32"/>
  <c r="D95" i="32"/>
  <c r="E95" i="32"/>
  <c r="F95" i="32"/>
  <c r="G95" i="32"/>
  <c r="H95" i="32"/>
  <c r="B96" i="32"/>
  <c r="C96" i="32"/>
  <c r="D96" i="32"/>
  <c r="E96" i="32"/>
  <c r="F96" i="32"/>
  <c r="G96" i="32"/>
  <c r="H96" i="32"/>
  <c r="B97" i="32"/>
  <c r="C97" i="32"/>
  <c r="D97" i="32"/>
  <c r="E97" i="32"/>
  <c r="F97" i="32"/>
  <c r="G97" i="32"/>
  <c r="H97" i="32"/>
  <c r="L88" i="32"/>
  <c r="B67" i="32" s="1"/>
  <c r="N88" i="32"/>
  <c r="O88" i="32"/>
  <c r="E67" i="32" s="1"/>
  <c r="E83" i="32" s="1"/>
  <c r="P88" i="32"/>
  <c r="Q88" i="32"/>
  <c r="R88" i="32"/>
  <c r="M88" i="32"/>
  <c r="M90" i="32"/>
  <c r="N90" i="32"/>
  <c r="O90" i="32"/>
  <c r="P90" i="32"/>
  <c r="Q90" i="32"/>
  <c r="R90" i="32"/>
  <c r="L90" i="32"/>
  <c r="C88" i="32"/>
  <c r="D88" i="32"/>
  <c r="E88" i="32"/>
  <c r="F88" i="32"/>
  <c r="G88" i="32"/>
  <c r="H88" i="32"/>
  <c r="B88" i="32"/>
  <c r="F83" i="32" l="1"/>
  <c r="C83" i="32"/>
  <c r="H87" i="32"/>
  <c r="G87" i="32"/>
  <c r="C87" i="32"/>
  <c r="D87" i="32"/>
  <c r="E87" i="32"/>
  <c r="F87" i="32"/>
  <c r="B87" i="32"/>
  <c r="E75" i="32"/>
  <c r="E77" i="32"/>
  <c r="C75" i="32"/>
  <c r="D75" i="32"/>
  <c r="F75" i="32"/>
  <c r="G75" i="32"/>
  <c r="H75" i="32"/>
  <c r="C76" i="32"/>
  <c r="D76" i="32"/>
  <c r="E76" i="32"/>
  <c r="F76" i="32"/>
  <c r="G76" i="32"/>
  <c r="H76" i="32"/>
  <c r="C77" i="32"/>
  <c r="D77" i="32"/>
  <c r="F77" i="32"/>
  <c r="G77" i="32"/>
  <c r="H77" i="32"/>
  <c r="C78" i="32"/>
  <c r="D78" i="32"/>
  <c r="E78" i="32"/>
  <c r="F78" i="32"/>
  <c r="G78" i="32"/>
  <c r="H78" i="32"/>
  <c r="C79" i="32"/>
  <c r="D79" i="32"/>
  <c r="E79" i="32"/>
  <c r="F79" i="32"/>
  <c r="G79" i="32"/>
  <c r="H79" i="32"/>
  <c r="C80" i="32"/>
  <c r="D80" i="32"/>
  <c r="E80" i="32"/>
  <c r="F80" i="32"/>
  <c r="G80" i="32"/>
  <c r="H80" i="32"/>
  <c r="C66" i="32" l="1"/>
  <c r="D66" i="32"/>
  <c r="E66" i="32"/>
  <c r="F66" i="32"/>
  <c r="G66" i="32"/>
  <c r="H66" i="32"/>
  <c r="C65" i="32"/>
  <c r="D65" i="32"/>
  <c r="E65" i="32"/>
  <c r="F65" i="32"/>
  <c r="G65" i="32"/>
  <c r="H65" i="32"/>
  <c r="B65" i="32"/>
  <c r="I12" i="32"/>
  <c r="C10" i="32"/>
  <c r="D10" i="32"/>
  <c r="E10" i="32"/>
  <c r="F10" i="32"/>
  <c r="G10" i="32"/>
  <c r="H10" i="32"/>
  <c r="I10" i="32"/>
  <c r="I11" i="32"/>
  <c r="C2" i="32"/>
  <c r="D2" i="32"/>
  <c r="E2" i="32"/>
  <c r="F2" i="32"/>
  <c r="G2" i="32"/>
  <c r="H2" i="32"/>
  <c r="I2" i="32"/>
  <c r="C3" i="32"/>
  <c r="B90" i="32" s="1"/>
  <c r="D3" i="32"/>
  <c r="C90" i="32" s="1"/>
  <c r="E3" i="32"/>
  <c r="D90" i="32" s="1"/>
  <c r="F3" i="32"/>
  <c r="E90" i="32" s="1"/>
  <c r="G3" i="32"/>
  <c r="F90" i="32" s="1"/>
  <c r="H3" i="32"/>
  <c r="G90" i="32" s="1"/>
  <c r="I3" i="32"/>
  <c r="H90" i="32" s="1"/>
  <c r="E81" i="32" l="1"/>
  <c r="D81" i="32"/>
  <c r="H81" i="32"/>
  <c r="G81" i="32"/>
  <c r="F81" i="32"/>
  <c r="F82" i="32"/>
  <c r="G82" i="32"/>
  <c r="E82" i="32"/>
  <c r="C81" i="32"/>
  <c r="D82" i="32"/>
  <c r="C82" i="32"/>
  <c r="H82" i="32"/>
  <c r="D15" i="32"/>
  <c r="E15" i="32"/>
  <c r="F15" i="32"/>
  <c r="G15" i="32"/>
  <c r="H15" i="32"/>
  <c r="I15" i="32"/>
  <c r="C15" i="32"/>
  <c r="D14" i="32"/>
  <c r="E14" i="32"/>
  <c r="F14" i="32"/>
  <c r="G14" i="32"/>
  <c r="H14" i="32"/>
  <c r="I14" i="32"/>
  <c r="C14" i="32"/>
  <c r="D13" i="32"/>
  <c r="E13" i="32"/>
  <c r="F13" i="32"/>
  <c r="G13" i="32"/>
  <c r="H13" i="32"/>
  <c r="I13" i="32"/>
  <c r="C13" i="32"/>
  <c r="E12" i="32"/>
  <c r="F12" i="32"/>
  <c r="G12" i="32"/>
  <c r="H12" i="32"/>
  <c r="D12" i="32"/>
  <c r="C12" i="32"/>
  <c r="E11" i="32"/>
  <c r="F11" i="32"/>
  <c r="G11" i="32"/>
  <c r="H11" i="32"/>
  <c r="D11" i="32"/>
  <c r="C11" i="32"/>
  <c r="D9" i="32"/>
  <c r="E9" i="32"/>
  <c r="F9" i="32"/>
  <c r="G9" i="32"/>
  <c r="H9" i="32"/>
  <c r="I9" i="32"/>
  <c r="C9" i="32"/>
  <c r="D8" i="32"/>
  <c r="E8" i="32"/>
  <c r="F8" i="32"/>
  <c r="G8" i="32"/>
  <c r="H8" i="32"/>
  <c r="I8" i="32"/>
  <c r="C8" i="32"/>
  <c r="D7" i="32"/>
  <c r="E7" i="32"/>
  <c r="F7" i="32"/>
  <c r="G7" i="32"/>
  <c r="H7" i="32"/>
  <c r="I7" i="32"/>
  <c r="C7" i="32"/>
  <c r="D6" i="32"/>
  <c r="E6" i="32"/>
  <c r="F6" i="32"/>
  <c r="G6" i="32"/>
  <c r="H6" i="32"/>
  <c r="I6" i="32"/>
  <c r="C6" i="32"/>
  <c r="D5" i="32"/>
  <c r="E5" i="32"/>
  <c r="F5" i="32"/>
  <c r="G5" i="32"/>
  <c r="H5" i="32"/>
  <c r="I5" i="32"/>
  <c r="C5" i="32"/>
  <c r="D4" i="32"/>
  <c r="E4" i="32"/>
  <c r="F4" i="32"/>
  <c r="G4" i="32"/>
  <c r="H4" i="32"/>
  <c r="I4" i="32"/>
  <c r="C4" i="32"/>
  <c r="S28" i="31"/>
  <c r="R28" i="31"/>
  <c r="Q28" i="31"/>
  <c r="P28" i="31"/>
  <c r="O28" i="31"/>
  <c r="N28" i="31"/>
  <c r="M28" i="31"/>
  <c r="N23" i="31"/>
  <c r="O23" i="31"/>
  <c r="P23" i="31"/>
  <c r="Q23" i="31"/>
  <c r="R23" i="31"/>
  <c r="S23" i="31"/>
  <c r="M23" i="31"/>
  <c r="S9" i="31"/>
  <c r="N9" i="31"/>
  <c r="O9" i="31"/>
  <c r="P9" i="31"/>
  <c r="Q9" i="31"/>
  <c r="R9" i="31"/>
  <c r="G28" i="30"/>
  <c r="G16" i="30"/>
  <c r="G10" i="30"/>
  <c r="C15" i="3"/>
  <c r="C26" i="3"/>
  <c r="C46" i="3"/>
  <c r="B98" i="3"/>
  <c r="C98" i="3"/>
  <c r="D98" i="3"/>
  <c r="E98" i="3"/>
  <c r="F98" i="3"/>
  <c r="G98" i="3"/>
  <c r="H98" i="3"/>
</calcChain>
</file>

<file path=xl/sharedStrings.xml><?xml version="1.0" encoding="utf-8"?>
<sst xmlns="http://schemas.openxmlformats.org/spreadsheetml/2006/main" count="720" uniqueCount="408">
  <si>
    <t>G.1. o ograniczonej możliwości dysponowania</t>
  </si>
  <si>
    <t>G. Środki pieniężne na koniec okresu</t>
  </si>
  <si>
    <t>F. Środki pieniężne na początek okresu</t>
  </si>
  <si>
    <t>E. Bilansowa zmiana stanu środków pieniężnych, w tym zmiana stanu środków pieniężnych z tytułu różnic kursowych</t>
  </si>
  <si>
    <t>D. Przepływy pieniężne netto, razem</t>
  </si>
  <si>
    <t>C.III. Przepływy pieniężne netto z działalności finansowej</t>
  </si>
  <si>
    <t>C.II.9. Inne wydatki finansowe</t>
  </si>
  <si>
    <t>C.II.8. Odsetki</t>
  </si>
  <si>
    <t>C.II.7. Płatności zobowiązań z tytułu leasingu finansowego</t>
  </si>
  <si>
    <t>C.II.6. Z tytułu innych zobowiązań finansowych</t>
  </si>
  <si>
    <t>C.II.5. Wykup dłużnych papierów wartościowych</t>
  </si>
  <si>
    <t>C.II.4. Spłaty kredytów i pożyczek</t>
  </si>
  <si>
    <t>C.II.3. Inne, niż wypłaty na rzecz właścicieli, wydatki z tytułu podziału zysku</t>
  </si>
  <si>
    <t>C.II.2. Dywidendy i inne wypłaty na rzecz właścicieli</t>
  </si>
  <si>
    <t>C.II.1. Nabycie udziałów (akcji) własnych</t>
  </si>
  <si>
    <t>C.II. Wydatki</t>
  </si>
  <si>
    <t>C.I.4. Inne wpływy finansowe</t>
  </si>
  <si>
    <t>C.I.3. Emisja dłużnych papierów wartościowych</t>
  </si>
  <si>
    <t>C.I.2. Kredyty i pożyczki</t>
  </si>
  <si>
    <t>C.I.1. Wpływy netto z emisji udziałów (akcji) i innych instrumentów kapitałowych oraz dopłat do kapitału</t>
  </si>
  <si>
    <t>C.I. Wpływy</t>
  </si>
  <si>
    <t/>
  </si>
  <si>
    <t>C. Przepływy środków pieniężnych z działalności finansowej</t>
  </si>
  <si>
    <t>B.III. Przepływy pieniężne netto z działalności inwestycyjnej</t>
  </si>
  <si>
    <t>a) w jednostkach powiązanych</t>
  </si>
  <si>
    <t>B.II.3.a) w jednostkach powiązanych:</t>
  </si>
  <si>
    <t>B.II.3. Na aktywa finansowe, w tym:</t>
  </si>
  <si>
    <t>B.II.2. Nabycie inwestycji w nieruchomości oraz wartości niematerialnych i prawnych</t>
  </si>
  <si>
    <t>B.II.1. Nabycie wartości niematerialnych i prawnych oraz rzeczowych aktywów trwałych</t>
  </si>
  <si>
    <t>B.II. Wydatki</t>
  </si>
  <si>
    <t>B.I.3.b)4) odsetki</t>
  </si>
  <si>
    <t>b) w pozostałych jednostkach</t>
  </si>
  <si>
    <t>B.I.3.b) w pozostałych jednostkach:</t>
  </si>
  <si>
    <t>B.I.3.a) w jednostkach powiązanych:</t>
  </si>
  <si>
    <t>B.I.3. Z aktywów finansowych, w tym:</t>
  </si>
  <si>
    <t>B.I.2. Zbycie inwestycji w nieruchomości oraz wartości niematerialne i prawne</t>
  </si>
  <si>
    <t>B.I.1. Zbycie wartości niematerialnych i prawnych oraz rzeczowych aktywów trwałych</t>
  </si>
  <si>
    <t>B.I. Wpływy</t>
  </si>
  <si>
    <t>B. Przepływy środków pieniężnych z działalności inwestycyjnej</t>
  </si>
  <si>
    <t>A.III. Przepływy pieniężne netto z działalności operacyjnej</t>
  </si>
  <si>
    <t>A.II.9. Zmiana stanu rozliczeń międzyokresowych</t>
  </si>
  <si>
    <t>A.II.8. Zmiana stanu zobowiązań krótkoterminowych z wyjątkiem kredytów i pożyczek</t>
  </si>
  <si>
    <t>A.II.7. Zmiana stanu należności</t>
  </si>
  <si>
    <t>A.II.6. Zmiana stanu zapasów</t>
  </si>
  <si>
    <t>A.II.5. Zmiana stanu rezerw</t>
  </si>
  <si>
    <t>A.II.4. Zysk (strata) z działalności inwestycyjnej</t>
  </si>
  <si>
    <t>A.II.3. Odsetki i udziały w zyskach (dywidendy)</t>
  </si>
  <si>
    <t>A.II.2. Zyski (straty) z tytułu różnic kursowych</t>
  </si>
  <si>
    <t>A.II.1. Amortyzacja</t>
  </si>
  <si>
    <t>A.II. Korekty razem</t>
  </si>
  <si>
    <t>A.I. Zysk (strata) netto</t>
  </si>
  <si>
    <t>A. Przepływy środków pieniężnych z działalności operacyjnej</t>
  </si>
  <si>
    <t xml:space="preserve">Pasywa razem                                                                                                                                </t>
  </si>
  <si>
    <t>B./IV./2. Inne rozliczenia międzyokresowe/b) krótkoterminowe</t>
  </si>
  <si>
    <t>B./IV./2. Inne rozliczenia międzyokresowe/a) długoterminowe</t>
  </si>
  <si>
    <t>B./IV./2. Inne rozliczenia międzyokresowe</t>
  </si>
  <si>
    <t>B./IV./1. Ujemna wartość firmy</t>
  </si>
  <si>
    <t>B./IV./ Rozliczenia międzyokresowe</t>
  </si>
  <si>
    <t>i) inne</t>
  </si>
  <si>
    <t>B./III./3. Zobowiązania wobec pozostałych jednostek/i) inne</t>
  </si>
  <si>
    <t>B./III./3. Zobowiązania wobec pozostałych jednostek/h) z tytułu wynagrodzeń</t>
  </si>
  <si>
    <t>B./III./3. Zobowiązania wobec pozostałych jednostek/g) z tytułu podatków‚ ceł‚ ubezpieczeń społecznych i zdrowotnych oraz innych tytułów publicznoprawnych</t>
  </si>
  <si>
    <t>B./III./3. Zobowiązania wobec pozostałych jednostek/f) zobowiązania wekslowe</t>
  </si>
  <si>
    <t>B./III./3. Zobowiązania wobec pozostałych jednostek/e) zaliczki otrzymane na dostawy i usługi</t>
  </si>
  <si>
    <t>- do 12 miesięcy</t>
  </si>
  <si>
    <t>B./III./3. Zobowiązania wobec pozostałych jednostek/d) z tytułu dostaw i usług‚ o okresie wymagalności:/- do 12 miesięcy</t>
  </si>
  <si>
    <t>B./III./3. Zobowiązania wobec pozostałych jednostek/d) z tytułu dostaw i usług‚ o okresie wymagalności:</t>
  </si>
  <si>
    <t>B./III./3. Zobowiązania wobec pozostałych jednostek/c) inne zobowiązania finansowe</t>
  </si>
  <si>
    <t>B./III./3. Zobowiązania wobec pozostałych jednostek/b) z tytułu emisji dłużnych papierów wartościowych</t>
  </si>
  <si>
    <t>B./III./3. Zobowiązania wobec pozostałych jednostek/a) kredyty i pożyczki</t>
  </si>
  <si>
    <t>B./III./3. Zobowiązania wobec pozostałych jednostek</t>
  </si>
  <si>
    <t>B./III./1. Zobowiązania wobec jednostek powiązanych/b) inne</t>
  </si>
  <si>
    <t>B./III./1. Zobowiązania wobec jednostek powiązanych/a) z tytułu dostaw i usług‚ o okresie wymagalności:/- do 12 miesięcy</t>
  </si>
  <si>
    <t>B./III./1. Zobowiązania wobec jednostek powiązanych/a) z tytułu dostaw i usług‚ o okresie wymagalności:</t>
  </si>
  <si>
    <t>B./III./1. Zobowiązania wobec jednostek powiązanych</t>
  </si>
  <si>
    <t>B./III./ Zobowiązania krótkoterminowe</t>
  </si>
  <si>
    <t>B./II./3. Wobec pozostałych jednostek/c) inne zobowiązania finansowe</t>
  </si>
  <si>
    <t>B./II./3. Wobec pozostałych jednostek/b) z tytułu emisji dłużnych papierów wartościowych</t>
  </si>
  <si>
    <t>B./II./3. Wobec pozostałych jednostek/a) kredyty i pożyczki</t>
  </si>
  <si>
    <t>B./II./3. Wobec pozostałych jednostek</t>
  </si>
  <si>
    <t>B./II./1. Wobec jednostek powiązanych</t>
  </si>
  <si>
    <t>B./II./ Zobowiązania długoterminowe</t>
  </si>
  <si>
    <t>B./I./2. Rezerwa na świadczenia emerytalne i podobne/b) krótkoterminowe</t>
  </si>
  <si>
    <t>B./I./2. Rezerwa na świadczenia emerytalne i podobne/a) długoterminowe</t>
  </si>
  <si>
    <t>B./I./2. Rezerwa na świadczenia emerytalne i podobne</t>
  </si>
  <si>
    <t>B./I./1. Rezerwa z tytułu odroczonego podatku dochodowego</t>
  </si>
  <si>
    <t>B./I./ Rezerwy na zobowiązania</t>
  </si>
  <si>
    <t>Zobowiązania i rezerwy na zobowiązania</t>
  </si>
  <si>
    <t>B. Zobowiązania i rezerwy na zobowiązania</t>
  </si>
  <si>
    <t>A./VIII./ Odpisy z zysku netto w ciągu roku obrotowego
(wielkość ujemna)</t>
  </si>
  <si>
    <t>A./VII./ Pozostałe składniki kapitałów własnych</t>
  </si>
  <si>
    <t>A./VI./ Zysk/ (strata) netto</t>
  </si>
  <si>
    <t>A./V./ Zysk/ (strata) z lat ubiegłych</t>
  </si>
  <si>
    <t>A./IV./ Pozostałe kapitały (fundusze) rezerwowe‚ w tym:</t>
  </si>
  <si>
    <t>A./III./ Kapitał (fundusz) z aktualizacji wyceny‚ w tym:</t>
  </si>
  <si>
    <t>A./II./ Kapitał (fundusz) zapasowy‚ w tym:</t>
  </si>
  <si>
    <t>A./I./ Kapitał (fundusz) podstawowy</t>
  </si>
  <si>
    <t>Kapitał (fundusz) własny</t>
  </si>
  <si>
    <t>A. Kapitał (fundusz) własny</t>
  </si>
  <si>
    <t>Aktywa razem</t>
  </si>
  <si>
    <t>D./ Udziały (akcje) własne</t>
  </si>
  <si>
    <t>C./ Należne wpłaty na kapitał (fundusz) podstawowy</t>
  </si>
  <si>
    <t>B./IV./ Krótkoterminowe rozliczenia międzyokresowe</t>
  </si>
  <si>
    <t>- inne środki pieniężne</t>
  </si>
  <si>
    <t>B./III./1. Krótkoterminowe aktywa finansowe/c) środki pieniężne i inne aktywa pieniężne/- inne środki pieniężne</t>
  </si>
  <si>
    <t>- środki pieniężne w kasie i na rachunkach</t>
  </si>
  <si>
    <t>B./III./1. Krótkoterminowe aktywa finansowe/c) środki pieniężne i inne aktywa pieniężne/- środki pieniężne w kasie i na rachunkach</t>
  </si>
  <si>
    <t>B./III./1. Krótkoterminowe aktywa finansowe/c) środki pieniężne i inne aktywa pieniężne</t>
  </si>
  <si>
    <t>B./III./1. Krótkoterminowe aktywa finansowe/b) w pozostałych jednostkach</t>
  </si>
  <si>
    <t>- inne krótkoterminowe aktywa finansowe</t>
  </si>
  <si>
    <t>B./III./1. Krótkoterminowe aktywa finansowe/a) w jednostkach powiązanych/- inne krótkoterminowe aktywa finansowe</t>
  </si>
  <si>
    <t>- udzielone pożyczki</t>
  </si>
  <si>
    <t>B./III./1. Krótkoterminowe aktywa finansowe/a) w jednostkach powiązanych/- udzielone pożyczki</t>
  </si>
  <si>
    <t>- inne papiery wartościowe</t>
  </si>
  <si>
    <t>B./III./1. Krótkoterminowe aktywa finansowe/a) w jednostkach powiązanych/- inne papiery wartościowe</t>
  </si>
  <si>
    <t>B./III./1. Krótkoterminowe aktywa finansowe/a) w jednostkach powiązanych</t>
  </si>
  <si>
    <t>B./III./1. Krótkoterminowe aktywa finansowe</t>
  </si>
  <si>
    <t>B./III./ Inwestycje krótkoterminowe</t>
  </si>
  <si>
    <t>c) inne</t>
  </si>
  <si>
    <t>B./II./3. Należności od pozostałych jednostek/c) inne</t>
  </si>
  <si>
    <t>B./II./3. Należności od pozostałych jednostek/a) z tytułu dostaw i usług‚ o okresie spłaty:/- do 12 miesięcy</t>
  </si>
  <si>
    <t>B./II./3. Należności od pozostałych jednostek/a) z tytułu dostaw i usług‚ o okresie spłaty:</t>
  </si>
  <si>
    <t>B./II./3. Należności od pozostałych jednostek</t>
  </si>
  <si>
    <t>B./II./1. Należności od jednostek powiązanych/b) inne</t>
  </si>
  <si>
    <t>B./II./1. Należności od jednostek powiązanych/a) z tytułu dostaw i usług‚ o okresie spłaty:/- do 12 miesięcy</t>
  </si>
  <si>
    <t>B./II./1. Należności od jednostek powiązanych/a) z tytułu dostaw i usług‚ o okresie spłaty:</t>
  </si>
  <si>
    <t>B./II./1. Należności od jednostek powiązanych</t>
  </si>
  <si>
    <t>B./II./ Należności krótkoterminowe</t>
  </si>
  <si>
    <t>B./I./5. Zaliczki na dostawy i usługi</t>
  </si>
  <si>
    <t>B./I./4. Towary</t>
  </si>
  <si>
    <t>B./I./3. Produkty gotowe</t>
  </si>
  <si>
    <t>B./I./2. Półprodukty i produkty w toku</t>
  </si>
  <si>
    <t>B./I./1. Materiały</t>
  </si>
  <si>
    <t>B./I./ Zapasy</t>
  </si>
  <si>
    <t>Aktywa obrotowe</t>
  </si>
  <si>
    <t>B. Aktywa obrotowe</t>
  </si>
  <si>
    <t>A./V./2. Inne rozliczenia międzyokresowe</t>
  </si>
  <si>
    <t>A./V./1. Aktywa z tytułu odroczonego podatku dochodowego</t>
  </si>
  <si>
    <t>A./V./ Długoterminowe rozliczenia międzyokresowe</t>
  </si>
  <si>
    <t>- udziały lub akcje</t>
  </si>
  <si>
    <t>A./IV./3. Długoterminowe aktywa finansowe/a) w jednostkach powiązanych/- udziały lub akcje</t>
  </si>
  <si>
    <t>A./IV./3. Długoterminowe aktywa finansowe/a) w jednostkach powiązanych</t>
  </si>
  <si>
    <t>A./IV./3. Długoterminowe aktywa finansowe</t>
  </si>
  <si>
    <t>A./IV./ Inwestycje długoterminowe</t>
  </si>
  <si>
    <t>A./III./ Należności długoterminowe</t>
  </si>
  <si>
    <t>A./II./3. Zaliczki na środki trwałe w budowie</t>
  </si>
  <si>
    <t>A./II./2. Środki trwałe w budowie</t>
  </si>
  <si>
    <t>A./II./1. Środki trwałe/e) inne środki trwałe</t>
  </si>
  <si>
    <t>A./II./1. Środki trwałe/d) środki transportu</t>
  </si>
  <si>
    <t>A./II./1. Środki trwałe/c) urządzenia techniczne i maszyny</t>
  </si>
  <si>
    <t>A./II./1. Środki trwałe/b) budynki‚ lokale‚ prawa do lokali i obiekty inżynierii lądowej i wodnej</t>
  </si>
  <si>
    <t>A./II./1. Środki trwałe/a) grunty (w tym prawo użytkowania wieczystego gruntu)</t>
  </si>
  <si>
    <t>A./II./1. Środki trwałe</t>
  </si>
  <si>
    <t>A./II./ Rzeczowe aktywa trwałe</t>
  </si>
  <si>
    <t>A./I./3. Inne wartości niematerialne i prawne</t>
  </si>
  <si>
    <t>A./I./ Wartości niematerialne i prawne</t>
  </si>
  <si>
    <t>Aktywa trwałe</t>
  </si>
  <si>
    <t>A. Aktywa trwałe</t>
  </si>
  <si>
    <t>L. Zysk/ (strata) netto</t>
  </si>
  <si>
    <t>K. Pozostałe obowiązkowe zmniejszenia zysku (zwiększenia straty)</t>
  </si>
  <si>
    <t>K./ Pozostałe obowiązkowe zmniejszenia zysku (zwiększenia straty)</t>
  </si>
  <si>
    <t>J./ Podatek dochodowy</t>
  </si>
  <si>
    <t>I. Zysk/ (strata) brutto</t>
  </si>
  <si>
    <t>IV. Inne</t>
  </si>
  <si>
    <t>H./IV./ Inne</t>
  </si>
  <si>
    <t>III. Aktualizacja wartości aktywów finansowych</t>
  </si>
  <si>
    <t>H./III./ Aktualizacja wartości aktywów finansowych</t>
  </si>
  <si>
    <t>H./II./ Strata z tytułu rozchodu aktywów finansowych‚ w tym:</t>
  </si>
  <si>
    <t>- dla jednostek powiązanych</t>
  </si>
  <si>
    <t>H./I.//b) od jednostek pozostałych‚ w tym:/- dla jednostek powiązanych</t>
  </si>
  <si>
    <t>H./I./ Odsetki‚ w tym:</t>
  </si>
  <si>
    <t>H. Koszty finansowe</t>
  </si>
  <si>
    <t>H./ Koszty finansowe</t>
  </si>
  <si>
    <t>V. Inne</t>
  </si>
  <si>
    <t>G./V./ Inne</t>
  </si>
  <si>
    <t>IV. Aktualizacja wartości aktywów finansowych</t>
  </si>
  <si>
    <t>G./IV./ Aktualizacja wartości aktywów finansowych</t>
  </si>
  <si>
    <t>G./III./ Zysk z tytułu rozchodu aktywów finansowych‚ w tym:</t>
  </si>
  <si>
    <t>- od jednostek powiązanych</t>
  </si>
  <si>
    <t>G./II.//b) od jednostek pozostałych‚ w tym:/- od jednostek powiązanych</t>
  </si>
  <si>
    <t>G./II./ Odsetki‚ w tym:</t>
  </si>
  <si>
    <t>G./I./ Dywidendy i udziały w zyskach‚ w tym:</t>
  </si>
  <si>
    <t>G./ Przychody finansowe</t>
  </si>
  <si>
    <t>F. Zysk/ (strata) z działalności operacyjnej</t>
  </si>
  <si>
    <t>III. Inne koszty operacyjne</t>
  </si>
  <si>
    <t>E./III./ Inne koszty operacyjne</t>
  </si>
  <si>
    <t>II. Aktualizacja wartości aktywów niefinansowych</t>
  </si>
  <si>
    <t>E./II./ Aktualizacja wartości aktywów niefinansowych</t>
  </si>
  <si>
    <t>I. Strata z tytułu rozchodu niefinansowych aktywów trwałych</t>
  </si>
  <si>
    <t>E./I./ Strata z tytułu rozchodu niefinansowych aktywów trwałych</t>
  </si>
  <si>
    <t>E./ Pozostałe koszty operacyjne</t>
  </si>
  <si>
    <t>IV. Inne przychody operacyjne</t>
  </si>
  <si>
    <t>D./IV./ Inne przychody operacyjne</t>
  </si>
  <si>
    <t>III. Aktualizacja wartości aktywów niefinansowych</t>
  </si>
  <si>
    <t>D./III./ Aktualizacja wartości aktywów niefinansowych</t>
  </si>
  <si>
    <t>II. Dotacje</t>
  </si>
  <si>
    <t>D./II./ Dotacje</t>
  </si>
  <si>
    <t>I. Zysk z tytułu rozchodu niefinansowych aktywów trwałych</t>
  </si>
  <si>
    <t>D./I./ Zysk z tytułu rozchodu niefinansowych aktywów trwałych</t>
  </si>
  <si>
    <t>D. Pozostałe przychody operacyjne</t>
  </si>
  <si>
    <t>D./ Pozostałe przychody operacyjne</t>
  </si>
  <si>
    <t>C. Zysk/ (strata) ze sprzedaży</t>
  </si>
  <si>
    <t>VIII. Wartość sprzedanych towarów i materiałów</t>
  </si>
  <si>
    <t>B./VIII./ Wartość sprzedanych towarów i materiałów</t>
  </si>
  <si>
    <t>VII. Pozostałe koszty rodzajowe</t>
  </si>
  <si>
    <t>B./VII./ Pozostałe koszty rodzajowe</t>
  </si>
  <si>
    <t>- emerytalne</t>
  </si>
  <si>
    <t>B./VI.//- emerytalne</t>
  </si>
  <si>
    <t>B./VI./ Ubezpieczenia społeczne i inne świadczenia‚ w tym:</t>
  </si>
  <si>
    <t>V. Wynagrodzenia</t>
  </si>
  <si>
    <t>B./V./ Wynagrodzenia</t>
  </si>
  <si>
    <t>B./IV./ Podatki i opłaty‚ w tym:</t>
  </si>
  <si>
    <t>III. Usługi obce</t>
  </si>
  <si>
    <t>B./III./ Usługi obce</t>
  </si>
  <si>
    <t>II. Zużycie materiałów i energii</t>
  </si>
  <si>
    <t>B./II./ Zużycie materiałów i energii</t>
  </si>
  <si>
    <t>I. Amortyzacja</t>
  </si>
  <si>
    <t>B./I./ Amortyzacja</t>
  </si>
  <si>
    <t>B. Koszty działalności operacyjnej</t>
  </si>
  <si>
    <t>B./ Koszty działalności operacyjnej</t>
  </si>
  <si>
    <t>IV. Przychody netto ze sprzedaży towarów i materiałów</t>
  </si>
  <si>
    <t>A./IV./ Przychody netto ze sprzedaży towarów i materiałów</t>
  </si>
  <si>
    <t>A./I./ Przychody netto ze sprzedaży produktów</t>
  </si>
  <si>
    <t>A.//- od jednostek powiązanych</t>
  </si>
  <si>
    <t>A./ Przychody netto ze sprzedaży i zrównane z nimi‚ w tym:</t>
  </si>
  <si>
    <t>Pozycja</t>
  </si>
  <si>
    <t>2018</t>
  </si>
  <si>
    <t>2019</t>
  </si>
  <si>
    <t>2020</t>
  </si>
  <si>
    <t>2021</t>
  </si>
  <si>
    <t>2022</t>
  </si>
  <si>
    <t>2023</t>
  </si>
  <si>
    <t>2024</t>
  </si>
  <si>
    <t>3. Inne wartości niematerialne i prawne</t>
  </si>
  <si>
    <t>1. Środki trwałe</t>
  </si>
  <si>
    <t>2. Środki trwałe w budowie</t>
  </si>
  <si>
    <t>3. Zaliczki na środki trwałe w budowie</t>
  </si>
  <si>
    <t>3. Długoterminowe aktywa finansowe</t>
  </si>
  <si>
    <t>1. Aktywa z tytułu odroczonego podatku dochodowego</t>
  </si>
  <si>
    <t>2. Inne rozliczenia międzyokresowe</t>
  </si>
  <si>
    <t>1. Materiały</t>
  </si>
  <si>
    <t>2. Półprodukty i produkty w toku</t>
  </si>
  <si>
    <t>3. Produkty gotowe</t>
  </si>
  <si>
    <t>4. Towary</t>
  </si>
  <si>
    <t>5. Zaliczki na dostawy i usługi</t>
  </si>
  <si>
    <t>1. Należności od jednostek powiązanych</t>
  </si>
  <si>
    <t>3. Należności od pozostałych jednostek</t>
  </si>
  <si>
    <t>1. Krótkoterminowe aktywa finansowe</t>
  </si>
  <si>
    <t>a) grunty (w tym prawo użytkowania wieczystego gruntu)</t>
  </si>
  <si>
    <t>b) budynki‚ lokale‚ prawa do lokali i obiekty inżynierii lądowej i wodnej</t>
  </si>
  <si>
    <t>c) urządzenia techniczne i maszyny</t>
  </si>
  <si>
    <t>d) środki transportu</t>
  </si>
  <si>
    <t>e) inne środki trwałe</t>
  </si>
  <si>
    <t>a) z tytułu dostaw i usług‚ o okresie spłaty:</t>
  </si>
  <si>
    <t>b) inne</t>
  </si>
  <si>
    <t>b) z tytułu podatków‚ dotacji‚ ceł‚ ubezpieczeń społecznych 
           i zdrowotnych oraz innych tytułów publicznoprawnych</t>
  </si>
  <si>
    <t>c) środki pieniężne i inne aktywa pieniężne</t>
  </si>
  <si>
    <t>1. Rezerwa z tytułu odroczonego podatku dochodowego</t>
  </si>
  <si>
    <t>2. Rezerwa na świadczenia emerytalne i podobne</t>
  </si>
  <si>
    <t>a) długoterminowe</t>
  </si>
  <si>
    <t>b) krótkoterminowe</t>
  </si>
  <si>
    <t>1. Wobec jednostek powiązanych</t>
  </si>
  <si>
    <t>3. Wobec pozostałych jednostek</t>
  </si>
  <si>
    <t>a) kredyty i pożyczki</t>
  </si>
  <si>
    <t>b) z tytułu emisji dłużnych papierów wartościowych</t>
  </si>
  <si>
    <t>c) inne zobowiązania finansowe</t>
  </si>
  <si>
    <t>1. Zobowiązania wobec jednostek powiązanych</t>
  </si>
  <si>
    <t>a) z tytułu dostaw i usług‚ o okresie wymagalności:</t>
  </si>
  <si>
    <t>3. Zobowiązania wobec pozostałych jednostek</t>
  </si>
  <si>
    <t>d) z tytułu dostaw i usług‚ o okresie wymagalności:</t>
  </si>
  <si>
    <t>e) zaliczki otrzymane na dostawy i usługi</t>
  </si>
  <si>
    <t>f) zobowiązania wekslowe</t>
  </si>
  <si>
    <t>g) z tytułu podatków‚ ceł‚ ubezpieczeń społecznych i zdrowotnych oraz innych tytułów publicznoprawnych</t>
  </si>
  <si>
    <t>h) z tytułu wynagrodzeń</t>
  </si>
  <si>
    <t>1. Ujemna wartość firmy</t>
  </si>
  <si>
    <t>C. Należne wpłaty na kapitał (fundusz) podstawowy</t>
  </si>
  <si>
    <t>D. Udziały (akcje) własne</t>
  </si>
  <si>
    <t>b) od jednostek pozostałych‚ w tym:</t>
  </si>
  <si>
    <t>A.  Przychody netto ze sprzedaży i zrównane z nimi‚ w tym:</t>
  </si>
  <si>
    <t>G.  Przychody finansowe</t>
  </si>
  <si>
    <t>J.  Podatek dochodowy</t>
  </si>
  <si>
    <t>I. Przychody netto ze sprzedaży produktów</t>
  </si>
  <si>
    <t>IV. Podatki i opłaty‚ w tym:</t>
  </si>
  <si>
    <t>VI. Ubezpieczenia społeczne i inne świadczenia‚ w tym:</t>
  </si>
  <si>
    <t>I. Dywidendy i udziały w zyskach‚ w tym:</t>
  </si>
  <si>
    <t>II. Odsetki‚ w tym:</t>
  </si>
  <si>
    <t>III. Zysk z tytułu rozchodu aktywów finansowych‚ w tym:</t>
  </si>
  <si>
    <t>I. Odsetki‚ w tym:</t>
  </si>
  <si>
    <t>II. Strata z tytułu rozchodu aktywów finansowych‚ w tym:</t>
  </si>
  <si>
    <t>Wskaźnik</t>
  </si>
  <si>
    <t>Sposób obliczania</t>
  </si>
  <si>
    <t>Rentowność operacyjna aktywów</t>
  </si>
  <si>
    <t>Rentowność kapitału własnego</t>
  </si>
  <si>
    <t>Rentowność netto</t>
  </si>
  <si>
    <t>Rentowność sprzedaży</t>
  </si>
  <si>
    <t>Rentowność ekonomiczna sprzedaży</t>
  </si>
  <si>
    <t>Płynność bieżąca</t>
  </si>
  <si>
    <t>aktywa obrotowe ogółem (bez należności z tytułu dostaw i usług o okresie spłaty powyżej 12 mies.) / zobowiązania krótkoterminowe</t>
  </si>
  <si>
    <t>Płynność szybka</t>
  </si>
  <si>
    <t>(aktywa obrotowe ogółem – zapasy – krótkoterminowe rozliczenia międzyokresowe) / zobowiązania krótkoterminowe</t>
  </si>
  <si>
    <t>Płynność gotówkowa</t>
  </si>
  <si>
    <t>inwestycje krótkoterminowe / zobowiązania krótkoterminowe</t>
  </si>
  <si>
    <t>średnioroczny stan ogółu należności × 365 / przychody ze sprzedaży produktów, towarów i materiałów</t>
  </si>
  <si>
    <t>średnioroczny stan ogółu zobowiązań × 365 / przychody ze sprzedaży produktów, towarów i materiałów</t>
  </si>
  <si>
    <t>średnioroczny stan zapasów × 365 / przychody ze sprzedaży produktów, towarów i materiałów</t>
  </si>
  <si>
    <t>Pokrycie aktywów trwałych kapitałem własnym i rezerwami długoterminowymi</t>
  </si>
  <si>
    <t>kapitał (fundusz) własny + rezerwy długoterminowe / aktywa trwałe + należności z tytułu dostaw i usług o okresie spłaty powyżej 12 mies.</t>
  </si>
  <si>
    <t>Trwałość struktury finansowania</t>
  </si>
  <si>
    <t>(kapitał własny + rezerwy długoterminowe + zobowiązania długoterminowe) / aktywa ogółem</t>
  </si>
  <si>
    <t>Ogólne zadłużenie</t>
  </si>
  <si>
    <t>Kapitał własny</t>
  </si>
  <si>
    <t>należności od jednostek powiązanych z tytułu dostaw i usług o okresie spłaty do 12 mies</t>
  </si>
  <si>
    <t>należności od pozostałych jednostek z tytułu dostaw i usług o okresie spłaty do 12 mies.</t>
  </si>
  <si>
    <t>zobowiązań z tytułu dostaw i usług o okresie wymagalności do 12 mies. wobec jednostek powiązanych</t>
  </si>
  <si>
    <t>zobowiązań z tytułu dostaw i usług o okresie wymagalności do 12 mies. wobec jednostek pozostałych</t>
  </si>
  <si>
    <t>Zapasy</t>
  </si>
  <si>
    <t>PKB (ceny stałe rok poprzedni = 100)</t>
  </si>
  <si>
    <t>Mediana</t>
  </si>
  <si>
    <t>Średnia</t>
  </si>
  <si>
    <t>Parametr</t>
  </si>
  <si>
    <t>Wskaźnik makro</t>
  </si>
  <si>
    <t>Wskaźniki do porównania</t>
  </si>
  <si>
    <t>Popyt krajowy (ceny stałe rok poprzedni = 100)</t>
  </si>
  <si>
    <t>Nakłady brutto na środki trwałe (rok poprzedni = 100)</t>
  </si>
  <si>
    <t>Wskaźniki cen towarów i usług konsumpcyjnych (rok poprzedni = 100)</t>
  </si>
  <si>
    <t>Przychody netto ze sprzedaży i zrównane z nimi (rok poprzedni = 100)</t>
  </si>
  <si>
    <t>Zysk/ (strata) netto (rok poprzedni = 100)</t>
  </si>
  <si>
    <t>Rzeczowe aktywa trwałe (rok poprzedni = 100)</t>
  </si>
  <si>
    <t>Przepływy pieniężne netto z działalności inwestycyjnej (rok poprzedni = 100)</t>
  </si>
  <si>
    <t>Koszty działalności operacyjnej (rok poprzedni = 100)</t>
  </si>
  <si>
    <t>Rentowność sprzedaży (rok poprzedni = 100)</t>
  </si>
  <si>
    <t>Rentowność netto (rok poprzedni = 100)</t>
  </si>
  <si>
    <t>Rentowność EBITDA (rok poprzedni = 100)</t>
  </si>
  <si>
    <t>Rentowność brutto (rok poprzedni = 100)</t>
  </si>
  <si>
    <t xml:space="preserve">Wskaźnik </t>
  </si>
  <si>
    <t>Opis</t>
  </si>
  <si>
    <t>(rok poprzedni = 100)</t>
  </si>
  <si>
    <t>Dług netto</t>
  </si>
  <si>
    <t>Dług netto oznacza wartość zobowiązań finansowych pomniejszonych o środki pieniężne i jej ekwiwalenty. Zobowiązania finansowe uwzględniają – długoterminowe jak i krótkoterminowe - zobowiązania z tytułu kredytów i pożyczek, zobowiązania z tytułu emisji papierów wartościowych, zobowiązania wekslowe i inne zobowiązania finansowe.</t>
  </si>
  <si>
    <t>Dług netto/EBITDA</t>
  </si>
  <si>
    <t>CAPEX</t>
  </si>
  <si>
    <t>Wartość Środków Trwałych na koniec okresu - Wartość Środków Trwałych na początek okresu + Amortyzacja za bieżący okres </t>
  </si>
  <si>
    <t>Liczba sklepów r/r</t>
  </si>
  <si>
    <t>ROE</t>
  </si>
  <si>
    <t>LFL</t>
  </si>
  <si>
    <t>KON</t>
  </si>
  <si>
    <t>Liczba sklepów</t>
  </si>
  <si>
    <t>Aktywa obrotowe - Zobowiązania krótkoterminowe</t>
  </si>
  <si>
    <t>I.  Wartości niematerialne i prawne</t>
  </si>
  <si>
    <t>II.  Rzeczowe aktywa trwałe</t>
  </si>
  <si>
    <t>III. Należności długoterminowe</t>
  </si>
  <si>
    <t>IV.  Inwestycje długoterminowe</t>
  </si>
  <si>
    <t>V. Długoterminowe rozliczenia międzyokresowe</t>
  </si>
  <si>
    <t>II. Należności krótkoterminowe</t>
  </si>
  <si>
    <t>IV. Krótkoterminowe rozliczenia międzyokresowe</t>
  </si>
  <si>
    <t>I. Zapasy</t>
  </si>
  <si>
    <t>III.Inwestycje krótkoterminowe</t>
  </si>
  <si>
    <t>I. Kapitał (fundusz) podstawowy</t>
  </si>
  <si>
    <t>II. Kapitał (fundusz) zapasowy‚ w tym:</t>
  </si>
  <si>
    <t>III. Kapitał (fundusz) z aktualizacji wyceny‚ w tym:</t>
  </si>
  <si>
    <t>IV. Pozostałe kapitały (fundusze) rezerwowe‚ w tym:</t>
  </si>
  <si>
    <t>V. Zysk (strata) z lat ubiegłych</t>
  </si>
  <si>
    <t>VI. Zysk (strata) netto</t>
  </si>
  <si>
    <t>VIII. Odpisy z zysku netto w ciągu roku obrotowego
(wielkość ujemna)</t>
  </si>
  <si>
    <t>VII. Pozostałe składniki kapitałów własnych</t>
  </si>
  <si>
    <t>I. Rezerwy na zobowiązania</t>
  </si>
  <si>
    <t>III. Zobowiązania krótkoterminowe</t>
  </si>
  <si>
    <t>II. Zobowiązania długoterminowe</t>
  </si>
  <si>
    <t>IV. Rozliczenia międzyokresowe</t>
  </si>
  <si>
    <t>B./II./3. Należności od pozostałych jednostek/b) z tytułu podatków‚ dotacji‚ ceł‚ ubezpieczeń społecznych i zdrowotnych oraz innych tytułów publicznoprawnych</t>
  </si>
  <si>
    <t>Przepływy środków pieniężnych z działalności operacyjnej</t>
  </si>
  <si>
    <t>Przepływy środków pieniężnych z działalności inwestycyjnej</t>
  </si>
  <si>
    <t>Przepływy środków pieniężnych z działalności finansowej</t>
  </si>
  <si>
    <t>Wyszczególnienie</t>
  </si>
  <si>
    <t>RACHUNEK ZYSKÓW I STRAT (WARIANT PORÓWNAWCZY) (W TYSIĄCACH ZŁOTYCH)</t>
  </si>
  <si>
    <t>RACHUNEK PRZEPŁYWÓW PIENIĘŻNYCH (METODA POŚREDNIA) (W TYSIĄCACH ZŁOTYCH)</t>
  </si>
  <si>
    <t>BILANS (W TYSIĄCACH ZŁOTYCH)</t>
  </si>
  <si>
    <t>Pozycje brakujące</t>
  </si>
  <si>
    <t>2017</t>
  </si>
  <si>
    <t>Źródło: https://stat.gov.pl/wskazniki-makroekonomiczne. 
* Jako ceny stałe przyjęto ceny średnioroczne roku poprzedniego</t>
  </si>
  <si>
    <t>Wskaźniki sektorowe</t>
  </si>
  <si>
    <t>a - Dane prognozowane</t>
  </si>
  <si>
    <t>Wskaźniki do porównania (z makro)</t>
  </si>
  <si>
    <t>KPI</t>
  </si>
  <si>
    <r>
      <t>2024</t>
    </r>
    <r>
      <rPr>
        <b/>
        <vertAlign val="superscript"/>
        <sz val="10"/>
        <color theme="1"/>
        <rFont val="Arial CE"/>
        <charset val="238"/>
      </rPr>
      <t>a</t>
    </r>
  </si>
  <si>
    <t>Pozycja 1</t>
  </si>
  <si>
    <t>Pozycja 2</t>
  </si>
  <si>
    <t>Pozycja 3</t>
  </si>
  <si>
    <t>Pozycja 4</t>
  </si>
  <si>
    <t>Pozycja 5</t>
  </si>
  <si>
    <t>(Check)</t>
  </si>
  <si>
    <t>Marża EBITDA</t>
  </si>
  <si>
    <t>E. Pozostałe koszty operacyjne</t>
  </si>
  <si>
    <t>Spływ należności (w dniach)</t>
  </si>
  <si>
    <t>Spłata zobowiązań (w dniach)</t>
  </si>
  <si>
    <t>Szybkość obrotu zapasów (w dniach)</t>
  </si>
  <si>
    <t>zobowiązania i rezerwy na zobowiązania / aktywa ogółem</t>
  </si>
  <si>
    <t>(wynik z działalności operacyjnej)  / średnioroczny stan aktywów ogółem</t>
  </si>
  <si>
    <t>wynik netto / średnioroczny stan kapitału (funduszu) własnego</t>
  </si>
  <si>
    <t>wynik netto / przychody ogółem</t>
  </si>
  <si>
    <t>wynik ze sprzedaży / przychody netto ze sprzedaży produktów, towarów i materiałów</t>
  </si>
  <si>
    <t>(wynik z działalności operacyjnej + amortyzacja) / przychody ze sprzedaży produktów, towarów i materiałów + pozostałe przychody operacyjne</t>
  </si>
  <si>
    <t>Capex r/r</t>
  </si>
  <si>
    <t>CAPEX (rok poprzedni = 100)</t>
  </si>
  <si>
    <t>przychody ze sprzedaży, zysk netto, marży operacyjnej i marży netto</t>
  </si>
  <si>
    <t>przychody ze sprzedaży, zysk netto,marży operacyjnej i marży netto</t>
  </si>
  <si>
    <t>rzeczowe aktywa trwałe, przepływy inwestycyjne, marży operacyjnej i marży EBITDA</t>
  </si>
  <si>
    <t>przychody (ceny towarów), koszty operacyjne, marży 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</si>
</sst>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vertAlign val="superscript"/>
      <sz val="10"/>
      <color theme="1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/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3" fontId="0" fillId="0" borderId="0" xfId="0" applyNumberFormat="1"/>
    <xf numFmtId="0" fontId="3" fillId="0" borderId="0" xfId="0" applyFont="1"/>
    <xf numFmtId="4" fontId="2" fillId="0" borderId="0" xfId="0" applyNumberFormat="1" applyFont="1"/>
    <xf numFmtId="2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4" fontId="3" fillId="0" borderId="0" xfId="0" applyNumberFormat="1" applyFont="1"/>
    <xf numFmtId="0" fontId="0" fillId="0" borderId="0" xfId="0" applyAlignment="1">
      <alignment wrapText="1"/>
    </xf>
    <xf numFmtId="0" fontId="4" fillId="0" borderId="0" xfId="0" applyFont="1"/>
    <xf numFmtId="3" fontId="6" fillId="2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left"/>
    </xf>
    <xf numFmtId="3" fontId="7" fillId="2" borderId="1" xfId="0" applyNumberFormat="1" applyFont="1" applyFill="1" applyBorder="1" applyAlignment="1">
      <alignment horizontal="left"/>
    </xf>
    <xf numFmtId="3" fontId="7" fillId="3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3" fontId="7" fillId="2" borderId="2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left"/>
    </xf>
    <xf numFmtId="3" fontId="6" fillId="3" borderId="2" xfId="0" applyNumberFormat="1" applyFont="1" applyFill="1" applyBorder="1" applyAlignment="1">
      <alignment horizontal="left"/>
    </xf>
    <xf numFmtId="3" fontId="7" fillId="3" borderId="2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3" fontId="8" fillId="3" borderId="2" xfId="0" applyNumberFormat="1" applyFont="1" applyFill="1" applyBorder="1" applyAlignment="1">
      <alignment horizontal="left"/>
    </xf>
    <xf numFmtId="0" fontId="1" fillId="0" borderId="0" xfId="0" applyFont="1"/>
    <xf numFmtId="0" fontId="9" fillId="2" borderId="2" xfId="0" applyFont="1" applyFill="1" applyBorder="1" applyAlignment="1">
      <alignment horizontal="left"/>
    </xf>
    <xf numFmtId="3" fontId="9" fillId="3" borderId="2" xfId="0" applyNumberFormat="1" applyFont="1" applyFill="1" applyBorder="1" applyAlignment="1">
      <alignment horizontal="left"/>
    </xf>
    <xf numFmtId="3" fontId="8" fillId="2" borderId="2" xfId="0" applyNumberFormat="1" applyFont="1" applyFill="1" applyBorder="1" applyAlignment="1">
      <alignment horizontal="left"/>
    </xf>
    <xf numFmtId="3" fontId="9" fillId="2" borderId="2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3" fontId="9" fillId="2" borderId="1" xfId="0" applyNumberFormat="1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3" fontId="0" fillId="0" borderId="5" xfId="0" applyNumberFormat="1" applyBorder="1"/>
    <xf numFmtId="0" fontId="0" fillId="0" borderId="5" xfId="0" applyBorder="1"/>
    <xf numFmtId="0" fontId="8" fillId="2" borderId="1" xfId="0" applyFont="1" applyFill="1" applyBorder="1" applyAlignment="1">
      <alignment horizontal="left"/>
    </xf>
    <xf numFmtId="3" fontId="8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wrapText="1"/>
    </xf>
    <xf numFmtId="3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3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3" fillId="3" borderId="0" xfId="0" applyNumberFormat="1" applyFont="1" applyFill="1" applyAlignment="1">
      <alignment horizontal="left"/>
    </xf>
    <xf numFmtId="0" fontId="9" fillId="0" borderId="0" xfId="0" applyFont="1" applyAlignment="1">
      <alignment horizontal="left" vertical="top"/>
    </xf>
    <xf numFmtId="10" fontId="8" fillId="0" borderId="0" xfId="0" applyNumberFormat="1" applyFont="1" applyAlignment="1">
      <alignment horizontal="left" vertical="top"/>
    </xf>
    <xf numFmtId="2" fontId="0" fillId="0" borderId="0" xfId="0" applyNumberFormat="1"/>
    <xf numFmtId="0" fontId="8" fillId="0" borderId="0" xfId="0" applyFont="1" applyAlignment="1">
      <alignment horizontal="left" vertical="top"/>
    </xf>
    <xf numFmtId="4" fontId="0" fillId="0" borderId="0" xfId="0" applyNumberFormat="1" applyAlignment="1">
      <alignment horizontal="left"/>
    </xf>
    <xf numFmtId="0" fontId="0" fillId="0" borderId="5" xfId="0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</cellXfs>
  <cellStyles count="1">
    <cellStyle name="Normalny" xfId="0" builtinId="0"/>
  </cellStyles>
  <dxfs count="105"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charset val="238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charset val="238"/>
      </font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font>
        <b/>
        <charset val="238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charset val="238"/>
      </font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font>
        <b/>
        <charset val="238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charset val="238"/>
      </font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indent="0" justifyLastLine="0" shrinkToFit="0" readingOrder="0"/>
    </dxf>
    <dxf>
      <numFmt numFmtId="4" formatCode="#,##0.00"/>
      <alignment horizontal="left" vertical="bottom" textRotation="0" indent="0" justifyLastLine="0" shrinkToFit="0" readingOrder="0"/>
    </dxf>
    <dxf>
      <numFmt numFmtId="4" formatCode="#,##0.00"/>
      <alignment horizontal="left" vertical="bottom" textRotation="0" indent="0" justifyLastLine="0" shrinkToFit="0" readingOrder="0"/>
    </dxf>
    <dxf>
      <numFmt numFmtId="4" formatCode="#,##0.00"/>
      <alignment horizontal="left" vertical="bottom" textRotation="0" indent="0" justifyLastLine="0" shrinkToFit="0" readingOrder="0"/>
    </dxf>
    <dxf>
      <numFmt numFmtId="4" formatCode="#,##0.00"/>
      <alignment horizontal="left" vertical="bottom" textRotation="0" indent="0" justifyLastLine="0" shrinkToFit="0" readingOrder="0"/>
    </dxf>
    <dxf>
      <numFmt numFmtId="4" formatCode="#,##0.00"/>
      <alignment horizontal="left" vertical="bottom" textRotation="0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charset val="238"/>
      </font>
      <fill>
        <patternFill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/>
        <right style="thin">
          <color theme="9"/>
        </right>
        <top style="thin">
          <color theme="9"/>
        </top>
        <bottom style="thin">
          <color theme="9"/>
        </bottom>
      </border>
    </dxf>
    <dxf>
      <border outline="0">
        <left style="thin">
          <color theme="9"/>
        </left>
      </border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alignment horizontal="left" vertical="bottom" textRotation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4" formatCode="0.00%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4" formatCode="0.00%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4" formatCode="0.00%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4" formatCode="0.00%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4" formatCode="0.00%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4" formatCode="0.00%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4" formatCode="0.00%"/>
      <alignment horizontal="left" vertical="top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alignment horizontal="left" vertical="top" textRotation="0" indent="0" justifyLastLine="0" shrinkToFit="0" readingOrder="0"/>
    </dxf>
    <dxf>
      <font>
        <b val="0"/>
        <charset val="238"/>
      </font>
      <alignment horizontal="general" vertical="bottom" textRotation="0" wrapText="1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charset val="238"/>
      </font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charset val="238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5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726141</xdr:colOff>
      <xdr:row>22</xdr:row>
      <xdr:rowOff>53789</xdr:rowOff>
    </xdr:from>
    <xdr:to>
      <xdr:col>10</xdr:col>
      <xdr:colOff>2940424</xdr:colOff>
      <xdr:row>27</xdr:row>
      <xdr:rowOff>26895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9621902-53B6-8395-2FCC-4A348C6D27CB}"/>
            </a:ext>
          </a:extLst>
        </xdr:cNvPr>
        <xdr:cNvSpPr txBox="1"/>
      </xdr:nvSpPr>
      <xdr:spPr>
        <a:xfrm>
          <a:off x="14648329" y="5701554"/>
          <a:ext cx="3738283" cy="869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Źródło:</a:t>
          </a:r>
        </a:p>
        <a:p>
          <a:r>
            <a:rPr lang="pl-PL"/>
            <a:t>Branża 47 Handel detaliczny, z wyłączeniem handlu detalicznego pojazdami samochodowymi</a:t>
          </a:r>
          <a:r>
            <a:rPr lang="pl-PL" sz="1100"/>
            <a:t> https://rachunkowosc.com.pl/sektorowe-wskazniki-finansowe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967545-613E-4615-9141-401CC4762B53}" name="Bilans" displayName="Bilans" ref="A3:H98" totalsRowShown="0" headerRowDxfId="104" dataDxfId="103" tableBorderDxfId="102">
  <autoFilter ref="A3:H98" xr:uid="{20967545-613E-4615-9141-401CC4762B53}"/>
  <tableColumns count="8">
    <tableColumn id="1" xr3:uid="{5CF94F63-2FEF-48E1-A5A0-12132D5B60E0}" name="Pozycja" dataDxfId="101"/>
    <tableColumn id="2" xr3:uid="{98EA817A-3F5D-481A-96FA-98A08EA176CA}" name="2018" dataDxfId="100"/>
    <tableColumn id="3" xr3:uid="{0E779C24-5CC2-45B1-9AE4-681CBDD6D5DB}" name="2019" dataDxfId="99"/>
    <tableColumn id="4" xr3:uid="{E9561E55-0296-46DA-B90B-D49397E1D395}" name="2020" dataDxfId="98"/>
    <tableColumn id="5" xr3:uid="{E67C53EC-0E93-45D5-8DBB-05314A38DE7A}" name="2021" dataDxfId="97"/>
    <tableColumn id="6" xr3:uid="{60595917-F166-4408-9051-BBBF2795C972}" name="2022" dataDxfId="96"/>
    <tableColumn id="7" xr3:uid="{106F054B-8225-40D8-BD79-405BC9ACCC5F}" name="2023" dataDxfId="95"/>
    <tableColumn id="8" xr3:uid="{A5FECA90-1AE6-499A-9AD2-B7002560ED13}" name="2024" dataDxfId="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395E437-2EDD-4B07-974D-84686AAC1475}" name="Analiza_makro" displayName="Analiza_makro" ref="A69:H83" totalsRowShown="0" headerRowDxfId="9" dataDxfId="8">
  <autoFilter ref="A69:H83" xr:uid="{E395E437-2EDD-4B07-974D-84686AAC1475}"/>
  <tableColumns count="8">
    <tableColumn id="1" xr3:uid="{A4468DE4-4025-4C4A-969A-26D2E87DF1D0}" name="Wskaźnik " dataDxfId="7"/>
    <tableColumn id="2" xr3:uid="{A0BEACE0-535E-437C-A6F2-F68BF1EAD940}" name="Opis" dataDxfId="6"/>
    <tableColumn id="3" xr3:uid="{E6987B4F-957F-4E30-BAAF-09A21CCD9358}" name="2019" dataDxfId="5">
      <calculatedColumnFormula>C54/B54</calculatedColumnFormula>
    </tableColumn>
    <tableColumn id="4" xr3:uid="{09042E6D-D5A1-429E-8E78-EA81DEEA4A49}" name="2020" dataDxfId="4">
      <calculatedColumnFormula>D54/C54</calculatedColumnFormula>
    </tableColumn>
    <tableColumn id="5" xr3:uid="{C87D9BD8-126F-40E5-976D-8366868413F9}" name="2021" dataDxfId="3">
      <calculatedColumnFormula>E54/D54</calculatedColumnFormula>
    </tableColumn>
    <tableColumn id="6" xr3:uid="{0188FBF3-E1EC-4BF7-AF7C-AF6DCA37236B}" name="2022" dataDxfId="2">
      <calculatedColumnFormula>F54/E54</calculatedColumnFormula>
    </tableColumn>
    <tableColumn id="7" xr3:uid="{3B7141BE-B2D2-40B3-BCCD-C1508AD28F00}" name="2023" dataDxfId="1">
      <calculatedColumnFormula>G54/F54</calculatedColumnFormula>
    </tableColumn>
    <tableColumn id="8" xr3:uid="{55B576A2-C3B9-4D20-8CD3-27D5F9E56081}" name="2024" dataDxfId="0">
      <calculatedColumnFormula>H54/G54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75080-D6C3-48B1-858E-B452DBEBB4B0}" name="RZiS" displayName="RZiS" ref="A3:H45" totalsRowShown="0" headerRowDxfId="93" dataDxfId="91" headerRowBorderDxfId="92" tableBorderDxfId="90" totalsRowBorderDxfId="89">
  <autoFilter ref="A3:H45" xr:uid="{E9675080-D6C3-48B1-858E-B452DBEBB4B0}"/>
  <tableColumns count="8">
    <tableColumn id="1" xr3:uid="{79EE6D74-6B4F-46B5-B098-53AFCA067F60}" name="Pozycja" dataDxfId="88"/>
    <tableColumn id="2" xr3:uid="{0D734A7E-7BF0-44A6-B656-F32065590B23}" name="2018"/>
    <tableColumn id="3" xr3:uid="{F2EAF930-963F-47A3-9A41-62ABC115E9E2}" name="2019"/>
    <tableColumn id="4" xr3:uid="{B6F0F453-BB51-4D29-89A1-8B985057A2A9}" name="2020"/>
    <tableColumn id="5" xr3:uid="{5E00D8CB-5725-4CDE-A04D-EB51D28923DA}" name="2021"/>
    <tableColumn id="6" xr3:uid="{4487F17D-9027-4AE2-A40A-A1A4ACF0419C}" name="2022" dataDxfId="87"/>
    <tableColumn id="7" xr3:uid="{D1B04FE8-5A45-4542-A029-50A98DBD67B6}" name="2023" dataDxfId="86"/>
    <tableColumn id="8" xr3:uid="{E10C4F90-CF00-4649-82C2-355EF2E45511}" name="2024" dataDxfId="8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D53BB0E-41FD-4872-9791-1401FE9D5A5D}" name="RPP" displayName="RPP" ref="A3:H52" totalsRowShown="0" headerRowDxfId="84" dataDxfId="82" headerRowBorderDxfId="83" tableBorderDxfId="81">
  <autoFilter ref="A3:H52" xr:uid="{ED53BB0E-41FD-4872-9791-1401FE9D5A5D}"/>
  <tableColumns count="8">
    <tableColumn id="1" xr3:uid="{6281171B-B4C5-4D7B-AC1D-CD8031DBE7B0}" name="Pozycja" dataDxfId="80"/>
    <tableColumn id="2" xr3:uid="{CD362E15-7999-48D9-9627-6BF20ADD0A8B}" name="2018" dataDxfId="79"/>
    <tableColumn id="3" xr3:uid="{0E8FA49D-4EBD-4C34-A6BA-3021D8A6370D}" name="2019" dataDxfId="78"/>
    <tableColumn id="4" xr3:uid="{242066B4-F212-466F-B324-C20B4F20AD47}" name="2020" dataDxfId="77"/>
    <tableColumn id="5" xr3:uid="{6FB2611A-7DDD-4355-8088-3DB703E2786B}" name="2021" dataDxfId="76"/>
    <tableColumn id="6" xr3:uid="{6DA23206-A5A2-4BA7-B0F6-EBCAC88A891F}" name="2022" dataDxfId="75"/>
    <tableColumn id="7" xr3:uid="{E1EF4CD3-090C-4377-A412-E58A95548DA8}" name="2023" dataDxfId="74"/>
    <tableColumn id="8" xr3:uid="{ACE4E054-EE29-4323-BA14-3260D9F0F597}" name="2024" dataDxfId="7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5D5BA-4B38-41B9-BACE-598CA6A4968F}" name="Wskaźniki" displayName="Wskaźniki" ref="A1:I15" totalsRowShown="0" headerRowDxfId="72" dataDxfId="71">
  <autoFilter ref="A1:I15" xr:uid="{4B15D5BA-4B38-41B9-BACE-598CA6A4968F}"/>
  <tableColumns count="9">
    <tableColumn id="1" xr3:uid="{730E9167-95D5-4F6B-9092-F1446DCF5EA5}" name="Wskaźnik" dataDxfId="70"/>
    <tableColumn id="2" xr3:uid="{DA85B0F9-1525-43FA-879D-AF7870F288ED}" name="Sposób obliczania" dataDxfId="69"/>
    <tableColumn id="4" xr3:uid="{B8F4D73E-C2D1-4EEC-8B3F-62794B99EC9D}" name="2018" dataDxfId="68"/>
    <tableColumn id="5" xr3:uid="{44A75265-EFAA-404B-A941-B49953EAFF44}" name="2019" dataDxfId="67"/>
    <tableColumn id="6" xr3:uid="{18AF86B8-A1B9-4CBA-ADC2-B3A7A7086E1A}" name="2020" dataDxfId="66"/>
    <tableColumn id="7" xr3:uid="{3CF6710E-0ACF-459F-A4D8-8752A9CA3241}" name="2021" dataDxfId="65"/>
    <tableColumn id="8" xr3:uid="{97C3AF4A-63EC-4439-8423-68039F24CA84}" name="2022" dataDxfId="64"/>
    <tableColumn id="9" xr3:uid="{09174E40-C503-440D-8778-110C2EE95B1A}" name="2023" dataDxfId="63"/>
    <tableColumn id="10" xr3:uid="{2E052D8D-7603-4270-B02C-BFC1AE9A3B0D}" name="2024" dataDxfId="62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94F540-FB52-409D-A77D-93616F67EEFB}" name="KPI" displayName="KPI" ref="A86:H91" totalsRowShown="0" headerRowDxfId="61" dataDxfId="60">
  <autoFilter ref="A86:H91" xr:uid="{D494F540-FB52-409D-A77D-93616F67EEFB}"/>
  <tableColumns count="8">
    <tableColumn id="1" xr3:uid="{4F9E7650-185D-4596-91D6-C589C3DD9F32}" name="KPI" dataDxfId="59"/>
    <tableColumn id="3" xr3:uid="{092CF356-2635-431F-87E6-98F47BE4DEF3}" name="2018" dataDxfId="58"/>
    <tableColumn id="4" xr3:uid="{7F07B499-8DE7-4B2C-AE2D-6F3E8A45C93F}" name="2019" dataDxfId="57"/>
    <tableColumn id="5" xr3:uid="{CF20E650-8C6A-482B-9A5C-7404909F5E76}" name="2020" dataDxfId="56"/>
    <tableColumn id="6" xr3:uid="{D32EBB6F-AC31-4368-A102-A8FB7A441A5C}" name="2021" dataDxfId="55"/>
    <tableColumn id="7" xr3:uid="{9F4A668A-E58A-47A0-BDA2-232E642FB7AA}" name="2022" dataDxfId="54"/>
    <tableColumn id="8" xr3:uid="{A33E3613-3BF2-49DD-A8E1-427B0096B7A2}" name="2023" dataDxfId="53"/>
    <tableColumn id="9" xr3:uid="{C7D6DDB0-6648-4DA1-A880-1448EC328EED}" name="2024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510925-9815-4EDB-A4F2-DBCEAC8B71B3}" name="Warianty_RPP" displayName="Warianty_RPP" ref="A94:H97" totalsRowShown="0" headerRowDxfId="51" dataDxfId="50">
  <autoFilter ref="A94:H97" xr:uid="{C2510925-9815-4EDB-A4F2-DBCEAC8B71B3}"/>
  <tableColumns count="8">
    <tableColumn id="1" xr3:uid="{B5FDEF61-B134-4C0C-8F46-B05B21FCBE33}" name="Wyszczególnienie" dataDxfId="49"/>
    <tableColumn id="2" xr3:uid="{3E9AF8EE-8645-43BA-A7AD-64C1B042DB19}" name="2018" dataDxfId="48"/>
    <tableColumn id="3" xr3:uid="{F1BC90F5-4028-4EBE-A397-CED3024F531B}" name="2019" dataDxfId="47"/>
    <tableColumn id="4" xr3:uid="{06114863-BEE0-4694-869B-58DB87CD2CB5}" name="2020" dataDxfId="46"/>
    <tableColumn id="5" xr3:uid="{6175AB75-D1C9-48AE-8F91-4AE8041EBCE5}" name="2021" dataDxfId="45"/>
    <tableColumn id="6" xr3:uid="{52375204-24D4-40D4-BB94-ECB63EE64DF9}" name="2022" dataDxfId="44"/>
    <tableColumn id="7" xr3:uid="{8365D5BF-90DF-449D-9C63-4608BB2311A1}" name="2023" dataDxfId="43"/>
    <tableColumn id="8" xr3:uid="{AE787FA0-11C2-459D-A14F-0056E1765AA9}" name="2024" dataDxfId="4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793F25A-CADB-4A46-9DC7-9BD2F36FEE29}" name="Benchmarki" displayName="Benchmarki" ref="A18:H46" totalsRowShown="0" headerRowDxfId="41" dataDxfId="40" tableBorderDxfId="39">
  <autoFilter ref="A18:H46" xr:uid="{C793F25A-CADB-4A46-9DC7-9BD2F36FEE29}"/>
  <tableColumns count="8">
    <tableColumn id="1" xr3:uid="{E6F52AB4-EDB5-494E-BC5A-A057BE4B0692}" name="Wskaźniki sektorowe" dataDxfId="38"/>
    <tableColumn id="2" xr3:uid="{9397DA6E-7989-4A8D-A3A0-78A61DC993C0}" name="Parametr" dataDxfId="37"/>
    <tableColumn id="3" xr3:uid="{AB78498F-C4AA-4CD8-9212-57BA73E8CAAE}" name="2018" dataDxfId="36"/>
    <tableColumn id="4" xr3:uid="{3CB09E6C-64E2-40E6-8D33-0A156A1F8483}" name="2019" dataDxfId="35"/>
    <tableColumn id="5" xr3:uid="{50E5587F-B1CE-4ADF-95DA-B29B6F2A0183}" name="2020" dataDxfId="34"/>
    <tableColumn id="6" xr3:uid="{3E5AE9C8-2E0A-4D3E-B30E-B575F06327E2}" name="2021" dataDxfId="33"/>
    <tableColumn id="7" xr3:uid="{3D1098C4-93CD-42B1-9EDB-BAAE24905263}" name="2022" dataDxfId="32"/>
    <tableColumn id="8" xr3:uid="{276AF4A6-39A8-42F8-AA2F-FDC3BF077733}" name="2023" dataDxfId="3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1AADB4-F4AC-42ED-A5AE-1BF6631E8F85}" name="Wskaźniki_makro" displayName="Wskaźniki_makro" ref="A49:I53" totalsRowShown="0" headerRowDxfId="30" dataDxfId="29">
  <autoFilter ref="A49:I53" xr:uid="{411AADB4-F4AC-42ED-A5AE-1BF6631E8F85}"/>
  <tableColumns count="9">
    <tableColumn id="1" xr3:uid="{11104A6A-9EA2-4DEA-AE58-25E2BE965A26}" name="Wskaźnik makro" dataDxfId="28"/>
    <tableColumn id="2" xr3:uid="{F7EF58CF-2FE0-4C9D-B4B9-89985F3B0D33}" name="2018" dataDxfId="27"/>
    <tableColumn id="3" xr3:uid="{627903FF-F682-45AE-9C01-6349F882D905}" name="2019" dataDxfId="26"/>
    <tableColumn id="4" xr3:uid="{12A04BBF-8AE3-4387-8C2D-6C2B2CB2453F}" name="2020" dataDxfId="25"/>
    <tableColumn id="5" xr3:uid="{84E2386C-B245-4DE5-AE3D-2BC3E3345F25}" name="2021" dataDxfId="24"/>
    <tableColumn id="6" xr3:uid="{3B3BF1EA-2D7A-4155-8099-F6FE01E494CA}" name="2022" dataDxfId="23"/>
    <tableColumn id="7" xr3:uid="{D41741A8-1DBD-4252-AA76-C7B1D27F0836}" name="2023" dataDxfId="22"/>
    <tableColumn id="8" xr3:uid="{E1CF4886-BDA8-4E5B-B7B3-149947F559C4}" name="2024a" dataDxfId="21"/>
    <tableColumn id="9" xr3:uid="{7EC9F5E5-4C82-481D-9EBB-0305B68D8A00}" name="Wskaźniki do porównania" dataDxfId="20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49A50A3-4117-46B5-81EE-F9D34B4E0F67}" name="Do_porównania_z_makro" displayName="Do_porównania_z_makro" ref="A57:H67" totalsRowShown="0" headerRowDxfId="19" dataDxfId="18">
  <autoFilter ref="A57:H67" xr:uid="{449A50A3-4117-46B5-81EE-F9D34B4E0F67}"/>
  <tableColumns count="8">
    <tableColumn id="1" xr3:uid="{37DFDDEB-3F0E-4471-B636-E5B73B47F064}" name="Wskaźniki do porównania (z makro)" dataDxfId="17"/>
    <tableColumn id="2" xr3:uid="{6554AC0D-5C76-4797-9380-2D6BBE7F603E}" name="2018" dataDxfId="16"/>
    <tableColumn id="3" xr3:uid="{D0E8651A-607A-459C-8016-F03828B520C2}" name="2019" dataDxfId="15"/>
    <tableColumn id="4" xr3:uid="{16A7AC6B-7C09-4DAC-8274-1E7A4AC743B6}" name="2020" dataDxfId="14"/>
    <tableColumn id="5" xr3:uid="{DE19CAAA-3693-46C7-A5D0-9795602972FA}" name="2021" dataDxfId="13"/>
    <tableColumn id="6" xr3:uid="{B23C4C16-4B15-427C-874F-93EDF35FAD56}" name="2022" dataDxfId="12"/>
    <tableColumn id="7" xr3:uid="{52FDD5AF-5FF1-40ED-B85C-5D9245ED55F6}" name="2023" dataDxfId="11"/>
    <tableColumn id="8" xr3:uid="{BA79EB64-72E0-4FEA-A1E7-450BB21B78E0}" name="2024" dataDxfId="1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CE0D-183C-4DC2-BB9C-AFD77788EAAA}">
  <sheetPr codeName="Arkusz1">
    <tabColor theme="9" tint="0.59999389629810485"/>
  </sheetPr>
  <dimension ref="A1:H98"/>
  <sheetViews>
    <sheetView showGridLines="0" zoomScale="25" zoomScaleNormal="25" workbookViewId="0">
      <selection activeCell="A63" sqref="A63"/>
    </sheetView>
  </sheetViews>
  <sheetFormatPr defaultColWidth="0" defaultRowHeight="14.4" zeroHeight="1" x14ac:dyDescent="0.3"/>
  <cols>
    <col min="1" max="1" width="109.77734375" customWidth="1"/>
    <col min="2" max="2" width="11.44140625" customWidth="1"/>
    <col min="3" max="3" width="11.88671875" bestFit="1" customWidth="1"/>
    <col min="4" max="5" width="11.44140625" customWidth="1"/>
    <col min="6" max="6" width="11.44140625" style="1" customWidth="1"/>
    <col min="7" max="7" width="12.44140625" style="1" customWidth="1"/>
    <col min="8" max="8" width="10.33203125" customWidth="1"/>
    <col min="9" max="16384" width="8.88671875" hidden="1"/>
  </cols>
  <sheetData>
    <row r="1" spans="1:8" x14ac:dyDescent="0.3">
      <c r="A1" s="2" t="s">
        <v>376</v>
      </c>
    </row>
    <row r="2" spans="1:8" x14ac:dyDescent="0.3"/>
    <row r="3" spans="1:8" x14ac:dyDescent="0.3">
      <c r="A3" s="38" t="s">
        <v>225</v>
      </c>
      <c r="B3" s="39" t="s">
        <v>226</v>
      </c>
      <c r="C3" s="39" t="s">
        <v>227</v>
      </c>
      <c r="D3" s="39" t="s">
        <v>228</v>
      </c>
      <c r="E3" s="39" t="s">
        <v>229</v>
      </c>
      <c r="F3" s="39" t="s">
        <v>230</v>
      </c>
      <c r="G3" s="39" t="s">
        <v>231</v>
      </c>
      <c r="H3" s="39" t="s">
        <v>232</v>
      </c>
    </row>
    <row r="4" spans="1:8" x14ac:dyDescent="0.3">
      <c r="A4" s="19" t="s">
        <v>157</v>
      </c>
      <c r="B4" s="14">
        <v>2031010</v>
      </c>
      <c r="C4" s="14">
        <v>2660390</v>
      </c>
      <c r="D4" s="14">
        <v>3424928</v>
      </c>
      <c r="E4" s="14">
        <v>4480034</v>
      </c>
      <c r="F4" s="14">
        <v>5454529</v>
      </c>
      <c r="G4" s="14">
        <v>6122790</v>
      </c>
      <c r="H4" s="14">
        <v>7306830</v>
      </c>
    </row>
    <row r="5" spans="1:8" x14ac:dyDescent="0.3">
      <c r="A5" s="19" t="s">
        <v>155</v>
      </c>
      <c r="B5" s="15">
        <v>22868</v>
      </c>
      <c r="C5" s="15">
        <v>26024</v>
      </c>
      <c r="D5" s="15">
        <v>24630</v>
      </c>
      <c r="E5" s="15">
        <v>21486</v>
      </c>
      <c r="F5" s="15">
        <v>18880</v>
      </c>
      <c r="G5" s="15">
        <v>15380</v>
      </c>
      <c r="H5" s="15">
        <v>22899</v>
      </c>
    </row>
    <row r="6" spans="1:8" x14ac:dyDescent="0.3">
      <c r="A6" s="20" t="s">
        <v>154</v>
      </c>
      <c r="B6" s="16">
        <v>22868</v>
      </c>
      <c r="C6" s="16">
        <v>26024</v>
      </c>
      <c r="D6" s="16">
        <v>24630</v>
      </c>
      <c r="E6" s="16">
        <v>21486</v>
      </c>
      <c r="F6" s="16">
        <v>18880</v>
      </c>
      <c r="G6" s="16">
        <v>15380</v>
      </c>
      <c r="H6" s="16">
        <v>22899</v>
      </c>
    </row>
    <row r="7" spans="1:8" x14ac:dyDescent="0.3">
      <c r="A7" s="19" t="s">
        <v>153</v>
      </c>
      <c r="B7" s="15">
        <v>1256963</v>
      </c>
      <c r="C7" s="15">
        <v>1848345</v>
      </c>
      <c r="D7" s="15">
        <v>2597950</v>
      </c>
      <c r="E7" s="15">
        <v>3637916</v>
      </c>
      <c r="F7" s="15">
        <v>4590202</v>
      </c>
      <c r="G7" s="15">
        <v>5245637</v>
      </c>
      <c r="H7" s="15">
        <v>6325766</v>
      </c>
    </row>
    <row r="8" spans="1:8" x14ac:dyDescent="0.3">
      <c r="A8" s="20" t="s">
        <v>152</v>
      </c>
      <c r="B8" s="16">
        <v>1184076</v>
      </c>
      <c r="C8" s="16">
        <v>1763005</v>
      </c>
      <c r="D8" s="16">
        <v>2426989</v>
      </c>
      <c r="E8" s="16">
        <v>3368145</v>
      </c>
      <c r="F8" s="16">
        <v>4281185</v>
      </c>
      <c r="G8" s="16">
        <v>4941401</v>
      </c>
      <c r="H8" s="16">
        <v>5898244</v>
      </c>
    </row>
    <row r="9" spans="1:8" x14ac:dyDescent="0.3">
      <c r="A9" s="20" t="s">
        <v>151</v>
      </c>
      <c r="B9" s="17">
        <v>215673</v>
      </c>
      <c r="C9" s="17">
        <v>335637</v>
      </c>
      <c r="D9" s="17">
        <v>494972</v>
      </c>
      <c r="E9" s="17">
        <v>705731</v>
      </c>
      <c r="F9" s="17">
        <v>849728</v>
      </c>
      <c r="G9" s="17">
        <v>992001</v>
      </c>
      <c r="H9" s="17">
        <v>1251892</v>
      </c>
    </row>
    <row r="10" spans="1:8" x14ac:dyDescent="0.3">
      <c r="A10" s="20" t="s">
        <v>150</v>
      </c>
      <c r="B10" s="16">
        <v>608108</v>
      </c>
      <c r="C10" s="16">
        <v>971051</v>
      </c>
      <c r="D10" s="16">
        <v>1355728</v>
      </c>
      <c r="E10" s="16">
        <v>1864226</v>
      </c>
      <c r="F10" s="16">
        <v>2384046</v>
      </c>
      <c r="G10" s="16">
        <v>2778389</v>
      </c>
      <c r="H10" s="16">
        <v>3313986</v>
      </c>
    </row>
    <row r="11" spans="1:8" x14ac:dyDescent="0.3">
      <c r="A11" s="20" t="s">
        <v>149</v>
      </c>
      <c r="B11" s="17">
        <v>204103</v>
      </c>
      <c r="C11" s="17">
        <v>256928</v>
      </c>
      <c r="D11" s="17">
        <v>324693</v>
      </c>
      <c r="E11" s="17">
        <v>461515</v>
      </c>
      <c r="F11" s="17">
        <v>599239</v>
      </c>
      <c r="G11" s="17">
        <v>680404</v>
      </c>
      <c r="H11" s="17">
        <v>781646</v>
      </c>
    </row>
    <row r="12" spans="1:8" x14ac:dyDescent="0.3">
      <c r="A12" s="20" t="s">
        <v>148</v>
      </c>
      <c r="B12" s="16">
        <v>39731</v>
      </c>
      <c r="C12" s="16">
        <v>62526</v>
      </c>
      <c r="D12" s="16">
        <v>77373</v>
      </c>
      <c r="E12" s="16">
        <v>96825</v>
      </c>
      <c r="F12" s="16">
        <v>144738</v>
      </c>
      <c r="G12" s="16">
        <v>137511</v>
      </c>
      <c r="H12" s="16">
        <v>118020</v>
      </c>
    </row>
    <row r="13" spans="1:8" x14ac:dyDescent="0.3">
      <c r="A13" s="20" t="s">
        <v>147</v>
      </c>
      <c r="B13" s="17">
        <v>116461</v>
      </c>
      <c r="C13" s="17">
        <v>136863</v>
      </c>
      <c r="D13" s="17">
        <v>174223</v>
      </c>
      <c r="E13" s="17">
        <v>239848</v>
      </c>
      <c r="F13" s="17">
        <v>303434</v>
      </c>
      <c r="G13" s="17">
        <v>353096</v>
      </c>
      <c r="H13" s="17">
        <v>432700</v>
      </c>
    </row>
    <row r="14" spans="1:8" x14ac:dyDescent="0.3">
      <c r="A14" s="20" t="s">
        <v>146</v>
      </c>
      <c r="B14" s="16">
        <v>72887</v>
      </c>
      <c r="C14" s="16">
        <v>85340</v>
      </c>
      <c r="D14" s="16">
        <v>170961</v>
      </c>
      <c r="E14" s="16">
        <v>267648</v>
      </c>
      <c r="F14" s="16">
        <v>303374</v>
      </c>
      <c r="G14" s="16">
        <v>296318</v>
      </c>
      <c r="H14" s="16">
        <v>416399</v>
      </c>
    </row>
    <row r="15" spans="1:8" x14ac:dyDescent="0.3">
      <c r="A15" s="20" t="s">
        <v>145</v>
      </c>
      <c r="B15" s="18">
        <v>0</v>
      </c>
      <c r="C15" s="18">
        <f>0</f>
        <v>0</v>
      </c>
      <c r="D15" s="18">
        <v>0</v>
      </c>
      <c r="E15" s="17">
        <v>2123</v>
      </c>
      <c r="F15" s="17">
        <v>5643</v>
      </c>
      <c r="G15" s="17">
        <v>7918</v>
      </c>
      <c r="H15" s="17">
        <v>11123</v>
      </c>
    </row>
    <row r="16" spans="1:8" x14ac:dyDescent="0.3">
      <c r="A16" s="19" t="s">
        <v>144</v>
      </c>
      <c r="B16" s="19">
        <v>0</v>
      </c>
      <c r="C16" s="19">
        <v>0</v>
      </c>
      <c r="D16" s="19">
        <v>0</v>
      </c>
      <c r="E16" s="19">
        <v>0</v>
      </c>
      <c r="F16" s="14">
        <v>0</v>
      </c>
      <c r="G16" s="14">
        <v>0</v>
      </c>
      <c r="H16" s="14">
        <v>0</v>
      </c>
    </row>
    <row r="17" spans="1:8" x14ac:dyDescent="0.3">
      <c r="A17" s="19" t="s">
        <v>143</v>
      </c>
      <c r="B17" s="15">
        <v>727435</v>
      </c>
      <c r="C17" s="15">
        <v>755835</v>
      </c>
      <c r="D17" s="15">
        <v>755831</v>
      </c>
      <c r="E17" s="15">
        <v>755831</v>
      </c>
      <c r="F17" s="15">
        <v>755831</v>
      </c>
      <c r="G17" s="15">
        <v>755826</v>
      </c>
      <c r="H17" s="15">
        <v>818786</v>
      </c>
    </row>
    <row r="18" spans="1:8" x14ac:dyDescent="0.3">
      <c r="A18" s="20" t="s">
        <v>142</v>
      </c>
      <c r="B18" s="16">
        <v>727435</v>
      </c>
      <c r="C18" s="16">
        <v>755835</v>
      </c>
      <c r="D18" s="16">
        <v>755831</v>
      </c>
      <c r="E18" s="16">
        <v>755831</v>
      </c>
      <c r="F18" s="16">
        <v>755831</v>
      </c>
      <c r="G18" s="16">
        <v>755826</v>
      </c>
      <c r="H18" s="16">
        <v>818786</v>
      </c>
    </row>
    <row r="19" spans="1:8" x14ac:dyDescent="0.3">
      <c r="A19" s="20" t="s">
        <v>141</v>
      </c>
      <c r="B19" s="17">
        <v>727435</v>
      </c>
      <c r="C19" s="17">
        <v>755835</v>
      </c>
      <c r="D19" s="17">
        <v>755831</v>
      </c>
      <c r="E19" s="17">
        <v>755831</v>
      </c>
      <c r="F19" s="17">
        <v>755831</v>
      </c>
      <c r="G19" s="17">
        <v>755826</v>
      </c>
      <c r="H19" s="17">
        <v>818786</v>
      </c>
    </row>
    <row r="20" spans="1:8" x14ac:dyDescent="0.3">
      <c r="A20" s="20" t="s">
        <v>140</v>
      </c>
      <c r="B20" s="16">
        <v>727435</v>
      </c>
      <c r="C20" s="16">
        <v>755835</v>
      </c>
      <c r="D20" s="16">
        <v>755831</v>
      </c>
      <c r="E20" s="16">
        <v>755831</v>
      </c>
      <c r="F20" s="16">
        <v>755831</v>
      </c>
      <c r="G20" s="16">
        <v>755826</v>
      </c>
      <c r="H20" s="16">
        <v>818786</v>
      </c>
    </row>
    <row r="21" spans="1:8" x14ac:dyDescent="0.3">
      <c r="A21" s="19" t="s">
        <v>138</v>
      </c>
      <c r="B21" s="15">
        <v>23744</v>
      </c>
      <c r="C21" s="15">
        <v>30186</v>
      </c>
      <c r="D21" s="15">
        <v>46517</v>
      </c>
      <c r="E21" s="15">
        <v>64801</v>
      </c>
      <c r="F21" s="15">
        <v>89616</v>
      </c>
      <c r="G21" s="15">
        <v>105947</v>
      </c>
      <c r="H21" s="15">
        <v>139379</v>
      </c>
    </row>
    <row r="22" spans="1:8" x14ac:dyDescent="0.3">
      <c r="A22" s="20" t="s">
        <v>137</v>
      </c>
      <c r="B22" s="16">
        <v>23744</v>
      </c>
      <c r="C22" s="16">
        <v>30186</v>
      </c>
      <c r="D22" s="16">
        <v>46517</v>
      </c>
      <c r="E22" s="16">
        <v>64801</v>
      </c>
      <c r="F22" s="16">
        <v>89616</v>
      </c>
      <c r="G22" s="16">
        <v>105947</v>
      </c>
      <c r="H22" s="16">
        <v>139379</v>
      </c>
    </row>
    <row r="23" spans="1:8" x14ac:dyDescent="0.3">
      <c r="A23" s="20" t="s">
        <v>136</v>
      </c>
      <c r="B23" s="18">
        <v>0</v>
      </c>
      <c r="C23" s="18">
        <v>0</v>
      </c>
      <c r="D23" s="18">
        <v>0</v>
      </c>
      <c r="E23" s="18">
        <v>0</v>
      </c>
      <c r="F23" s="17">
        <v>0</v>
      </c>
      <c r="G23" s="17">
        <v>0</v>
      </c>
      <c r="H23" s="17">
        <v>0</v>
      </c>
    </row>
    <row r="24" spans="1:8" x14ac:dyDescent="0.3">
      <c r="A24" s="19" t="s">
        <v>135</v>
      </c>
      <c r="B24" s="14">
        <v>948885</v>
      </c>
      <c r="C24" s="14">
        <v>1257896</v>
      </c>
      <c r="D24" s="14">
        <v>1562906</v>
      </c>
      <c r="E24" s="14">
        <v>2084410</v>
      </c>
      <c r="F24" s="14">
        <v>2847282</v>
      </c>
      <c r="G24" s="14">
        <v>3503370</v>
      </c>
      <c r="H24" s="14">
        <v>4594699</v>
      </c>
    </row>
    <row r="25" spans="1:8" x14ac:dyDescent="0.3">
      <c r="A25" s="19" t="s">
        <v>133</v>
      </c>
      <c r="B25" s="15">
        <v>428621</v>
      </c>
      <c r="C25" s="15">
        <v>601195</v>
      </c>
      <c r="D25" s="15">
        <v>847617</v>
      </c>
      <c r="E25" s="15">
        <v>1344303</v>
      </c>
      <c r="F25" s="15">
        <v>1918269</v>
      </c>
      <c r="G25" s="15">
        <v>2560418</v>
      </c>
      <c r="H25" s="15">
        <v>2971422</v>
      </c>
    </row>
    <row r="26" spans="1:8" x14ac:dyDescent="0.3">
      <c r="A26" s="20" t="s">
        <v>132</v>
      </c>
      <c r="B26" s="20">
        <v>0</v>
      </c>
      <c r="C26" s="20">
        <f>0</f>
        <v>0</v>
      </c>
      <c r="D26" s="16">
        <v>34968</v>
      </c>
      <c r="E26" s="16">
        <v>31575</v>
      </c>
      <c r="F26" s="16">
        <v>42160</v>
      </c>
      <c r="G26" s="16">
        <v>36946</v>
      </c>
      <c r="H26" s="16">
        <v>41952</v>
      </c>
    </row>
    <row r="27" spans="1:8" x14ac:dyDescent="0.3">
      <c r="A27" s="20" t="s">
        <v>131</v>
      </c>
      <c r="B27" s="18">
        <v>0</v>
      </c>
      <c r="C27" s="18">
        <v>0</v>
      </c>
      <c r="D27" s="18">
        <v>0</v>
      </c>
      <c r="E27" s="18">
        <v>0</v>
      </c>
      <c r="F27" s="17">
        <v>0</v>
      </c>
      <c r="G27" s="17">
        <v>0</v>
      </c>
      <c r="H27" s="17">
        <v>0</v>
      </c>
    </row>
    <row r="28" spans="1:8" x14ac:dyDescent="0.3">
      <c r="A28" s="20" t="s">
        <v>130</v>
      </c>
      <c r="B28" s="20">
        <v>0</v>
      </c>
      <c r="C28" s="20">
        <v>0</v>
      </c>
      <c r="D28" s="20">
        <v>0</v>
      </c>
      <c r="E28" s="20">
        <v>0</v>
      </c>
      <c r="F28" s="16">
        <v>0</v>
      </c>
      <c r="G28" s="16">
        <v>0</v>
      </c>
      <c r="H28" s="16">
        <v>0</v>
      </c>
    </row>
    <row r="29" spans="1:8" x14ac:dyDescent="0.3">
      <c r="A29" s="20" t="s">
        <v>129</v>
      </c>
      <c r="B29" s="17">
        <v>428621</v>
      </c>
      <c r="C29" s="17">
        <v>601195</v>
      </c>
      <c r="D29" s="17">
        <v>812649</v>
      </c>
      <c r="E29" s="17">
        <v>1312728</v>
      </c>
      <c r="F29" s="17">
        <v>1876109</v>
      </c>
      <c r="G29" s="17">
        <v>2523472</v>
      </c>
      <c r="H29" s="17">
        <v>2922576</v>
      </c>
    </row>
    <row r="30" spans="1:8" x14ac:dyDescent="0.3">
      <c r="A30" s="20" t="s">
        <v>128</v>
      </c>
      <c r="B30" s="16"/>
      <c r="C30" s="16"/>
      <c r="D30" s="16"/>
      <c r="E30" s="16"/>
      <c r="F30" s="16"/>
      <c r="G30" s="16"/>
      <c r="H30" s="16">
        <v>6894</v>
      </c>
    </row>
    <row r="31" spans="1:8" x14ac:dyDescent="0.3">
      <c r="A31" s="19" t="s">
        <v>127</v>
      </c>
      <c r="B31" s="15">
        <v>96203</v>
      </c>
      <c r="C31" s="15">
        <v>100447</v>
      </c>
      <c r="D31" s="15">
        <v>142519</v>
      </c>
      <c r="E31" s="15">
        <v>199230</v>
      </c>
      <c r="F31" s="15">
        <v>335969</v>
      </c>
      <c r="G31" s="15">
        <v>396163</v>
      </c>
      <c r="H31" s="15">
        <v>452297</v>
      </c>
    </row>
    <row r="32" spans="1:8" x14ac:dyDescent="0.3">
      <c r="A32" s="20" t="s">
        <v>126</v>
      </c>
      <c r="B32" s="16">
        <v>10825</v>
      </c>
      <c r="C32" s="16">
        <v>1021</v>
      </c>
      <c r="D32" s="16">
        <v>1135</v>
      </c>
      <c r="E32" s="16">
        <v>26613</v>
      </c>
      <c r="F32" s="16">
        <v>33801</v>
      </c>
      <c r="G32" s="16">
        <v>39464</v>
      </c>
      <c r="H32" s="16">
        <v>44442</v>
      </c>
    </row>
    <row r="33" spans="1:8" x14ac:dyDescent="0.3">
      <c r="A33" s="20" t="s">
        <v>125</v>
      </c>
      <c r="B33" s="17">
        <v>8620</v>
      </c>
      <c r="C33" s="18">
        <v>991</v>
      </c>
      <c r="D33" s="17">
        <v>1109</v>
      </c>
      <c r="E33" s="17">
        <v>4723</v>
      </c>
      <c r="F33" s="17">
        <v>32993</v>
      </c>
      <c r="G33" s="17">
        <v>35788</v>
      </c>
      <c r="H33" s="17">
        <v>43889</v>
      </c>
    </row>
    <row r="34" spans="1:8" x14ac:dyDescent="0.3">
      <c r="A34" s="20" t="s">
        <v>124</v>
      </c>
      <c r="B34" s="16">
        <v>8620</v>
      </c>
      <c r="C34" s="20">
        <v>991</v>
      </c>
      <c r="D34" s="16">
        <v>1109</v>
      </c>
      <c r="E34" s="16">
        <v>4723</v>
      </c>
      <c r="F34" s="16">
        <v>32993</v>
      </c>
      <c r="G34" s="16">
        <v>35788</v>
      </c>
      <c r="H34" s="16">
        <v>43889</v>
      </c>
    </row>
    <row r="35" spans="1:8" x14ac:dyDescent="0.3">
      <c r="A35" s="20" t="s">
        <v>123</v>
      </c>
      <c r="B35" s="17">
        <v>2205</v>
      </c>
      <c r="C35" s="18">
        <v>30</v>
      </c>
      <c r="D35" s="18">
        <v>26</v>
      </c>
      <c r="E35" s="17">
        <v>21890</v>
      </c>
      <c r="F35" s="17">
        <v>808</v>
      </c>
      <c r="G35" s="17">
        <v>3676</v>
      </c>
      <c r="H35" s="17">
        <v>553</v>
      </c>
    </row>
    <row r="36" spans="1:8" x14ac:dyDescent="0.3">
      <c r="A36" s="20" t="s">
        <v>122</v>
      </c>
      <c r="B36" s="16">
        <v>85378</v>
      </c>
      <c r="C36" s="16">
        <v>99426</v>
      </c>
      <c r="D36" s="16">
        <v>141384</v>
      </c>
      <c r="E36" s="16">
        <v>172617</v>
      </c>
      <c r="F36" s="16">
        <v>302168</v>
      </c>
      <c r="G36" s="16">
        <v>356699</v>
      </c>
      <c r="H36" s="16">
        <v>407855</v>
      </c>
    </row>
    <row r="37" spans="1:8" x14ac:dyDescent="0.3">
      <c r="A37" s="20" t="s">
        <v>121</v>
      </c>
      <c r="B37" s="17">
        <v>13101</v>
      </c>
      <c r="C37" s="17">
        <v>44591</v>
      </c>
      <c r="D37" s="17">
        <v>47531</v>
      </c>
      <c r="E37" s="17">
        <v>81284</v>
      </c>
      <c r="F37" s="17">
        <v>128176</v>
      </c>
      <c r="G37" s="17">
        <v>143420</v>
      </c>
      <c r="H37" s="17">
        <v>232865</v>
      </c>
    </row>
    <row r="38" spans="1:8" x14ac:dyDescent="0.3">
      <c r="A38" s="20" t="s">
        <v>120</v>
      </c>
      <c r="B38" s="16">
        <v>13101</v>
      </c>
      <c r="C38" s="16">
        <v>44591</v>
      </c>
      <c r="D38" s="16">
        <v>47531</v>
      </c>
      <c r="E38" s="16">
        <v>81284</v>
      </c>
      <c r="F38" s="16">
        <v>128176</v>
      </c>
      <c r="G38" s="16">
        <v>143420</v>
      </c>
      <c r="H38" s="16">
        <v>232865</v>
      </c>
    </row>
    <row r="39" spans="1:8" ht="28.8" x14ac:dyDescent="0.3">
      <c r="A39" s="22" t="s">
        <v>369</v>
      </c>
      <c r="B39" s="17">
        <v>51470</v>
      </c>
      <c r="C39" s="17">
        <v>25683</v>
      </c>
      <c r="D39" s="17">
        <v>56737</v>
      </c>
      <c r="E39" s="17">
        <v>37412</v>
      </c>
      <c r="F39" s="17">
        <v>39477</v>
      </c>
      <c r="G39" s="17">
        <v>41719</v>
      </c>
      <c r="H39" s="17">
        <v>63188</v>
      </c>
    </row>
    <row r="40" spans="1:8" x14ac:dyDescent="0.3">
      <c r="A40" s="20" t="s">
        <v>119</v>
      </c>
      <c r="B40" s="16">
        <v>20807</v>
      </c>
      <c r="C40" s="16">
        <v>29152</v>
      </c>
      <c r="D40" s="16">
        <v>37116</v>
      </c>
      <c r="E40" s="16">
        <v>53921</v>
      </c>
      <c r="F40" s="16">
        <v>134515</v>
      </c>
      <c r="G40" s="16">
        <v>171560</v>
      </c>
      <c r="H40" s="16">
        <v>111802</v>
      </c>
    </row>
    <row r="41" spans="1:8" x14ac:dyDescent="0.3">
      <c r="A41" s="19" t="s">
        <v>117</v>
      </c>
      <c r="B41" s="15">
        <v>421645</v>
      </c>
      <c r="C41" s="15">
        <v>554276</v>
      </c>
      <c r="D41" s="15">
        <v>569586</v>
      </c>
      <c r="E41" s="15">
        <v>535115</v>
      </c>
      <c r="F41" s="15">
        <v>587673</v>
      </c>
      <c r="G41" s="15">
        <v>541686</v>
      </c>
      <c r="H41" s="15">
        <v>1166264</v>
      </c>
    </row>
    <row r="42" spans="1:8" x14ac:dyDescent="0.3">
      <c r="A42" s="20" t="s">
        <v>116</v>
      </c>
      <c r="B42" s="16">
        <v>421645</v>
      </c>
      <c r="C42" s="16">
        <v>554276</v>
      </c>
      <c r="D42" s="16">
        <v>569586</v>
      </c>
      <c r="E42" s="16">
        <v>535115</v>
      </c>
      <c r="F42" s="16">
        <v>587673</v>
      </c>
      <c r="G42" s="16">
        <v>541686</v>
      </c>
      <c r="H42" s="16">
        <v>1166264</v>
      </c>
    </row>
    <row r="43" spans="1:8" x14ac:dyDescent="0.3">
      <c r="A43" s="20" t="s">
        <v>115</v>
      </c>
      <c r="B43" s="17">
        <v>162261</v>
      </c>
      <c r="C43" s="17">
        <v>176539</v>
      </c>
      <c r="D43" s="17">
        <v>145941</v>
      </c>
      <c r="E43" s="17">
        <v>154846</v>
      </c>
      <c r="F43" s="17">
        <v>245644</v>
      </c>
      <c r="G43" s="17">
        <v>364560</v>
      </c>
      <c r="H43" s="17">
        <v>314327</v>
      </c>
    </row>
    <row r="44" spans="1:8" x14ac:dyDescent="0.3">
      <c r="A44" s="20" t="s">
        <v>114</v>
      </c>
      <c r="B44" s="16">
        <v>27570</v>
      </c>
      <c r="C44" s="20">
        <v>0</v>
      </c>
      <c r="D44" s="20">
        <v>0</v>
      </c>
      <c r="E44" s="20">
        <v>0</v>
      </c>
      <c r="F44" s="16">
        <v>0</v>
      </c>
      <c r="G44" s="16">
        <v>0</v>
      </c>
      <c r="H44" s="16">
        <v>0</v>
      </c>
    </row>
    <row r="45" spans="1:8" x14ac:dyDescent="0.3">
      <c r="A45" s="20" t="s">
        <v>112</v>
      </c>
      <c r="B45" s="17">
        <v>134691</v>
      </c>
      <c r="C45" s="17">
        <v>176539</v>
      </c>
      <c r="D45" s="17">
        <v>145040</v>
      </c>
      <c r="E45" s="17">
        <v>154393</v>
      </c>
      <c r="F45" s="17">
        <v>241876</v>
      </c>
      <c r="G45" s="17">
        <v>364560</v>
      </c>
      <c r="H45" s="17">
        <v>314327</v>
      </c>
    </row>
    <row r="46" spans="1:8" x14ac:dyDescent="0.3">
      <c r="A46" s="20" t="s">
        <v>110</v>
      </c>
      <c r="B46" s="20">
        <v>0</v>
      </c>
      <c r="C46" s="20">
        <f>0</f>
        <v>0</v>
      </c>
      <c r="D46" s="20">
        <v>901</v>
      </c>
      <c r="E46" s="20">
        <v>453</v>
      </c>
      <c r="F46" s="16">
        <v>3768</v>
      </c>
      <c r="G46" s="16">
        <v>0</v>
      </c>
      <c r="H46" s="16">
        <v>0</v>
      </c>
    </row>
    <row r="47" spans="1:8" x14ac:dyDescent="0.3">
      <c r="A47" s="20" t="s">
        <v>108</v>
      </c>
      <c r="B47" s="18">
        <v>0</v>
      </c>
      <c r="C47" s="18">
        <v>0</v>
      </c>
      <c r="D47" s="18">
        <v>0</v>
      </c>
      <c r="E47" s="18">
        <v>0</v>
      </c>
      <c r="F47" s="17">
        <v>0</v>
      </c>
      <c r="G47" s="17">
        <v>0</v>
      </c>
      <c r="H47" s="17">
        <v>0</v>
      </c>
    </row>
    <row r="48" spans="1:8" x14ac:dyDescent="0.3">
      <c r="A48" s="20" t="s">
        <v>107</v>
      </c>
      <c r="B48" s="16">
        <v>259384</v>
      </c>
      <c r="C48" s="16">
        <v>377737</v>
      </c>
      <c r="D48" s="16">
        <v>423645</v>
      </c>
      <c r="E48" s="16">
        <v>380269</v>
      </c>
      <c r="F48" s="16">
        <v>342029</v>
      </c>
      <c r="G48" s="16">
        <v>177126</v>
      </c>
      <c r="H48" s="16">
        <v>851937</v>
      </c>
    </row>
    <row r="49" spans="1:8" x14ac:dyDescent="0.3">
      <c r="A49" s="20" t="s">
        <v>106</v>
      </c>
      <c r="B49" s="17">
        <v>79726</v>
      </c>
      <c r="C49" s="17">
        <v>79330</v>
      </c>
      <c r="D49" s="17">
        <v>180613</v>
      </c>
      <c r="E49" s="17">
        <v>117673</v>
      </c>
      <c r="F49" s="17">
        <v>87792</v>
      </c>
      <c r="G49" s="17">
        <v>129208</v>
      </c>
      <c r="H49" s="17">
        <v>334107</v>
      </c>
    </row>
    <row r="50" spans="1:8" x14ac:dyDescent="0.3">
      <c r="A50" s="20" t="s">
        <v>104</v>
      </c>
      <c r="B50" s="16">
        <v>179658</v>
      </c>
      <c r="C50" s="16">
        <v>298407</v>
      </c>
      <c r="D50" s="16">
        <v>243032</v>
      </c>
      <c r="E50" s="16">
        <v>262596</v>
      </c>
      <c r="F50" s="16">
        <v>254237</v>
      </c>
      <c r="G50" s="16">
        <v>47918</v>
      </c>
      <c r="H50" s="16">
        <v>517830</v>
      </c>
    </row>
    <row r="51" spans="1:8" x14ac:dyDescent="0.3">
      <c r="A51" s="19" t="s">
        <v>102</v>
      </c>
      <c r="B51" s="15">
        <v>2416</v>
      </c>
      <c r="C51" s="15">
        <v>1978</v>
      </c>
      <c r="D51" s="15">
        <v>3184</v>
      </c>
      <c r="E51" s="15">
        <v>5762</v>
      </c>
      <c r="F51" s="15">
        <v>5371</v>
      </c>
      <c r="G51" s="15">
        <v>5103</v>
      </c>
      <c r="H51" s="15">
        <v>4716</v>
      </c>
    </row>
    <row r="52" spans="1:8" x14ac:dyDescent="0.3">
      <c r="A52" s="20" t="s">
        <v>101</v>
      </c>
      <c r="B52" s="20">
        <v>0</v>
      </c>
      <c r="C52" s="20">
        <v>0</v>
      </c>
      <c r="D52" s="20">
        <v>0</v>
      </c>
      <c r="E52" s="20">
        <v>0</v>
      </c>
      <c r="F52" s="16">
        <v>0</v>
      </c>
      <c r="G52" s="16">
        <v>0</v>
      </c>
      <c r="H52" s="16">
        <v>0</v>
      </c>
    </row>
    <row r="53" spans="1:8" x14ac:dyDescent="0.3">
      <c r="A53" s="20" t="s">
        <v>100</v>
      </c>
      <c r="B53" s="18">
        <v>0</v>
      </c>
      <c r="C53" s="18">
        <v>0</v>
      </c>
      <c r="D53" s="18">
        <v>0</v>
      </c>
      <c r="E53" s="18">
        <v>0</v>
      </c>
      <c r="F53" s="17">
        <v>0</v>
      </c>
      <c r="G53" s="17">
        <v>0</v>
      </c>
      <c r="H53" s="17">
        <v>0</v>
      </c>
    </row>
    <row r="54" spans="1:8" x14ac:dyDescent="0.3">
      <c r="A54" s="19" t="s">
        <v>99</v>
      </c>
      <c r="B54" s="14">
        <v>2979895</v>
      </c>
      <c r="C54" s="14">
        <v>3918286</v>
      </c>
      <c r="D54" s="14">
        <v>4987834</v>
      </c>
      <c r="E54" s="14">
        <v>6564444</v>
      </c>
      <c r="F54" s="14">
        <v>8301811</v>
      </c>
      <c r="G54" s="14">
        <v>9626160</v>
      </c>
      <c r="H54" s="14">
        <v>11901529</v>
      </c>
    </row>
    <row r="55" spans="1:8" x14ac:dyDescent="0.3">
      <c r="A55" s="19" t="s">
        <v>98</v>
      </c>
      <c r="B55" s="14">
        <v>929970</v>
      </c>
      <c r="C55" s="14">
        <v>1248171</v>
      </c>
      <c r="D55" s="14">
        <v>1716207</v>
      </c>
      <c r="E55" s="14">
        <v>2307424</v>
      </c>
      <c r="F55" s="14">
        <v>3202010</v>
      </c>
      <c r="G55" s="14">
        <v>4373060</v>
      </c>
      <c r="H55" s="14">
        <v>5545370</v>
      </c>
    </row>
    <row r="56" spans="1:8" x14ac:dyDescent="0.3">
      <c r="A56" s="20" t="s">
        <v>96</v>
      </c>
      <c r="B56" s="16">
        <v>9804</v>
      </c>
      <c r="C56" s="16">
        <v>9804</v>
      </c>
      <c r="D56" s="16">
        <v>9804</v>
      </c>
      <c r="E56" s="16">
        <v>9804</v>
      </c>
      <c r="F56" s="16">
        <v>9804</v>
      </c>
      <c r="G56" s="16">
        <v>9804</v>
      </c>
      <c r="H56" s="16">
        <v>9804</v>
      </c>
    </row>
    <row r="57" spans="1:8" x14ac:dyDescent="0.3">
      <c r="A57" s="20" t="s">
        <v>95</v>
      </c>
      <c r="B57" s="16">
        <v>681260</v>
      </c>
      <c r="C57" s="16">
        <v>889818</v>
      </c>
      <c r="D57" s="16">
        <v>1208019</v>
      </c>
      <c r="E57" s="16">
        <v>1676055</v>
      </c>
      <c r="F57" s="16">
        <v>2267272</v>
      </c>
      <c r="G57" s="16">
        <v>3161858</v>
      </c>
      <c r="H57" s="16">
        <v>4332908</v>
      </c>
    </row>
    <row r="58" spans="1:8" x14ac:dyDescent="0.3">
      <c r="A58" s="20" t="s">
        <v>94</v>
      </c>
      <c r="B58" s="20">
        <v>0</v>
      </c>
      <c r="C58" s="20">
        <v>0</v>
      </c>
      <c r="D58" s="20">
        <v>0</v>
      </c>
      <c r="E58" s="20">
        <v>0</v>
      </c>
      <c r="F58" s="16">
        <v>0</v>
      </c>
      <c r="G58" s="16">
        <v>0</v>
      </c>
      <c r="H58" s="16">
        <v>0</v>
      </c>
    </row>
    <row r="59" spans="1:8" x14ac:dyDescent="0.3">
      <c r="A59" s="20" t="s">
        <v>93</v>
      </c>
      <c r="B59" s="20">
        <v>0</v>
      </c>
      <c r="C59" s="20">
        <v>0</v>
      </c>
      <c r="D59" s="20">
        <v>0</v>
      </c>
      <c r="E59" s="20">
        <v>0</v>
      </c>
      <c r="F59" s="16">
        <v>0</v>
      </c>
      <c r="G59" s="16">
        <v>0</v>
      </c>
      <c r="H59" s="16">
        <v>0</v>
      </c>
    </row>
    <row r="60" spans="1:8" x14ac:dyDescent="0.3">
      <c r="A60" s="20" t="s">
        <v>92</v>
      </c>
      <c r="B60" s="20">
        <v>0</v>
      </c>
      <c r="C60" s="20">
        <v>0</v>
      </c>
      <c r="D60" s="20">
        <v>0</v>
      </c>
      <c r="E60" s="20">
        <v>0</v>
      </c>
      <c r="F60" s="16">
        <v>0</v>
      </c>
      <c r="G60" s="16">
        <v>0</v>
      </c>
      <c r="H60" s="16">
        <v>0</v>
      </c>
    </row>
    <row r="61" spans="1:8" x14ac:dyDescent="0.3">
      <c r="A61" s="20" t="s">
        <v>91</v>
      </c>
      <c r="B61" s="16">
        <v>208558</v>
      </c>
      <c r="C61" s="16">
        <v>318201</v>
      </c>
      <c r="D61" s="16">
        <v>468036</v>
      </c>
      <c r="E61" s="16">
        <v>591217</v>
      </c>
      <c r="F61" s="16">
        <v>894586</v>
      </c>
      <c r="G61" s="16">
        <v>1171050</v>
      </c>
      <c r="H61" s="16">
        <v>1172310</v>
      </c>
    </row>
    <row r="62" spans="1:8" x14ac:dyDescent="0.3">
      <c r="A62" s="20" t="s">
        <v>90</v>
      </c>
      <c r="B62" s="16">
        <v>31783</v>
      </c>
      <c r="C62" s="16">
        <v>30348</v>
      </c>
      <c r="D62" s="16">
        <v>30348</v>
      </c>
      <c r="E62" s="16">
        <v>30348</v>
      </c>
      <c r="F62" s="16">
        <v>30348</v>
      </c>
      <c r="G62" s="16">
        <v>30348</v>
      </c>
      <c r="H62" s="16">
        <v>30348</v>
      </c>
    </row>
    <row r="63" spans="1:8" x14ac:dyDescent="0.3">
      <c r="A63" s="20" t="s">
        <v>89</v>
      </c>
      <c r="B63" s="16">
        <v>1435</v>
      </c>
      <c r="C63" s="20">
        <v>0</v>
      </c>
      <c r="D63" s="20">
        <v>0</v>
      </c>
      <c r="E63" s="20">
        <v>0</v>
      </c>
      <c r="F63" s="16">
        <v>0</v>
      </c>
      <c r="G63" s="16">
        <v>0</v>
      </c>
      <c r="H63" s="16">
        <v>0</v>
      </c>
    </row>
    <row r="64" spans="1:8" x14ac:dyDescent="0.3">
      <c r="A64" s="19" t="s">
        <v>88</v>
      </c>
      <c r="B64" s="14">
        <v>2049925</v>
      </c>
      <c r="C64" s="14">
        <v>2670115</v>
      </c>
      <c r="D64" s="14">
        <v>3271627</v>
      </c>
      <c r="E64" s="14">
        <v>4257020</v>
      </c>
      <c r="F64" s="14">
        <v>5099801</v>
      </c>
      <c r="G64" s="14">
        <v>5253100</v>
      </c>
      <c r="H64" s="14">
        <v>6356159</v>
      </c>
    </row>
    <row r="65" spans="1:8" x14ac:dyDescent="0.3">
      <c r="A65" s="19" t="s">
        <v>86</v>
      </c>
      <c r="B65" s="14">
        <v>29670</v>
      </c>
      <c r="C65" s="14">
        <v>39639</v>
      </c>
      <c r="D65" s="14">
        <v>51673</v>
      </c>
      <c r="E65" s="14">
        <v>67654</v>
      </c>
      <c r="F65" s="14">
        <v>98665</v>
      </c>
      <c r="G65" s="14">
        <v>101923</v>
      </c>
      <c r="H65" s="14">
        <v>188097</v>
      </c>
    </row>
    <row r="66" spans="1:8" x14ac:dyDescent="0.3">
      <c r="A66" s="20" t="s">
        <v>85</v>
      </c>
      <c r="B66" s="16">
        <v>27793</v>
      </c>
      <c r="C66" s="16">
        <v>37114</v>
      </c>
      <c r="D66" s="16">
        <v>47916</v>
      </c>
      <c r="E66" s="16">
        <v>61372</v>
      </c>
      <c r="F66" s="16">
        <v>92555</v>
      </c>
      <c r="G66" s="16">
        <v>90638</v>
      </c>
      <c r="H66" s="16">
        <v>172621</v>
      </c>
    </row>
    <row r="67" spans="1:8" x14ac:dyDescent="0.3">
      <c r="A67" s="20" t="s">
        <v>84</v>
      </c>
      <c r="B67" s="16">
        <v>1877</v>
      </c>
      <c r="C67" s="16">
        <v>2525</v>
      </c>
      <c r="D67" s="16">
        <v>3757</v>
      </c>
      <c r="E67" s="16">
        <v>6282</v>
      </c>
      <c r="F67" s="16">
        <v>6110</v>
      </c>
      <c r="G67" s="16">
        <v>11285</v>
      </c>
      <c r="H67" s="16">
        <v>15476</v>
      </c>
    </row>
    <row r="68" spans="1:8" x14ac:dyDescent="0.3">
      <c r="A68" s="20" t="s">
        <v>83</v>
      </c>
      <c r="B68" s="16">
        <v>1362</v>
      </c>
      <c r="C68" s="16">
        <v>1621</v>
      </c>
      <c r="D68" s="16">
        <v>2514</v>
      </c>
      <c r="E68" s="16">
        <v>4426</v>
      </c>
      <c r="F68" s="16">
        <v>5240</v>
      </c>
      <c r="G68" s="16">
        <v>9956</v>
      </c>
      <c r="H68" s="16">
        <v>12939</v>
      </c>
    </row>
    <row r="69" spans="1:8" x14ac:dyDescent="0.3">
      <c r="A69" s="20" t="s">
        <v>82</v>
      </c>
      <c r="B69" s="20">
        <v>515</v>
      </c>
      <c r="C69" s="20">
        <v>904</v>
      </c>
      <c r="D69" s="16">
        <v>1243</v>
      </c>
      <c r="E69" s="16">
        <v>1856</v>
      </c>
      <c r="F69" s="16">
        <v>870</v>
      </c>
      <c r="G69" s="16">
        <v>1329</v>
      </c>
      <c r="H69" s="16">
        <v>2537</v>
      </c>
    </row>
    <row r="70" spans="1:8" x14ac:dyDescent="0.3">
      <c r="A70" s="19" t="s">
        <v>81</v>
      </c>
      <c r="B70" s="14">
        <v>600881</v>
      </c>
      <c r="C70" s="14">
        <v>681932</v>
      </c>
      <c r="D70" s="14">
        <v>1013795</v>
      </c>
      <c r="E70" s="14">
        <v>923671</v>
      </c>
      <c r="F70" s="14">
        <v>911067</v>
      </c>
      <c r="G70" s="14">
        <v>737918</v>
      </c>
      <c r="H70" s="14">
        <v>373796</v>
      </c>
    </row>
    <row r="71" spans="1:8" x14ac:dyDescent="0.3">
      <c r="A71" s="20" t="s">
        <v>80</v>
      </c>
      <c r="B71" s="20">
        <v>0</v>
      </c>
      <c r="C71" s="20">
        <v>0</v>
      </c>
      <c r="D71" s="20">
        <v>0</v>
      </c>
      <c r="E71" s="20">
        <v>0</v>
      </c>
      <c r="F71" s="16">
        <v>0</v>
      </c>
      <c r="G71" s="16">
        <v>0</v>
      </c>
      <c r="H71" s="16">
        <v>0</v>
      </c>
    </row>
    <row r="72" spans="1:8" x14ac:dyDescent="0.3">
      <c r="A72" s="20" t="s">
        <v>79</v>
      </c>
      <c r="B72" s="16">
        <v>600881</v>
      </c>
      <c r="C72" s="16">
        <v>681932</v>
      </c>
      <c r="D72" s="16">
        <v>1013795</v>
      </c>
      <c r="E72" s="16">
        <v>923671</v>
      </c>
      <c r="F72" s="16">
        <v>911067</v>
      </c>
      <c r="G72" s="16">
        <v>737918</v>
      </c>
      <c r="H72" s="16">
        <v>373796</v>
      </c>
    </row>
    <row r="73" spans="1:8" x14ac:dyDescent="0.3">
      <c r="A73" s="20" t="s">
        <v>78</v>
      </c>
      <c r="B73" s="16">
        <v>443130</v>
      </c>
      <c r="C73" s="16">
        <v>463217</v>
      </c>
      <c r="D73" s="16">
        <v>572048</v>
      </c>
      <c r="E73" s="16">
        <v>465401</v>
      </c>
      <c r="F73" s="16">
        <v>540707</v>
      </c>
      <c r="G73" s="16">
        <v>367918</v>
      </c>
      <c r="H73" s="16">
        <v>203796</v>
      </c>
    </row>
    <row r="74" spans="1:8" x14ac:dyDescent="0.3">
      <c r="A74" s="20" t="s">
        <v>77</v>
      </c>
      <c r="B74" s="16">
        <v>99829</v>
      </c>
      <c r="C74" s="16">
        <v>169926</v>
      </c>
      <c r="D74" s="16">
        <v>419936</v>
      </c>
      <c r="E74" s="16">
        <v>450000</v>
      </c>
      <c r="F74" s="16">
        <v>370000</v>
      </c>
      <c r="G74" s="16">
        <v>370000</v>
      </c>
      <c r="H74" s="16">
        <v>170000</v>
      </c>
    </row>
    <row r="75" spans="1:8" x14ac:dyDescent="0.3">
      <c r="A75" s="20" t="s">
        <v>76</v>
      </c>
      <c r="B75" s="16">
        <v>57922</v>
      </c>
      <c r="C75" s="16">
        <v>48789</v>
      </c>
      <c r="D75" s="16">
        <v>21811</v>
      </c>
      <c r="E75" s="16">
        <v>8270</v>
      </c>
      <c r="F75" s="16">
        <v>360</v>
      </c>
      <c r="G75" s="16">
        <v>0</v>
      </c>
      <c r="H75" s="16">
        <v>0</v>
      </c>
    </row>
    <row r="76" spans="1:8" x14ac:dyDescent="0.3">
      <c r="A76" s="19" t="s">
        <v>75</v>
      </c>
      <c r="B76" s="14">
        <v>1397539</v>
      </c>
      <c r="C76" s="14">
        <v>1922179</v>
      </c>
      <c r="D76" s="14">
        <v>2166999</v>
      </c>
      <c r="E76" s="14">
        <v>3210864</v>
      </c>
      <c r="F76" s="14">
        <v>4011985</v>
      </c>
      <c r="G76" s="14">
        <v>4295044</v>
      </c>
      <c r="H76" s="14">
        <v>5648505</v>
      </c>
    </row>
    <row r="77" spans="1:8" x14ac:dyDescent="0.3">
      <c r="A77" s="20" t="s">
        <v>74</v>
      </c>
      <c r="B77" s="16">
        <v>308314</v>
      </c>
      <c r="C77" s="16">
        <v>387921</v>
      </c>
      <c r="D77" s="16">
        <v>472996</v>
      </c>
      <c r="E77" s="16">
        <v>693809</v>
      </c>
      <c r="F77" s="16">
        <v>959190</v>
      </c>
      <c r="G77" s="16">
        <v>1037491</v>
      </c>
      <c r="H77" s="16">
        <v>952231</v>
      </c>
    </row>
    <row r="78" spans="1:8" x14ac:dyDescent="0.3">
      <c r="A78" s="20" t="s">
        <v>73</v>
      </c>
      <c r="B78" s="16">
        <v>170087</v>
      </c>
      <c r="C78" s="16">
        <v>237852</v>
      </c>
      <c r="D78" s="16">
        <v>305457</v>
      </c>
      <c r="E78" s="16">
        <v>488997</v>
      </c>
      <c r="F78" s="16">
        <v>587375</v>
      </c>
      <c r="G78" s="16">
        <v>617588</v>
      </c>
      <c r="H78" s="16">
        <v>685400</v>
      </c>
    </row>
    <row r="79" spans="1:8" x14ac:dyDescent="0.3">
      <c r="A79" s="20" t="s">
        <v>72</v>
      </c>
      <c r="B79" s="16">
        <v>170087</v>
      </c>
      <c r="C79" s="16">
        <v>237852</v>
      </c>
      <c r="D79" s="16">
        <v>305457</v>
      </c>
      <c r="E79" s="16">
        <v>488997</v>
      </c>
      <c r="F79" s="16">
        <v>587375</v>
      </c>
      <c r="G79" s="16">
        <v>617588</v>
      </c>
      <c r="H79" s="16">
        <v>685400</v>
      </c>
    </row>
    <row r="80" spans="1:8" x14ac:dyDescent="0.3">
      <c r="A80" s="20" t="s">
        <v>71</v>
      </c>
      <c r="B80" s="16">
        <v>138227</v>
      </c>
      <c r="C80" s="16">
        <v>150069</v>
      </c>
      <c r="D80" s="16">
        <v>167539</v>
      </c>
      <c r="E80" s="16">
        <v>204812</v>
      </c>
      <c r="F80" s="16">
        <v>371815</v>
      </c>
      <c r="G80" s="16">
        <v>419903</v>
      </c>
      <c r="H80" s="16">
        <v>266831</v>
      </c>
    </row>
    <row r="81" spans="1:8" x14ac:dyDescent="0.3">
      <c r="A81" s="20" t="s">
        <v>70</v>
      </c>
      <c r="B81" s="16">
        <v>1089225</v>
      </c>
      <c r="C81" s="16">
        <v>1534258</v>
      </c>
      <c r="D81" s="16">
        <v>1694003</v>
      </c>
      <c r="E81" s="16">
        <v>2517055</v>
      </c>
      <c r="F81" s="16">
        <v>3052795</v>
      </c>
      <c r="G81" s="16">
        <v>3257553</v>
      </c>
      <c r="H81" s="16">
        <v>4696274</v>
      </c>
    </row>
    <row r="82" spans="1:8" x14ac:dyDescent="0.3">
      <c r="A82" s="20" t="s">
        <v>69</v>
      </c>
      <c r="B82" s="16">
        <v>89476</v>
      </c>
      <c r="C82" s="16">
        <v>113461</v>
      </c>
      <c r="D82" s="16">
        <v>164161</v>
      </c>
      <c r="E82" s="16">
        <v>159978</v>
      </c>
      <c r="F82" s="16">
        <v>298846</v>
      </c>
      <c r="G82" s="16">
        <v>230144</v>
      </c>
      <c r="H82" s="16">
        <v>240323</v>
      </c>
    </row>
    <row r="83" spans="1:8" x14ac:dyDescent="0.3">
      <c r="A83" s="20" t="s">
        <v>68</v>
      </c>
      <c r="B83" s="20">
        <v>654</v>
      </c>
      <c r="C83" s="16">
        <v>100724</v>
      </c>
      <c r="D83" s="20">
        <v>930</v>
      </c>
      <c r="E83" s="16">
        <v>171642</v>
      </c>
      <c r="F83" s="16">
        <v>260947</v>
      </c>
      <c r="G83" s="16">
        <v>4784</v>
      </c>
      <c r="H83" s="16">
        <v>204845</v>
      </c>
    </row>
    <row r="84" spans="1:8" x14ac:dyDescent="0.3">
      <c r="A84" s="20" t="s">
        <v>67</v>
      </c>
      <c r="B84" s="16">
        <v>40321</v>
      </c>
      <c r="C84" s="16">
        <v>43337</v>
      </c>
      <c r="D84" s="16">
        <v>28986</v>
      </c>
      <c r="E84" s="16">
        <v>13410</v>
      </c>
      <c r="F84" s="16">
        <v>2720</v>
      </c>
      <c r="G84" s="20">
        <v>342</v>
      </c>
      <c r="H84" s="20">
        <v>0</v>
      </c>
    </row>
    <row r="85" spans="1:8" x14ac:dyDescent="0.3">
      <c r="A85" s="20" t="s">
        <v>66</v>
      </c>
      <c r="B85" s="16">
        <v>799742</v>
      </c>
      <c r="C85" s="16">
        <v>1076628</v>
      </c>
      <c r="D85" s="16">
        <v>1240810</v>
      </c>
      <c r="E85" s="16">
        <v>1857181</v>
      </c>
      <c r="F85" s="16">
        <v>2101120</v>
      </c>
      <c r="G85" s="16">
        <v>2495793</v>
      </c>
      <c r="H85" s="16">
        <v>3414045</v>
      </c>
    </row>
    <row r="86" spans="1:8" x14ac:dyDescent="0.3">
      <c r="A86" s="20" t="s">
        <v>65</v>
      </c>
      <c r="B86" s="16">
        <v>799742</v>
      </c>
      <c r="C86" s="16">
        <v>1076628</v>
      </c>
      <c r="D86" s="16">
        <v>1240810</v>
      </c>
      <c r="E86" s="16">
        <v>1857181</v>
      </c>
      <c r="F86" s="16">
        <v>2101120</v>
      </c>
      <c r="G86" s="16">
        <v>2495793</v>
      </c>
      <c r="H86" s="16">
        <v>3414045</v>
      </c>
    </row>
    <row r="87" spans="1:8" x14ac:dyDescent="0.3">
      <c r="A87" s="20" t="s">
        <v>63</v>
      </c>
      <c r="B87" s="20">
        <v>0</v>
      </c>
      <c r="C87" s="20">
        <v>0</v>
      </c>
      <c r="D87" s="20">
        <v>0</v>
      </c>
      <c r="E87" s="20">
        <v>0</v>
      </c>
      <c r="F87" s="16">
        <v>0</v>
      </c>
      <c r="G87" s="16">
        <v>0</v>
      </c>
      <c r="H87" s="16">
        <v>0</v>
      </c>
    </row>
    <row r="88" spans="1:8" x14ac:dyDescent="0.3">
      <c r="A88" s="20" t="s">
        <v>62</v>
      </c>
      <c r="B88" s="20">
        <v>0</v>
      </c>
      <c r="C88" s="20">
        <v>0</v>
      </c>
      <c r="D88" s="20">
        <v>0</v>
      </c>
      <c r="E88" s="20">
        <v>0</v>
      </c>
      <c r="F88" s="16">
        <v>0</v>
      </c>
      <c r="G88" s="16">
        <v>0</v>
      </c>
      <c r="H88" s="16">
        <v>0</v>
      </c>
    </row>
    <row r="89" spans="1:8" ht="28.8" x14ac:dyDescent="0.3">
      <c r="A89" s="22" t="s">
        <v>61</v>
      </c>
      <c r="B89" s="16">
        <v>91940</v>
      </c>
      <c r="C89" s="16">
        <v>112531</v>
      </c>
      <c r="D89" s="16">
        <v>140168</v>
      </c>
      <c r="E89" s="16">
        <v>169047</v>
      </c>
      <c r="F89" s="16">
        <v>220843</v>
      </c>
      <c r="G89" s="16">
        <v>317286</v>
      </c>
      <c r="H89" s="16">
        <v>239774</v>
      </c>
    </row>
    <row r="90" spans="1:8" x14ac:dyDescent="0.3">
      <c r="A90" s="20" t="s">
        <v>60</v>
      </c>
      <c r="B90" s="16">
        <v>40394</v>
      </c>
      <c r="C90" s="16">
        <v>53741</v>
      </c>
      <c r="D90" s="16">
        <v>78272</v>
      </c>
      <c r="E90" s="16">
        <v>102093</v>
      </c>
      <c r="F90" s="16">
        <v>133591</v>
      </c>
      <c r="G90" s="16">
        <v>167408</v>
      </c>
      <c r="H90" s="16">
        <v>209095</v>
      </c>
    </row>
    <row r="91" spans="1:8" x14ac:dyDescent="0.3">
      <c r="A91" s="20" t="s">
        <v>59</v>
      </c>
      <c r="B91" s="16">
        <v>26698</v>
      </c>
      <c r="C91" s="16">
        <v>33836</v>
      </c>
      <c r="D91" s="16">
        <v>40676</v>
      </c>
      <c r="E91" s="16">
        <v>43704</v>
      </c>
      <c r="F91" s="16">
        <v>34728</v>
      </c>
      <c r="G91" s="16">
        <v>41796</v>
      </c>
      <c r="H91" s="16">
        <v>388192</v>
      </c>
    </row>
    <row r="92" spans="1:8" x14ac:dyDescent="0.3">
      <c r="A92" s="19" t="s">
        <v>57</v>
      </c>
      <c r="B92" s="14">
        <v>21835</v>
      </c>
      <c r="C92" s="14">
        <v>26365</v>
      </c>
      <c r="D92" s="14">
        <v>39160</v>
      </c>
      <c r="E92" s="14">
        <v>54831</v>
      </c>
      <c r="F92" s="14">
        <v>78084</v>
      </c>
      <c r="G92" s="14">
        <v>118215</v>
      </c>
      <c r="H92" s="14">
        <v>145761</v>
      </c>
    </row>
    <row r="93" spans="1:8" x14ac:dyDescent="0.3">
      <c r="A93" s="20" t="s">
        <v>56</v>
      </c>
      <c r="B93" s="20">
        <v>0</v>
      </c>
      <c r="C93" s="20">
        <v>0</v>
      </c>
      <c r="D93" s="20">
        <v>0</v>
      </c>
      <c r="E93" s="20">
        <v>0</v>
      </c>
      <c r="F93" s="16">
        <v>0</v>
      </c>
      <c r="G93" s="16">
        <v>0</v>
      </c>
      <c r="H93" s="16">
        <v>0</v>
      </c>
    </row>
    <row r="94" spans="1:8" x14ac:dyDescent="0.3">
      <c r="A94" s="20" t="s">
        <v>55</v>
      </c>
      <c r="B94" s="16">
        <v>21835</v>
      </c>
      <c r="C94" s="16">
        <v>26365</v>
      </c>
      <c r="D94" s="16">
        <v>39160</v>
      </c>
      <c r="E94" s="16">
        <v>54831</v>
      </c>
      <c r="F94" s="16">
        <v>78084</v>
      </c>
      <c r="G94" s="16">
        <v>118215</v>
      </c>
      <c r="H94" s="16">
        <v>145761</v>
      </c>
    </row>
    <row r="95" spans="1:8" x14ac:dyDescent="0.3">
      <c r="A95" s="20" t="s">
        <v>54</v>
      </c>
      <c r="B95" s="20">
        <v>236</v>
      </c>
      <c r="C95" s="20">
        <v>34</v>
      </c>
      <c r="D95" s="20">
        <v>0</v>
      </c>
      <c r="E95" s="20">
        <v>0</v>
      </c>
      <c r="F95" s="16">
        <v>0</v>
      </c>
      <c r="G95" s="16">
        <v>0</v>
      </c>
      <c r="H95" s="16">
        <v>0</v>
      </c>
    </row>
    <row r="96" spans="1:8" x14ac:dyDescent="0.3">
      <c r="A96" s="20" t="s">
        <v>53</v>
      </c>
      <c r="B96" s="16">
        <v>21599</v>
      </c>
      <c r="C96" s="16">
        <v>26331</v>
      </c>
      <c r="D96" s="16">
        <v>39160</v>
      </c>
      <c r="E96" s="16">
        <v>54831</v>
      </c>
      <c r="F96" s="16">
        <v>78084</v>
      </c>
      <c r="G96" s="16">
        <v>118215</v>
      </c>
      <c r="H96" s="16">
        <v>145761</v>
      </c>
    </row>
    <row r="97" spans="1:8" x14ac:dyDescent="0.3">
      <c r="A97" s="19" t="s">
        <v>52</v>
      </c>
      <c r="B97" s="14">
        <v>2979895</v>
      </c>
      <c r="C97" s="14">
        <v>3918286</v>
      </c>
      <c r="D97" s="14">
        <v>4987834</v>
      </c>
      <c r="E97" s="14">
        <v>6564444</v>
      </c>
      <c r="F97" s="14">
        <v>8301811</v>
      </c>
      <c r="G97" s="14">
        <v>9626160</v>
      </c>
      <c r="H97" s="14">
        <v>11901529</v>
      </c>
    </row>
    <row r="98" spans="1:8" x14ac:dyDescent="0.3">
      <c r="A98" s="20" t="s">
        <v>390</v>
      </c>
      <c r="B98" s="16">
        <f t="shared" ref="B98:H98" si="0">B55+B64</f>
        <v>2979895</v>
      </c>
      <c r="C98" s="16">
        <f t="shared" si="0"/>
        <v>3918286</v>
      </c>
      <c r="D98" s="16">
        <f t="shared" si="0"/>
        <v>4987834</v>
      </c>
      <c r="E98" s="16">
        <f t="shared" si="0"/>
        <v>6564444</v>
      </c>
      <c r="F98" s="16">
        <f t="shared" si="0"/>
        <v>8301811</v>
      </c>
      <c r="G98" s="16">
        <f t="shared" si="0"/>
        <v>9626160</v>
      </c>
      <c r="H98" s="16">
        <f t="shared" si="0"/>
        <v>11901529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ED8-94A8-4888-9DC0-5500BDF3C402}">
  <sheetPr codeName="Arkusz2">
    <tabColor theme="9" tint="0.59999389629810485"/>
  </sheetPr>
  <dimension ref="A1:U67"/>
  <sheetViews>
    <sheetView showGridLines="0" zoomScale="55" zoomScaleNormal="55" workbookViewId="0">
      <selection activeCell="B2" sqref="B2:H2"/>
    </sheetView>
  </sheetViews>
  <sheetFormatPr defaultColWidth="0" defaultRowHeight="14.4" zeroHeight="1" x14ac:dyDescent="0.3"/>
  <cols>
    <col min="1" max="1" width="64.21875" bestFit="1" customWidth="1"/>
    <col min="2" max="2" width="12" bestFit="1" customWidth="1"/>
    <col min="3" max="5" width="10.6640625" bestFit="1" customWidth="1"/>
    <col min="6" max="7" width="11.44140625" bestFit="1" customWidth="1"/>
    <col min="8" max="8" width="10.5546875" customWidth="1"/>
    <col min="9" max="9" width="11.33203125" hidden="1" customWidth="1"/>
    <col min="10" max="11" width="12.33203125" hidden="1" customWidth="1"/>
    <col min="12" max="13" width="8.88671875" hidden="1" customWidth="1"/>
    <col min="14" max="14" width="20.44140625" hidden="1" customWidth="1"/>
    <col min="15" max="15" width="8.88671875" hidden="1" customWidth="1"/>
    <col min="16" max="16" width="9.88671875" hidden="1" customWidth="1"/>
    <col min="17" max="17" width="10" hidden="1" customWidth="1"/>
    <col min="18" max="21" width="9.88671875" hidden="1" customWidth="1"/>
    <col min="22" max="16384" width="8.88671875" hidden="1"/>
  </cols>
  <sheetData>
    <row r="1" spans="1:21" x14ac:dyDescent="0.3">
      <c r="A1" s="2" t="s">
        <v>374</v>
      </c>
    </row>
    <row r="2" spans="1:21" x14ac:dyDescent="0.3"/>
    <row r="3" spans="1:21" x14ac:dyDescent="0.3">
      <c r="A3" s="38" t="s">
        <v>225</v>
      </c>
      <c r="B3" s="39" t="s">
        <v>226</v>
      </c>
      <c r="C3" s="39" t="s">
        <v>227</v>
      </c>
      <c r="D3" s="39" t="s">
        <v>228</v>
      </c>
      <c r="E3" s="39" t="s">
        <v>229</v>
      </c>
      <c r="F3" s="39" t="s">
        <v>230</v>
      </c>
      <c r="G3" s="39" t="s">
        <v>231</v>
      </c>
      <c r="H3" s="39" t="s">
        <v>232</v>
      </c>
    </row>
    <row r="4" spans="1:21" x14ac:dyDescent="0.3">
      <c r="A4" s="27" t="s">
        <v>224</v>
      </c>
      <c r="B4" s="24">
        <v>5832221</v>
      </c>
      <c r="C4" s="24">
        <v>7624411</v>
      </c>
      <c r="D4" s="24">
        <v>10115839</v>
      </c>
      <c r="E4" s="24">
        <v>13339312</v>
      </c>
      <c r="F4" s="24">
        <v>19764769</v>
      </c>
      <c r="G4" s="24">
        <v>25658552</v>
      </c>
      <c r="H4" s="24">
        <v>29171480</v>
      </c>
    </row>
    <row r="5" spans="1:21" x14ac:dyDescent="0.3">
      <c r="A5" s="23" t="s">
        <v>223</v>
      </c>
      <c r="B5" s="21">
        <v>11769</v>
      </c>
      <c r="C5" s="21">
        <v>6265</v>
      </c>
      <c r="D5" s="21">
        <v>8340</v>
      </c>
      <c r="E5" s="21">
        <v>10933</v>
      </c>
      <c r="F5" s="21">
        <v>37175</v>
      </c>
      <c r="G5" s="21">
        <v>81136</v>
      </c>
      <c r="H5" s="21">
        <v>129215</v>
      </c>
    </row>
    <row r="6" spans="1:21" s="31" customFormat="1" x14ac:dyDescent="0.3">
      <c r="A6" s="29" t="s">
        <v>222</v>
      </c>
      <c r="B6" s="30">
        <v>19638</v>
      </c>
      <c r="C6" s="30">
        <v>15973</v>
      </c>
      <c r="D6" s="30">
        <v>21615</v>
      </c>
      <c r="E6" s="30">
        <v>31173</v>
      </c>
      <c r="F6" s="30">
        <v>75320</v>
      </c>
      <c r="G6" s="30">
        <v>132998</v>
      </c>
      <c r="H6" s="30">
        <v>194496</v>
      </c>
    </row>
    <row r="7" spans="1:21" s="2" customFormat="1" x14ac:dyDescent="0.3">
      <c r="A7" s="23" t="s">
        <v>221</v>
      </c>
      <c r="B7" s="21">
        <v>5812583</v>
      </c>
      <c r="C7" s="21">
        <v>7608438</v>
      </c>
      <c r="D7" s="21">
        <v>10094224</v>
      </c>
      <c r="E7" s="21">
        <v>13308139</v>
      </c>
      <c r="F7" s="21">
        <v>19689449</v>
      </c>
      <c r="G7" s="21">
        <v>25525554</v>
      </c>
      <c r="H7" s="21">
        <v>28976984</v>
      </c>
      <c r="J7"/>
      <c r="K7"/>
      <c r="L7"/>
      <c r="M7"/>
      <c r="N7"/>
      <c r="O7"/>
      <c r="P7"/>
      <c r="Q7"/>
      <c r="R7"/>
      <c r="S7"/>
      <c r="T7"/>
      <c r="U7"/>
    </row>
    <row r="8" spans="1:21" s="2" customFormat="1" x14ac:dyDescent="0.3">
      <c r="A8" s="32" t="s">
        <v>219</v>
      </c>
      <c r="B8" s="33">
        <v>5524871</v>
      </c>
      <c r="C8" s="33">
        <v>7178889</v>
      </c>
      <c r="D8" s="33">
        <v>9490536</v>
      </c>
      <c r="E8" s="33">
        <v>12560574</v>
      </c>
      <c r="F8" s="33">
        <v>18492312</v>
      </c>
      <c r="G8" s="33">
        <v>24085999</v>
      </c>
      <c r="H8" s="33">
        <v>27621585</v>
      </c>
    </row>
    <row r="9" spans="1:21" x14ac:dyDescent="0.3">
      <c r="A9" s="23" t="s">
        <v>217</v>
      </c>
      <c r="B9" s="21">
        <v>84929</v>
      </c>
      <c r="C9" s="21">
        <v>115379</v>
      </c>
      <c r="D9" s="21">
        <v>144840</v>
      </c>
      <c r="E9" s="21">
        <v>183672</v>
      </c>
      <c r="F9" s="21">
        <v>232248</v>
      </c>
      <c r="G9" s="21">
        <v>277692</v>
      </c>
      <c r="H9" s="21">
        <v>312920</v>
      </c>
    </row>
    <row r="10" spans="1:21" x14ac:dyDescent="0.3">
      <c r="A10" s="23" t="s">
        <v>215</v>
      </c>
      <c r="B10" s="25">
        <v>84337</v>
      </c>
      <c r="C10" s="25">
        <v>104124</v>
      </c>
      <c r="D10" s="25">
        <v>146736</v>
      </c>
      <c r="E10" s="25">
        <v>179437</v>
      </c>
      <c r="F10" s="25">
        <v>344555</v>
      </c>
      <c r="G10" s="25">
        <v>452790</v>
      </c>
      <c r="H10" s="25">
        <v>327915</v>
      </c>
    </row>
    <row r="11" spans="1:21" s="2" customFormat="1" x14ac:dyDescent="0.3">
      <c r="A11" s="23" t="s">
        <v>213</v>
      </c>
      <c r="B11" s="21">
        <v>320542</v>
      </c>
      <c r="C11" s="21">
        <v>418077</v>
      </c>
      <c r="D11" s="21">
        <v>489827</v>
      </c>
      <c r="E11" s="21">
        <v>625513</v>
      </c>
      <c r="F11" s="21">
        <v>834104</v>
      </c>
      <c r="G11" s="21">
        <v>975311</v>
      </c>
      <c r="H11" s="21">
        <v>1229462</v>
      </c>
      <c r="J11"/>
      <c r="K11"/>
      <c r="L11"/>
      <c r="M11"/>
      <c r="N11"/>
      <c r="O11"/>
      <c r="P11"/>
      <c r="Q11"/>
      <c r="R11"/>
      <c r="S11"/>
      <c r="T11"/>
      <c r="U11"/>
    </row>
    <row r="12" spans="1:21" x14ac:dyDescent="0.3">
      <c r="A12" s="23" t="s">
        <v>211</v>
      </c>
      <c r="B12" s="25">
        <v>21476</v>
      </c>
      <c r="C12" s="25">
        <v>28772</v>
      </c>
      <c r="D12" s="25">
        <v>38653</v>
      </c>
      <c r="E12" s="25">
        <v>229483</v>
      </c>
      <c r="F12" s="25">
        <v>339055</v>
      </c>
      <c r="G12" s="25">
        <v>443041</v>
      </c>
      <c r="H12" s="25">
        <v>516041</v>
      </c>
    </row>
    <row r="13" spans="1:21" x14ac:dyDescent="0.3">
      <c r="A13" s="23" t="s">
        <v>210</v>
      </c>
      <c r="B13" s="21">
        <v>485310</v>
      </c>
      <c r="C13" s="21">
        <v>632459</v>
      </c>
      <c r="D13" s="21">
        <v>884836</v>
      </c>
      <c r="E13" s="21">
        <v>1165404</v>
      </c>
      <c r="F13" s="21">
        <v>1582184</v>
      </c>
      <c r="G13" s="21">
        <v>2095340</v>
      </c>
      <c r="H13" s="21">
        <v>2669568</v>
      </c>
    </row>
    <row r="14" spans="1:21" x14ac:dyDescent="0.3">
      <c r="A14" s="23" t="s">
        <v>208</v>
      </c>
      <c r="B14" s="26">
        <v>106480</v>
      </c>
      <c r="C14" s="26">
        <v>138032</v>
      </c>
      <c r="D14" s="26">
        <v>206244</v>
      </c>
      <c r="E14" s="25">
        <v>276151</v>
      </c>
      <c r="F14" s="25">
        <v>375133</v>
      </c>
      <c r="G14" s="25">
        <v>480146</v>
      </c>
      <c r="H14" s="25">
        <v>622003</v>
      </c>
    </row>
    <row r="15" spans="1:21" s="31" customFormat="1" x14ac:dyDescent="0.3">
      <c r="A15" s="29" t="s">
        <v>207</v>
      </c>
      <c r="B15" s="29">
        <v>46728</v>
      </c>
      <c r="C15" s="29">
        <v>61317</v>
      </c>
      <c r="D15" s="29">
        <v>84260</v>
      </c>
      <c r="E15" s="29">
        <v>101308</v>
      </c>
      <c r="F15" s="34">
        <v>137475</v>
      </c>
      <c r="G15" s="34">
        <v>199737</v>
      </c>
      <c r="H15" s="34">
        <v>256244</v>
      </c>
    </row>
    <row r="16" spans="1:21" s="31" customFormat="1" x14ac:dyDescent="0.3">
      <c r="A16" s="29" t="s">
        <v>205</v>
      </c>
      <c r="B16" s="30">
        <v>26009</v>
      </c>
      <c r="C16" s="30">
        <v>33987</v>
      </c>
      <c r="D16" s="30">
        <v>41662</v>
      </c>
      <c r="E16" s="30">
        <v>52980</v>
      </c>
      <c r="F16" s="30">
        <v>76214</v>
      </c>
      <c r="G16" s="30">
        <v>110458</v>
      </c>
      <c r="H16" s="30">
        <v>125679</v>
      </c>
    </row>
    <row r="17" spans="1:21" x14ac:dyDescent="0.3">
      <c r="A17" s="23" t="s">
        <v>203</v>
      </c>
      <c r="B17" s="21">
        <v>4395788</v>
      </c>
      <c r="C17" s="21">
        <v>5708059</v>
      </c>
      <c r="D17" s="21">
        <v>7537738</v>
      </c>
      <c r="E17" s="21">
        <v>9847934</v>
      </c>
      <c r="F17" s="21">
        <v>14708819</v>
      </c>
      <c r="G17" s="21">
        <v>19251221</v>
      </c>
      <c r="H17" s="21">
        <v>21817997</v>
      </c>
    </row>
    <row r="18" spans="1:21" s="2" customFormat="1" x14ac:dyDescent="0.3">
      <c r="A18" s="32" t="s">
        <v>201</v>
      </c>
      <c r="B18" s="33">
        <v>307350</v>
      </c>
      <c r="C18" s="33">
        <v>445522</v>
      </c>
      <c r="D18" s="33">
        <v>625303</v>
      </c>
      <c r="E18" s="33">
        <v>778738</v>
      </c>
      <c r="F18" s="33">
        <v>1272457</v>
      </c>
      <c r="G18" s="33">
        <v>1572553</v>
      </c>
      <c r="H18" s="33">
        <v>1549895</v>
      </c>
    </row>
    <row r="19" spans="1:21" s="2" customFormat="1" x14ac:dyDescent="0.3">
      <c r="A19" s="32" t="s">
        <v>200</v>
      </c>
      <c r="B19" s="35">
        <v>4652</v>
      </c>
      <c r="C19" s="35">
        <v>6283</v>
      </c>
      <c r="D19" s="35">
        <v>6374</v>
      </c>
      <c r="E19" s="35">
        <v>12755</v>
      </c>
      <c r="F19" s="35">
        <v>14262</v>
      </c>
      <c r="G19" s="35">
        <v>11347</v>
      </c>
      <c r="H19" s="35">
        <v>22767</v>
      </c>
    </row>
    <row r="20" spans="1:21" s="31" customFormat="1" x14ac:dyDescent="0.3">
      <c r="A20" s="29" t="s">
        <v>198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</row>
    <row r="21" spans="1:21" s="2" customFormat="1" x14ac:dyDescent="0.3">
      <c r="A21" s="23" t="s">
        <v>196</v>
      </c>
      <c r="B21" s="21">
        <v>202</v>
      </c>
      <c r="C21" s="21">
        <v>202</v>
      </c>
      <c r="D21" s="21">
        <v>202</v>
      </c>
      <c r="E21" s="21">
        <v>34</v>
      </c>
      <c r="F21" s="21">
        <v>0</v>
      </c>
      <c r="G21" s="21">
        <v>0</v>
      </c>
      <c r="H21" s="21">
        <v>108</v>
      </c>
    </row>
    <row r="22" spans="1:21" s="2" customFormat="1" x14ac:dyDescent="0.3">
      <c r="A22" s="23" t="s">
        <v>194</v>
      </c>
      <c r="B22" s="26">
        <v>0</v>
      </c>
      <c r="C22" s="26">
        <v>0</v>
      </c>
      <c r="D22" s="26">
        <v>0</v>
      </c>
      <c r="E22" s="26">
        <v>0</v>
      </c>
      <c r="F22" s="25">
        <v>0</v>
      </c>
      <c r="G22" s="25">
        <v>0</v>
      </c>
      <c r="H22" s="25">
        <v>0</v>
      </c>
      <c r="J22" s="11"/>
      <c r="N22"/>
      <c r="O22"/>
      <c r="P22"/>
      <c r="Q22"/>
      <c r="R22"/>
      <c r="S22"/>
      <c r="T22"/>
      <c r="U22"/>
    </row>
    <row r="23" spans="1:21" s="31" customFormat="1" x14ac:dyDescent="0.3">
      <c r="A23" s="29" t="s">
        <v>192</v>
      </c>
      <c r="B23" s="34">
        <v>4450</v>
      </c>
      <c r="C23" s="34">
        <v>6081</v>
      </c>
      <c r="D23" s="34">
        <v>6172</v>
      </c>
      <c r="E23" s="34">
        <v>12721</v>
      </c>
      <c r="F23" s="34">
        <v>14262</v>
      </c>
      <c r="G23" s="34">
        <v>11347</v>
      </c>
      <c r="H23" s="34">
        <v>22659</v>
      </c>
    </row>
    <row r="24" spans="1:21" x14ac:dyDescent="0.3">
      <c r="A24" s="27" t="s">
        <v>190</v>
      </c>
      <c r="B24" s="24">
        <v>2378</v>
      </c>
      <c r="C24" s="24">
        <v>4188</v>
      </c>
      <c r="D24" s="24">
        <v>5486</v>
      </c>
      <c r="E24" s="24">
        <v>11211</v>
      </c>
      <c r="F24" s="24">
        <v>15453</v>
      </c>
      <c r="G24" s="24">
        <v>10223</v>
      </c>
      <c r="H24" s="24">
        <v>28633</v>
      </c>
    </row>
    <row r="25" spans="1:21" x14ac:dyDescent="0.3">
      <c r="A25" s="23" t="s">
        <v>189</v>
      </c>
      <c r="B25" s="23">
        <v>1475</v>
      </c>
      <c r="C25" s="23">
        <v>2585</v>
      </c>
      <c r="D25" s="21">
        <v>2325</v>
      </c>
      <c r="E25" s="21">
        <v>4836</v>
      </c>
      <c r="F25" s="21">
        <v>13511</v>
      </c>
      <c r="G25" s="21">
        <v>6574</v>
      </c>
      <c r="H25" s="21">
        <v>9659</v>
      </c>
    </row>
    <row r="26" spans="1:21" x14ac:dyDescent="0.3">
      <c r="A26" s="23" t="s">
        <v>187</v>
      </c>
      <c r="B26" s="26">
        <v>0</v>
      </c>
      <c r="C26" s="26">
        <v>0</v>
      </c>
      <c r="D26" s="26">
        <v>0</v>
      </c>
      <c r="E26" s="26">
        <v>0</v>
      </c>
      <c r="F26" s="25">
        <v>0</v>
      </c>
      <c r="G26" s="25">
        <v>0</v>
      </c>
      <c r="H26" s="25">
        <v>15459</v>
      </c>
      <c r="N26" s="2"/>
      <c r="O26" s="2"/>
      <c r="P26" s="2"/>
      <c r="Q26" s="2"/>
      <c r="R26" s="2"/>
      <c r="S26" s="2"/>
      <c r="T26" s="2"/>
      <c r="U26" s="2"/>
    </row>
    <row r="27" spans="1:21" s="2" customFormat="1" x14ac:dyDescent="0.3">
      <c r="A27" s="23" t="s">
        <v>185</v>
      </c>
      <c r="B27" s="23">
        <v>903</v>
      </c>
      <c r="C27" s="23">
        <v>1603</v>
      </c>
      <c r="D27" s="23">
        <v>3161</v>
      </c>
      <c r="E27" s="23">
        <v>6375</v>
      </c>
      <c r="F27" s="21">
        <v>1942</v>
      </c>
      <c r="G27" s="21">
        <v>3649</v>
      </c>
      <c r="H27" s="21">
        <v>3515</v>
      </c>
      <c r="N27"/>
      <c r="O27"/>
      <c r="P27"/>
      <c r="Q27"/>
      <c r="R27"/>
      <c r="S27"/>
      <c r="T27"/>
      <c r="U27"/>
    </row>
    <row r="28" spans="1:21" x14ac:dyDescent="0.3">
      <c r="A28" s="23" t="s">
        <v>183</v>
      </c>
      <c r="B28" s="25">
        <v>309624</v>
      </c>
      <c r="C28" s="25">
        <v>447617</v>
      </c>
      <c r="D28" s="25">
        <v>626191</v>
      </c>
      <c r="E28" s="25">
        <v>780282</v>
      </c>
      <c r="F28" s="25">
        <v>1271266</v>
      </c>
      <c r="G28" s="25">
        <v>1573677</v>
      </c>
      <c r="H28" s="25">
        <v>1544029</v>
      </c>
    </row>
    <row r="29" spans="1:21" s="2" customFormat="1" x14ac:dyDescent="0.3">
      <c r="A29" s="32" t="s">
        <v>182</v>
      </c>
      <c r="B29" s="35">
        <v>5234</v>
      </c>
      <c r="C29" s="35">
        <v>7218</v>
      </c>
      <c r="D29" s="35">
        <v>8777</v>
      </c>
      <c r="E29" s="35">
        <v>5757</v>
      </c>
      <c r="F29" s="35">
        <v>9979</v>
      </c>
      <c r="G29" s="35">
        <v>36409</v>
      </c>
      <c r="H29" s="35">
        <v>23711</v>
      </c>
    </row>
    <row r="30" spans="1:21" s="31" customFormat="1" x14ac:dyDescent="0.3">
      <c r="A30" s="29" t="s">
        <v>181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</row>
    <row r="31" spans="1:21" s="2" customFormat="1" x14ac:dyDescent="0.3">
      <c r="A31" s="23" t="s">
        <v>180</v>
      </c>
      <c r="B31" s="21">
        <v>5197</v>
      </c>
      <c r="C31" s="21">
        <v>7047</v>
      </c>
      <c r="D31" s="21">
        <v>5627</v>
      </c>
      <c r="E31" s="21">
        <v>4309</v>
      </c>
      <c r="F31" s="21">
        <v>4349</v>
      </c>
      <c r="G31" s="21">
        <v>31607</v>
      </c>
      <c r="H31" s="21">
        <v>23254</v>
      </c>
    </row>
    <row r="32" spans="1:21" s="2" customFormat="1" x14ac:dyDescent="0.3">
      <c r="A32" s="23" t="s">
        <v>179</v>
      </c>
      <c r="B32" s="25">
        <v>4950</v>
      </c>
      <c r="C32" s="26">
        <v>6829</v>
      </c>
      <c r="D32" s="25">
        <v>5255</v>
      </c>
      <c r="E32" s="25">
        <v>4257</v>
      </c>
      <c r="F32" s="25">
        <v>1729</v>
      </c>
      <c r="G32" s="25">
        <v>26199</v>
      </c>
      <c r="H32" s="25">
        <v>21270</v>
      </c>
      <c r="N32"/>
      <c r="O32"/>
      <c r="P32"/>
      <c r="Q32"/>
      <c r="R32"/>
      <c r="S32"/>
      <c r="T32"/>
      <c r="U32"/>
    </row>
    <row r="33" spans="1:21" x14ac:dyDescent="0.3">
      <c r="A33" s="23" t="s">
        <v>177</v>
      </c>
      <c r="B33" s="21">
        <v>0</v>
      </c>
      <c r="C33" s="23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</row>
    <row r="34" spans="1:21" x14ac:dyDescent="0.3">
      <c r="A34" s="23" t="s">
        <v>176</v>
      </c>
      <c r="B34" s="25">
        <v>0</v>
      </c>
      <c r="C34" s="26">
        <v>0</v>
      </c>
      <c r="D34" s="26">
        <v>0</v>
      </c>
      <c r="E34" s="25">
        <v>0</v>
      </c>
      <c r="F34" s="25">
        <v>0</v>
      </c>
      <c r="G34" s="25">
        <v>0</v>
      </c>
      <c r="H34" s="25">
        <v>0</v>
      </c>
    </row>
    <row r="35" spans="1:21" x14ac:dyDescent="0.3">
      <c r="A35" s="23" t="s">
        <v>174</v>
      </c>
      <c r="B35" s="21">
        <v>37</v>
      </c>
      <c r="C35" s="21">
        <v>171</v>
      </c>
      <c r="D35" s="21">
        <v>3150</v>
      </c>
      <c r="E35" s="21">
        <v>1448</v>
      </c>
      <c r="F35" s="21">
        <v>5630</v>
      </c>
      <c r="G35" s="21">
        <v>4802</v>
      </c>
      <c r="H35" s="21">
        <v>457</v>
      </c>
    </row>
    <row r="36" spans="1:21" s="2" customFormat="1" x14ac:dyDescent="0.3">
      <c r="A36" s="32" t="s">
        <v>172</v>
      </c>
      <c r="B36" s="33">
        <v>49295</v>
      </c>
      <c r="C36" s="33">
        <v>62076</v>
      </c>
      <c r="D36" s="33">
        <v>56508</v>
      </c>
      <c r="E36" s="33">
        <v>55441</v>
      </c>
      <c r="F36" s="33">
        <v>175008</v>
      </c>
      <c r="G36" s="33">
        <v>162287</v>
      </c>
      <c r="H36" s="33">
        <v>120523</v>
      </c>
    </row>
    <row r="37" spans="1:21" x14ac:dyDescent="0.3">
      <c r="A37" s="23" t="s">
        <v>170</v>
      </c>
      <c r="B37" s="21">
        <v>42976</v>
      </c>
      <c r="C37" s="21">
        <v>55661</v>
      </c>
      <c r="D37" s="21">
        <v>48575</v>
      </c>
      <c r="E37" s="21">
        <v>45935</v>
      </c>
      <c r="F37" s="21">
        <v>120537</v>
      </c>
      <c r="G37" s="21">
        <v>149640</v>
      </c>
      <c r="H37" s="21">
        <v>119439</v>
      </c>
    </row>
    <row r="38" spans="1:21" x14ac:dyDescent="0.3">
      <c r="A38" s="28" t="s">
        <v>169</v>
      </c>
      <c r="B38" s="25">
        <v>136</v>
      </c>
      <c r="C38" s="25">
        <v>187</v>
      </c>
      <c r="D38" s="25">
        <v>885</v>
      </c>
      <c r="E38" s="25">
        <v>772</v>
      </c>
      <c r="F38" s="25">
        <v>2714</v>
      </c>
      <c r="G38" s="25">
        <v>20492</v>
      </c>
      <c r="H38" s="25">
        <v>17599</v>
      </c>
      <c r="N38" s="2"/>
      <c r="O38" s="2"/>
      <c r="P38" s="2"/>
      <c r="Q38" s="2"/>
      <c r="R38" s="2"/>
      <c r="S38" s="2"/>
      <c r="T38" s="2"/>
      <c r="U38" s="2"/>
    </row>
    <row r="39" spans="1:21" s="2" customFormat="1" x14ac:dyDescent="0.3">
      <c r="A39" s="23" t="s">
        <v>167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N39"/>
      <c r="O39"/>
      <c r="P39"/>
      <c r="Q39"/>
      <c r="R39"/>
      <c r="S39"/>
      <c r="T39"/>
      <c r="U39"/>
    </row>
    <row r="40" spans="1:21" s="31" customFormat="1" x14ac:dyDescent="0.3">
      <c r="A40" s="29" t="s">
        <v>166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</row>
    <row r="41" spans="1:21" x14ac:dyDescent="0.3">
      <c r="A41" s="23" t="s">
        <v>164</v>
      </c>
      <c r="B41" s="21">
        <v>6319</v>
      </c>
      <c r="C41" s="21">
        <v>6415</v>
      </c>
      <c r="D41" s="21">
        <v>7933</v>
      </c>
      <c r="E41" s="21">
        <v>9506</v>
      </c>
      <c r="F41" s="21">
        <v>54471</v>
      </c>
      <c r="G41" s="21">
        <v>12647</v>
      </c>
      <c r="H41" s="21">
        <v>1084</v>
      </c>
    </row>
    <row r="42" spans="1:21" s="2" customFormat="1" x14ac:dyDescent="0.3">
      <c r="A42" s="32" t="s">
        <v>162</v>
      </c>
      <c r="B42" s="33">
        <v>265563</v>
      </c>
      <c r="C42" s="33">
        <v>392759</v>
      </c>
      <c r="D42" s="33">
        <v>578460</v>
      </c>
      <c r="E42" s="33">
        <v>730598</v>
      </c>
      <c r="F42" s="33">
        <v>1106237</v>
      </c>
      <c r="G42" s="33">
        <v>1447799</v>
      </c>
      <c r="H42" s="33">
        <v>1447217</v>
      </c>
    </row>
    <row r="43" spans="1:21" s="2" customFormat="1" x14ac:dyDescent="0.3">
      <c r="A43" s="32" t="s">
        <v>161</v>
      </c>
      <c r="B43" s="35">
        <v>57005</v>
      </c>
      <c r="C43" s="35">
        <v>74558</v>
      </c>
      <c r="D43" s="35">
        <v>110424</v>
      </c>
      <c r="E43" s="35">
        <v>139381</v>
      </c>
      <c r="F43" s="35">
        <v>211651</v>
      </c>
      <c r="G43" s="35">
        <v>276749</v>
      </c>
      <c r="H43" s="35">
        <v>274907</v>
      </c>
    </row>
    <row r="44" spans="1:21" s="2" customFormat="1" x14ac:dyDescent="0.3">
      <c r="A44" s="32" t="s">
        <v>160</v>
      </c>
      <c r="B44" s="33">
        <v>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</row>
    <row r="45" spans="1:21" s="2" customFormat="1" x14ac:dyDescent="0.3">
      <c r="A45" s="36" t="s">
        <v>158</v>
      </c>
      <c r="B45" s="37">
        <v>208558</v>
      </c>
      <c r="C45" s="37">
        <v>318201</v>
      </c>
      <c r="D45" s="37">
        <v>468036</v>
      </c>
      <c r="E45" s="37">
        <v>591217</v>
      </c>
      <c r="F45" s="37">
        <v>894586</v>
      </c>
      <c r="G45" s="37">
        <v>1171050</v>
      </c>
      <c r="H45" s="37">
        <v>1172310</v>
      </c>
    </row>
    <row r="46" spans="1:21" s="2" customFormat="1" hidden="1" x14ac:dyDescent="0.3">
      <c r="A46"/>
      <c r="B46"/>
      <c r="C46"/>
      <c r="D46"/>
      <c r="E46"/>
      <c r="F46"/>
      <c r="G46"/>
      <c r="H46"/>
      <c r="N46"/>
      <c r="O46"/>
      <c r="P46"/>
      <c r="Q46"/>
      <c r="R46"/>
      <c r="S46"/>
      <c r="T46"/>
      <c r="U46"/>
    </row>
    <row r="47" spans="1:21" hidden="1" x14ac:dyDescent="0.3">
      <c r="N47" s="2"/>
      <c r="O47" s="2"/>
      <c r="P47" s="2"/>
      <c r="Q47" s="2"/>
      <c r="R47" s="2"/>
      <c r="S47" s="2"/>
      <c r="T47" s="2"/>
      <c r="U47" s="2"/>
    </row>
    <row r="48" spans="1:21" s="2" customFormat="1" hidden="1" x14ac:dyDescent="0.3">
      <c r="A48"/>
      <c r="B48"/>
      <c r="C48"/>
      <c r="D48"/>
      <c r="E48"/>
      <c r="F48"/>
      <c r="G48"/>
      <c r="H48"/>
      <c r="N48"/>
      <c r="O48"/>
      <c r="P48"/>
      <c r="Q48"/>
      <c r="R48"/>
      <c r="S48"/>
      <c r="T48"/>
      <c r="U48"/>
    </row>
    <row r="67" spans="9:9" hidden="1" x14ac:dyDescent="0.3">
      <c r="I67" s="2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F1CB-6E76-45E0-928D-76CA0565D986}">
  <sheetPr codeName="Arkusz4">
    <tabColor theme="9" tint="0.59999389629810485"/>
  </sheetPr>
  <dimension ref="A1:Q59"/>
  <sheetViews>
    <sheetView showGridLines="0" zoomScale="60" zoomScaleNormal="60" workbookViewId="0">
      <selection activeCell="A28" sqref="A28"/>
    </sheetView>
  </sheetViews>
  <sheetFormatPr defaultColWidth="0" defaultRowHeight="14.4" zeroHeight="1" x14ac:dyDescent="0.3"/>
  <cols>
    <col min="1" max="1" width="97.21875" bestFit="1" customWidth="1"/>
    <col min="2" max="3" width="12.109375" bestFit="1" customWidth="1"/>
    <col min="4" max="4" width="12" bestFit="1" customWidth="1"/>
    <col min="5" max="8" width="13.6640625" bestFit="1" customWidth="1"/>
    <col min="9" max="9" width="8.88671875" hidden="1" customWidth="1"/>
    <col min="10" max="10" width="18.109375" hidden="1" customWidth="1"/>
    <col min="11" max="11" width="16.88671875" hidden="1" customWidth="1"/>
    <col min="12" max="16" width="18.44140625" hidden="1" customWidth="1"/>
    <col min="17" max="17" width="16.88671875" hidden="1" customWidth="1"/>
  </cols>
  <sheetData>
    <row r="1" spans="1:17" x14ac:dyDescent="0.3">
      <c r="A1" s="2" t="s">
        <v>375</v>
      </c>
    </row>
    <row r="2" spans="1:17" x14ac:dyDescent="0.3"/>
    <row r="3" spans="1:17" x14ac:dyDescent="0.3">
      <c r="A3" s="38" t="s">
        <v>225</v>
      </c>
      <c r="B3" s="39" t="s">
        <v>226</v>
      </c>
      <c r="C3" s="39" t="s">
        <v>227</v>
      </c>
      <c r="D3" s="39" t="s">
        <v>228</v>
      </c>
      <c r="E3" s="39" t="s">
        <v>229</v>
      </c>
      <c r="F3" s="39" t="s">
        <v>230</v>
      </c>
      <c r="G3" s="39" t="s">
        <v>231</v>
      </c>
      <c r="H3" s="39" t="s">
        <v>232</v>
      </c>
    </row>
    <row r="4" spans="1:17" x14ac:dyDescent="0.3">
      <c r="A4" s="27" t="s">
        <v>51</v>
      </c>
      <c r="B4" s="24"/>
      <c r="C4" s="24"/>
      <c r="D4" s="24"/>
      <c r="E4" s="24"/>
      <c r="F4" s="24"/>
      <c r="G4" s="24"/>
      <c r="H4" s="24"/>
    </row>
    <row r="5" spans="1:17" x14ac:dyDescent="0.3">
      <c r="A5" s="32" t="s">
        <v>50</v>
      </c>
      <c r="B5" s="35">
        <v>208558</v>
      </c>
      <c r="C5" s="35">
        <v>318201</v>
      </c>
      <c r="D5" s="35">
        <v>468036</v>
      </c>
      <c r="E5" s="35">
        <v>591217</v>
      </c>
      <c r="F5" s="35">
        <v>894586</v>
      </c>
      <c r="G5" s="35">
        <v>1171050</v>
      </c>
      <c r="H5" s="35">
        <v>1172310</v>
      </c>
    </row>
    <row r="6" spans="1:17" x14ac:dyDescent="0.3">
      <c r="A6" s="32" t="s">
        <v>49</v>
      </c>
      <c r="B6" s="33">
        <v>411466</v>
      </c>
      <c r="C6" s="33">
        <v>382564</v>
      </c>
      <c r="D6" s="33">
        <v>208086</v>
      </c>
      <c r="E6" s="33">
        <v>582862</v>
      </c>
      <c r="F6" s="33">
        <v>128059</v>
      </c>
      <c r="G6" s="33">
        <v>295235</v>
      </c>
      <c r="H6" s="33">
        <v>1043921</v>
      </c>
    </row>
    <row r="7" spans="1:17" s="2" customFormat="1" x14ac:dyDescent="0.3">
      <c r="A7" s="23" t="s">
        <v>48</v>
      </c>
      <c r="B7" s="21">
        <v>84929</v>
      </c>
      <c r="C7" s="21">
        <v>115379</v>
      </c>
      <c r="D7" s="21">
        <v>144840</v>
      </c>
      <c r="E7" s="21">
        <v>183672</v>
      </c>
      <c r="F7" s="21">
        <v>232248</v>
      </c>
      <c r="G7" s="21">
        <v>277692</v>
      </c>
      <c r="H7" s="21">
        <v>312920</v>
      </c>
    </row>
    <row r="8" spans="1:17" s="2" customFormat="1" x14ac:dyDescent="0.3">
      <c r="A8" s="29" t="s">
        <v>47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</row>
    <row r="9" spans="1:17" s="2" customFormat="1" x14ac:dyDescent="0.3">
      <c r="A9" s="23" t="s">
        <v>46</v>
      </c>
      <c r="B9" s="21">
        <v>39290</v>
      </c>
      <c r="C9" s="21">
        <v>48879</v>
      </c>
      <c r="D9" s="21">
        <v>48951</v>
      </c>
      <c r="E9" s="21">
        <v>66352</v>
      </c>
      <c r="F9" s="21">
        <v>169566</v>
      </c>
      <c r="G9" s="21">
        <v>126517</v>
      </c>
      <c r="H9" s="21">
        <v>112311</v>
      </c>
    </row>
    <row r="10" spans="1:17" x14ac:dyDescent="0.3">
      <c r="A10" s="23" t="s">
        <v>45</v>
      </c>
      <c r="B10" s="25">
        <v>1475</v>
      </c>
      <c r="C10" s="25">
        <v>2585</v>
      </c>
      <c r="D10" s="25">
        <v>2325</v>
      </c>
      <c r="E10" s="25">
        <v>4836</v>
      </c>
      <c r="F10" s="25">
        <v>13511</v>
      </c>
      <c r="G10" s="25">
        <v>6574</v>
      </c>
      <c r="H10" s="25">
        <v>9659</v>
      </c>
      <c r="K10" s="9"/>
      <c r="L10" s="9"/>
      <c r="M10" s="9"/>
      <c r="N10" s="9"/>
      <c r="O10" s="9"/>
    </row>
    <row r="11" spans="1:17" x14ac:dyDescent="0.3">
      <c r="A11" s="23" t="s">
        <v>44</v>
      </c>
      <c r="B11" s="21">
        <v>9133</v>
      </c>
      <c r="C11" s="21">
        <v>9969</v>
      </c>
      <c r="D11" s="21">
        <v>12034</v>
      </c>
      <c r="E11" s="21">
        <v>15981</v>
      </c>
      <c r="F11" s="21">
        <v>31011</v>
      </c>
      <c r="G11" s="21">
        <v>3258</v>
      </c>
      <c r="H11" s="21">
        <v>86174</v>
      </c>
    </row>
    <row r="12" spans="1:17" x14ac:dyDescent="0.3">
      <c r="A12" s="23" t="s">
        <v>43</v>
      </c>
      <c r="B12" s="25">
        <v>-70048</v>
      </c>
      <c r="C12" s="25">
        <v>-172574</v>
      </c>
      <c r="D12" s="25">
        <v>-246422</v>
      </c>
      <c r="E12" s="25">
        <v>-496686</v>
      </c>
      <c r="F12" s="25">
        <v>-573966</v>
      </c>
      <c r="G12" s="25">
        <v>-642149</v>
      </c>
      <c r="H12" s="25">
        <v>-411004</v>
      </c>
    </row>
    <row r="13" spans="1:17" x14ac:dyDescent="0.3">
      <c r="A13" s="23" t="s">
        <v>42</v>
      </c>
      <c r="B13" s="21">
        <v>1040</v>
      </c>
      <c r="C13" s="21">
        <v>-5485</v>
      </c>
      <c r="D13" s="21">
        <v>-42160</v>
      </c>
      <c r="E13" s="21">
        <v>-38682</v>
      </c>
      <c r="F13" s="21">
        <v>-150536</v>
      </c>
      <c r="G13" s="21">
        <v>-57249</v>
      </c>
      <c r="H13" s="21">
        <v>-54047</v>
      </c>
    </row>
    <row r="14" spans="1:17" x14ac:dyDescent="0.3">
      <c r="A14" s="23" t="s">
        <v>41</v>
      </c>
      <c r="B14" s="25">
        <v>314597</v>
      </c>
      <c r="C14" s="25">
        <v>385285</v>
      </c>
      <c r="D14" s="25">
        <v>293260</v>
      </c>
      <c r="E14" s="25">
        <v>852580</v>
      </c>
      <c r="F14" s="25">
        <v>407396</v>
      </c>
      <c r="G14" s="25">
        <v>556524</v>
      </c>
      <c r="H14" s="25">
        <v>993407</v>
      </c>
    </row>
    <row r="15" spans="1:17" x14ac:dyDescent="0.3">
      <c r="A15" s="29" t="s">
        <v>40</v>
      </c>
      <c r="B15" s="34">
        <v>31050</v>
      </c>
      <c r="C15" s="34">
        <v>-1474</v>
      </c>
      <c r="D15" s="34">
        <v>-4742</v>
      </c>
      <c r="E15" s="34">
        <v>-5191</v>
      </c>
      <c r="F15" s="34">
        <v>-1171</v>
      </c>
      <c r="G15" s="34">
        <v>24068</v>
      </c>
      <c r="H15" s="34">
        <v>-5499</v>
      </c>
      <c r="J15" s="2"/>
      <c r="K15" s="7"/>
      <c r="L15" s="7"/>
      <c r="M15" s="7"/>
      <c r="N15" s="7"/>
      <c r="O15" s="7"/>
      <c r="P15" s="7"/>
      <c r="Q15" s="7"/>
    </row>
    <row r="16" spans="1:17" x14ac:dyDescent="0.3">
      <c r="A16" s="32" t="s">
        <v>39</v>
      </c>
      <c r="B16" s="33">
        <v>620024</v>
      </c>
      <c r="C16" s="33">
        <v>700765</v>
      </c>
      <c r="D16" s="33">
        <v>676122</v>
      </c>
      <c r="E16" s="33">
        <v>1174079</v>
      </c>
      <c r="F16" s="33">
        <v>1022645</v>
      </c>
      <c r="G16" s="33">
        <v>1466285</v>
      </c>
      <c r="H16" s="33">
        <v>2216231</v>
      </c>
      <c r="J16" s="6"/>
      <c r="K16" s="5"/>
      <c r="L16" s="5"/>
      <c r="M16" s="5"/>
      <c r="N16" s="5"/>
      <c r="O16" s="5"/>
      <c r="P16" s="5"/>
      <c r="Q16" s="5"/>
    </row>
    <row r="17" spans="1:17" x14ac:dyDescent="0.3">
      <c r="A17" s="32" t="s">
        <v>38</v>
      </c>
      <c r="B17" s="21"/>
      <c r="C17" s="21"/>
      <c r="D17" s="21"/>
      <c r="E17" s="21"/>
      <c r="F17" s="21"/>
      <c r="G17" s="21" t="s">
        <v>21</v>
      </c>
      <c r="H17" s="21"/>
      <c r="J17" s="2"/>
      <c r="K17" s="5"/>
      <c r="L17" s="5"/>
      <c r="M17" s="5"/>
      <c r="N17" s="5"/>
      <c r="O17" s="5"/>
      <c r="P17" s="5"/>
      <c r="Q17" s="5"/>
    </row>
    <row r="18" spans="1:17" x14ac:dyDescent="0.3">
      <c r="A18" s="32" t="s">
        <v>37</v>
      </c>
      <c r="B18" s="33">
        <v>11245</v>
      </c>
      <c r="C18" s="33">
        <v>115683</v>
      </c>
      <c r="D18" s="33">
        <v>94469</v>
      </c>
      <c r="E18" s="33">
        <v>269338</v>
      </c>
      <c r="F18" s="33">
        <v>458737</v>
      </c>
      <c r="G18" s="33">
        <v>369202</v>
      </c>
      <c r="H18" s="33">
        <v>587612</v>
      </c>
      <c r="J18" s="2"/>
      <c r="K18" s="4"/>
      <c r="L18" s="4"/>
      <c r="M18" s="4"/>
      <c r="N18" s="4"/>
      <c r="O18" s="4"/>
      <c r="P18" s="4"/>
      <c r="Q18" s="4"/>
    </row>
    <row r="19" spans="1:17" s="2" customFormat="1" x14ac:dyDescent="0.3">
      <c r="A19" s="29" t="s">
        <v>36</v>
      </c>
      <c r="B19" s="34">
        <v>634</v>
      </c>
      <c r="C19" s="34">
        <v>2570</v>
      </c>
      <c r="D19" s="34">
        <v>741</v>
      </c>
      <c r="E19" s="34">
        <v>3154</v>
      </c>
      <c r="F19" s="34">
        <v>20268</v>
      </c>
      <c r="G19" s="34">
        <v>2279</v>
      </c>
      <c r="H19" s="34">
        <v>2897</v>
      </c>
      <c r="K19" s="3"/>
      <c r="L19" s="3"/>
      <c r="M19" s="3"/>
      <c r="N19" s="3"/>
      <c r="O19" s="3"/>
      <c r="P19" s="3"/>
      <c r="Q19" s="3"/>
    </row>
    <row r="20" spans="1:17" s="2" customFormat="1" x14ac:dyDescent="0.3">
      <c r="A20" s="29" t="s">
        <v>35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</row>
    <row r="21" spans="1:17" s="2" customFormat="1" x14ac:dyDescent="0.3">
      <c r="A21" s="23" t="s">
        <v>34</v>
      </c>
      <c r="B21" s="21">
        <v>10611</v>
      </c>
      <c r="C21" s="21">
        <v>113113</v>
      </c>
      <c r="D21" s="21">
        <v>93728</v>
      </c>
      <c r="E21" s="21">
        <v>266184</v>
      </c>
      <c r="F21" s="21">
        <v>438469</v>
      </c>
      <c r="G21" s="21">
        <v>366923</v>
      </c>
      <c r="H21" s="21">
        <v>584715</v>
      </c>
    </row>
    <row r="22" spans="1:17" x14ac:dyDescent="0.3">
      <c r="A22" s="23" t="s">
        <v>33</v>
      </c>
      <c r="B22" s="25">
        <v>10364</v>
      </c>
      <c r="C22" s="25">
        <v>112895</v>
      </c>
      <c r="D22" s="25">
        <v>93357</v>
      </c>
      <c r="E22" s="25">
        <v>266133</v>
      </c>
      <c r="F22" s="25">
        <v>435850</v>
      </c>
      <c r="G22" s="25">
        <v>361515</v>
      </c>
      <c r="H22" s="25">
        <v>582730</v>
      </c>
    </row>
    <row r="23" spans="1:17" x14ac:dyDescent="0.3">
      <c r="A23" s="29" t="s">
        <v>32</v>
      </c>
      <c r="B23" s="34">
        <v>247</v>
      </c>
      <c r="C23" s="34">
        <v>218</v>
      </c>
      <c r="D23" s="34">
        <v>371</v>
      </c>
      <c r="E23" s="34">
        <v>51</v>
      </c>
      <c r="F23" s="34">
        <v>2619</v>
      </c>
      <c r="G23" s="34">
        <v>5408</v>
      </c>
      <c r="H23" s="34">
        <v>1985</v>
      </c>
    </row>
    <row r="24" spans="1:17" x14ac:dyDescent="0.3">
      <c r="A24" s="29" t="s">
        <v>30</v>
      </c>
      <c r="B24" s="30">
        <v>247</v>
      </c>
      <c r="C24" s="30">
        <v>218</v>
      </c>
      <c r="D24" s="30">
        <v>371</v>
      </c>
      <c r="E24" s="30">
        <v>51</v>
      </c>
      <c r="F24" s="30">
        <v>2619</v>
      </c>
      <c r="G24" s="30">
        <v>5408</v>
      </c>
      <c r="H24" s="30">
        <v>1985</v>
      </c>
    </row>
    <row r="25" spans="1:17" x14ac:dyDescent="0.3">
      <c r="A25" s="32" t="s">
        <v>29</v>
      </c>
      <c r="B25" s="35">
        <v>-598212</v>
      </c>
      <c r="C25" s="35">
        <v>-815143</v>
      </c>
      <c r="D25" s="35">
        <v>-927049</v>
      </c>
      <c r="E25" s="35">
        <v>-1473363</v>
      </c>
      <c r="F25" s="35">
        <v>-1794818</v>
      </c>
      <c r="G25" s="35">
        <v>-1386163</v>
      </c>
      <c r="H25" s="35">
        <v>-1795448</v>
      </c>
    </row>
    <row r="26" spans="1:17" x14ac:dyDescent="0.3">
      <c r="A26" s="29" t="s">
        <v>28</v>
      </c>
      <c r="B26" s="30">
        <v>-500280</v>
      </c>
      <c r="C26" s="30">
        <v>-666838</v>
      </c>
      <c r="D26" s="30">
        <v>-870449</v>
      </c>
      <c r="E26" s="30">
        <v>-1202135</v>
      </c>
      <c r="F26" s="30">
        <v>-1273215</v>
      </c>
      <c r="G26" s="30">
        <v>-924451</v>
      </c>
      <c r="H26" s="30">
        <v>-1219475</v>
      </c>
    </row>
    <row r="27" spans="1:17" x14ac:dyDescent="0.3">
      <c r="A27" s="29" t="s">
        <v>27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</row>
    <row r="28" spans="1:17" s="2" customFormat="1" x14ac:dyDescent="0.3">
      <c r="A28" s="29" t="s">
        <v>26</v>
      </c>
      <c r="B28" s="30">
        <v>-97932</v>
      </c>
      <c r="C28" s="30">
        <v>-148305</v>
      </c>
      <c r="D28" s="30">
        <v>-56600</v>
      </c>
      <c r="E28" s="30">
        <v>-271228</v>
      </c>
      <c r="F28" s="30">
        <v>-521603</v>
      </c>
      <c r="G28" s="30">
        <v>-461712</v>
      </c>
      <c r="H28" s="30">
        <v>-575973</v>
      </c>
    </row>
    <row r="29" spans="1:17" x14ac:dyDescent="0.3">
      <c r="A29" s="29" t="s">
        <v>25</v>
      </c>
      <c r="B29" s="34">
        <v>-97932</v>
      </c>
      <c r="C29" s="34">
        <v>-148305</v>
      </c>
      <c r="D29" s="34">
        <v>-56600</v>
      </c>
      <c r="E29" s="34">
        <v>-271228</v>
      </c>
      <c r="F29" s="34">
        <v>-521603</v>
      </c>
      <c r="G29" s="34">
        <v>-461712</v>
      </c>
      <c r="H29" s="34">
        <v>-575973</v>
      </c>
    </row>
    <row r="30" spans="1:17" x14ac:dyDescent="0.3">
      <c r="A30" s="32" t="s">
        <v>23</v>
      </c>
      <c r="B30" s="33">
        <v>-586967</v>
      </c>
      <c r="C30" s="33">
        <v>-699460</v>
      </c>
      <c r="D30" s="33">
        <v>-832580</v>
      </c>
      <c r="E30" s="33">
        <v>-1204025</v>
      </c>
      <c r="F30" s="33">
        <v>-1336081</v>
      </c>
      <c r="G30" s="33">
        <v>-1016961</v>
      </c>
      <c r="H30" s="33">
        <v>-1207836</v>
      </c>
    </row>
    <row r="31" spans="1:17" x14ac:dyDescent="0.3">
      <c r="A31" s="32" t="s">
        <v>22</v>
      </c>
      <c r="B31" s="21"/>
      <c r="C31" s="21"/>
      <c r="D31" s="21"/>
      <c r="E31" s="21"/>
      <c r="F31" s="21"/>
      <c r="G31" s="21" t="s">
        <v>21</v>
      </c>
      <c r="H31" s="21"/>
    </row>
    <row r="32" spans="1:17" x14ac:dyDescent="0.3">
      <c r="A32" s="32" t="s">
        <v>20</v>
      </c>
      <c r="B32" s="33">
        <v>345364</v>
      </c>
      <c r="C32" s="33">
        <v>319137</v>
      </c>
      <c r="D32" s="33">
        <v>557869</v>
      </c>
      <c r="E32" s="33">
        <v>271636</v>
      </c>
      <c r="F32" s="33">
        <v>899812</v>
      </c>
      <c r="G32" s="33">
        <v>362799</v>
      </c>
      <c r="H32" s="33">
        <v>352909</v>
      </c>
    </row>
    <row r="33" spans="1:8" s="2" customFormat="1" x14ac:dyDescent="0.3">
      <c r="A33" s="23" t="s">
        <v>19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</row>
    <row r="34" spans="1:8" s="2" customFormat="1" x14ac:dyDescent="0.3">
      <c r="A34" s="23" t="s">
        <v>18</v>
      </c>
      <c r="B34" s="25">
        <v>345364</v>
      </c>
      <c r="C34" s="25">
        <v>149137</v>
      </c>
      <c r="D34" s="25">
        <v>307869</v>
      </c>
      <c r="E34" s="25">
        <v>71636</v>
      </c>
      <c r="F34" s="25">
        <v>729812</v>
      </c>
      <c r="G34" s="25">
        <v>359379</v>
      </c>
      <c r="H34" s="25">
        <v>350961</v>
      </c>
    </row>
    <row r="35" spans="1:8" s="2" customFormat="1" x14ac:dyDescent="0.3">
      <c r="A35" s="23" t="s">
        <v>17</v>
      </c>
      <c r="B35" s="21">
        <v>0</v>
      </c>
      <c r="C35" s="21">
        <v>170000</v>
      </c>
      <c r="D35" s="21">
        <v>250000</v>
      </c>
      <c r="E35" s="21">
        <v>200000</v>
      </c>
      <c r="F35" s="21">
        <v>170000</v>
      </c>
      <c r="G35" s="21">
        <v>3420</v>
      </c>
      <c r="H35" s="21">
        <v>0</v>
      </c>
    </row>
    <row r="36" spans="1:8" x14ac:dyDescent="0.3">
      <c r="A36" s="29" t="s">
        <v>16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1948</v>
      </c>
    </row>
    <row r="37" spans="1:8" x14ac:dyDescent="0.3">
      <c r="A37" s="32" t="s">
        <v>15</v>
      </c>
      <c r="B37" s="35">
        <v>-279732</v>
      </c>
      <c r="C37" s="35">
        <v>-202089</v>
      </c>
      <c r="D37" s="35">
        <v>-355503</v>
      </c>
      <c r="E37" s="35">
        <v>-285066</v>
      </c>
      <c r="F37" s="35">
        <v>-624616</v>
      </c>
      <c r="G37" s="35">
        <v>-977026</v>
      </c>
      <c r="H37" s="35">
        <v>-686493</v>
      </c>
    </row>
    <row r="38" spans="1:8" x14ac:dyDescent="0.3">
      <c r="A38" s="28" t="s">
        <v>14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</row>
    <row r="39" spans="1:8" x14ac:dyDescent="0.3">
      <c r="A39" s="23" t="s">
        <v>13</v>
      </c>
      <c r="B39" s="21">
        <v>-5662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</row>
    <row r="40" spans="1:8" s="2" customFormat="1" x14ac:dyDescent="0.3">
      <c r="A40" s="29" t="s">
        <v>12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</row>
    <row r="41" spans="1:8" x14ac:dyDescent="0.3">
      <c r="A41" s="23" t="s">
        <v>11</v>
      </c>
      <c r="B41" s="21">
        <v>-187376</v>
      </c>
      <c r="C41" s="21">
        <v>-96056</v>
      </c>
      <c r="D41" s="21">
        <v>-155239</v>
      </c>
      <c r="E41" s="21">
        <v>-193465</v>
      </c>
      <c r="F41" s="21">
        <v>-296638</v>
      </c>
      <c r="G41" s="21">
        <v>-531870</v>
      </c>
      <c r="H41" s="21">
        <v>-551904</v>
      </c>
    </row>
    <row r="42" spans="1:8" x14ac:dyDescent="0.3">
      <c r="A42" s="29" t="s">
        <v>10</v>
      </c>
      <c r="B42" s="30">
        <v>0</v>
      </c>
      <c r="C42" s="30">
        <v>0</v>
      </c>
      <c r="D42" s="30">
        <v>-100000</v>
      </c>
      <c r="E42" s="30">
        <v>0</v>
      </c>
      <c r="F42" s="30">
        <v>-170000</v>
      </c>
      <c r="G42" s="30">
        <v>-250000</v>
      </c>
      <c r="H42" s="30">
        <v>0</v>
      </c>
    </row>
    <row r="43" spans="1:8" x14ac:dyDescent="0.3">
      <c r="A43" s="29" t="s">
        <v>9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</row>
    <row r="44" spans="1:8" x14ac:dyDescent="0.3">
      <c r="A44" s="29" t="s">
        <v>8</v>
      </c>
      <c r="B44" s="30">
        <v>-40618</v>
      </c>
      <c r="C44" s="30">
        <v>-44243</v>
      </c>
      <c r="D44" s="30">
        <v>-43761</v>
      </c>
      <c r="E44" s="30">
        <v>-29194</v>
      </c>
      <c r="F44" s="30">
        <v>-18600</v>
      </c>
      <c r="G44" s="30">
        <v>-1457</v>
      </c>
      <c r="H44" s="30">
        <v>-306</v>
      </c>
    </row>
    <row r="45" spans="1:8" x14ac:dyDescent="0.3">
      <c r="A45" s="42" t="s">
        <v>7</v>
      </c>
      <c r="B45" s="43">
        <v>-40054</v>
      </c>
      <c r="C45" s="43">
        <v>-55834</v>
      </c>
      <c r="D45" s="43">
        <v>-48891</v>
      </c>
      <c r="E45" s="43">
        <v>-45291</v>
      </c>
      <c r="F45" s="43">
        <v>-110697</v>
      </c>
      <c r="G45" s="43">
        <v>-153750</v>
      </c>
      <c r="H45" s="43">
        <v>-122280</v>
      </c>
    </row>
    <row r="46" spans="1:8" x14ac:dyDescent="0.3">
      <c r="A46" s="29" t="s">
        <v>6</v>
      </c>
      <c r="B46" s="30">
        <v>-6022</v>
      </c>
      <c r="C46" s="30">
        <v>-5956</v>
      </c>
      <c r="D46" s="30">
        <v>-7612</v>
      </c>
      <c r="E46" s="30">
        <v>-17116</v>
      </c>
      <c r="F46" s="30">
        <v>-28681</v>
      </c>
      <c r="G46" s="30">
        <v>-39949</v>
      </c>
      <c r="H46" s="30">
        <v>-12003</v>
      </c>
    </row>
    <row r="47" spans="1:8" x14ac:dyDescent="0.3">
      <c r="A47" s="32" t="s">
        <v>5</v>
      </c>
      <c r="B47" s="33">
        <v>65632</v>
      </c>
      <c r="C47" s="33">
        <v>117048</v>
      </c>
      <c r="D47" s="33">
        <v>202366</v>
      </c>
      <c r="E47" s="33">
        <v>-13430</v>
      </c>
      <c r="F47" s="33">
        <v>275196</v>
      </c>
      <c r="G47" s="33">
        <v>-614227</v>
      </c>
      <c r="H47" s="33">
        <v>-333584</v>
      </c>
    </row>
    <row r="48" spans="1:8" x14ac:dyDescent="0.3">
      <c r="A48" s="32" t="s">
        <v>4</v>
      </c>
      <c r="B48" s="35">
        <v>98689</v>
      </c>
      <c r="C48" s="35">
        <v>118353</v>
      </c>
      <c r="D48" s="35">
        <v>45908</v>
      </c>
      <c r="E48" s="35">
        <v>-43376</v>
      </c>
      <c r="F48" s="35">
        <v>-38240</v>
      </c>
      <c r="G48" s="35">
        <v>-164903</v>
      </c>
      <c r="H48" s="35">
        <v>674811</v>
      </c>
    </row>
    <row r="49" spans="1:8" x14ac:dyDescent="0.3">
      <c r="A49" s="32" t="s">
        <v>3</v>
      </c>
      <c r="B49" s="33">
        <v>98689</v>
      </c>
      <c r="C49" s="33">
        <v>118353</v>
      </c>
      <c r="D49" s="33">
        <v>45908</v>
      </c>
      <c r="E49" s="33">
        <v>-43376</v>
      </c>
      <c r="F49" s="33">
        <v>-38240</v>
      </c>
      <c r="G49" s="33">
        <v>-164903</v>
      </c>
      <c r="H49" s="33">
        <v>674811</v>
      </c>
    </row>
    <row r="50" spans="1:8" s="2" customFormat="1" x14ac:dyDescent="0.3">
      <c r="A50" s="32" t="s">
        <v>2</v>
      </c>
      <c r="B50" s="35">
        <v>160695</v>
      </c>
      <c r="C50" s="35">
        <v>259384</v>
      </c>
      <c r="D50" s="35">
        <v>377737</v>
      </c>
      <c r="E50" s="35">
        <v>423645</v>
      </c>
      <c r="F50" s="35">
        <v>380269</v>
      </c>
      <c r="G50" s="35">
        <v>342029</v>
      </c>
      <c r="H50" s="35">
        <v>177126</v>
      </c>
    </row>
    <row r="51" spans="1:8" s="2" customFormat="1" x14ac:dyDescent="0.3">
      <c r="A51" s="32" t="s">
        <v>1</v>
      </c>
      <c r="B51" s="33">
        <v>259384</v>
      </c>
      <c r="C51" s="33">
        <v>377737</v>
      </c>
      <c r="D51" s="33">
        <v>423645</v>
      </c>
      <c r="E51" s="33">
        <v>380269</v>
      </c>
      <c r="F51" s="33">
        <v>342029</v>
      </c>
      <c r="G51" s="33">
        <v>177126</v>
      </c>
      <c r="H51" s="33">
        <v>851937</v>
      </c>
    </row>
    <row r="52" spans="1:8" s="2" customFormat="1" x14ac:dyDescent="0.3">
      <c r="A52" s="20" t="s">
        <v>0</v>
      </c>
      <c r="B52" s="16">
        <v>60</v>
      </c>
      <c r="C52" s="16">
        <v>54</v>
      </c>
      <c r="D52" s="16">
        <v>1</v>
      </c>
      <c r="E52" s="16">
        <v>326</v>
      </c>
      <c r="F52" s="16">
        <v>26</v>
      </c>
      <c r="G52" s="16">
        <v>88</v>
      </c>
      <c r="H52" s="16">
        <v>479</v>
      </c>
    </row>
    <row r="53" spans="1:8" s="2" customFormat="1" hidden="1" x14ac:dyDescent="0.3">
      <c r="A53"/>
      <c r="B53"/>
      <c r="C53"/>
      <c r="D53"/>
      <c r="E53"/>
      <c r="F53"/>
      <c r="G53"/>
      <c r="H53"/>
    </row>
    <row r="54" spans="1:8" s="2" customFormat="1" hidden="1" x14ac:dyDescent="0.3">
      <c r="A54"/>
      <c r="B54"/>
      <c r="C54"/>
      <c r="D54"/>
      <c r="E54"/>
      <c r="F54"/>
      <c r="G54"/>
      <c r="H54"/>
    </row>
    <row r="59" spans="1:8" hidden="1" x14ac:dyDescent="0.3">
      <c r="C59" s="9"/>
      <c r="D59" s="9"/>
      <c r="E59" s="9"/>
      <c r="F59" s="9"/>
      <c r="G59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F2C3-C6FF-490E-87EA-6C41937067A0}">
  <sheetPr codeName="Arkusz3">
    <tabColor rgb="FF7030A0"/>
  </sheetPr>
  <dimension ref="A1:R98"/>
  <sheetViews>
    <sheetView showGridLines="0" tabSelected="1" topLeftCell="A50" zoomScale="50" zoomScaleNormal="50" workbookViewId="0">
      <selection activeCell="A58" sqref="A58"/>
    </sheetView>
  </sheetViews>
  <sheetFormatPr defaultColWidth="0" defaultRowHeight="14.4" zeroHeight="1" x14ac:dyDescent="0.3"/>
  <cols>
    <col min="1" max="1" width="66.21875" bestFit="1" customWidth="1"/>
    <col min="2" max="2" width="73.109375" style="12" customWidth="1"/>
    <col min="3" max="3" width="12.44140625" bestFit="1" customWidth="1"/>
    <col min="4" max="7" width="13.5546875" bestFit="1" customWidth="1"/>
    <col min="8" max="8" width="9.77734375" customWidth="1"/>
    <col min="9" max="9" width="11.21875" customWidth="1"/>
    <col min="10" max="10" width="11" customWidth="1"/>
    <col min="11" max="11" width="56.5546875" customWidth="1"/>
    <col min="12" max="12" width="11" bestFit="1" customWidth="1"/>
    <col min="13" max="16" width="8.88671875" customWidth="1"/>
    <col min="17" max="17" width="11.88671875" bestFit="1" customWidth="1"/>
    <col min="18" max="18" width="12.5546875" bestFit="1" customWidth="1"/>
    <col min="19" max="16384" width="8.88671875" hidden="1"/>
  </cols>
  <sheetData>
    <row r="1" spans="1:12" x14ac:dyDescent="0.3">
      <c r="A1" s="2" t="s">
        <v>289</v>
      </c>
      <c r="B1" s="55" t="s">
        <v>290</v>
      </c>
      <c r="C1" s="2" t="s">
        <v>226</v>
      </c>
      <c r="D1" s="2" t="s">
        <v>227</v>
      </c>
      <c r="E1" s="2" t="s">
        <v>228</v>
      </c>
      <c r="F1" s="2" t="s">
        <v>229</v>
      </c>
      <c r="G1" s="2" t="s">
        <v>230</v>
      </c>
      <c r="H1" s="2" t="s">
        <v>231</v>
      </c>
      <c r="I1" s="2" t="s">
        <v>232</v>
      </c>
      <c r="K1" s="41" t="s">
        <v>377</v>
      </c>
      <c r="L1" s="48" t="s">
        <v>378</v>
      </c>
    </row>
    <row r="2" spans="1:12" x14ac:dyDescent="0.3">
      <c r="A2" s="50" t="s">
        <v>291</v>
      </c>
      <c r="B2" s="45" t="s">
        <v>397</v>
      </c>
      <c r="C2" s="70">
        <f>'RZiS'!B28/((Wskaźniki!L2+Bilans!B54)/2)</f>
        <v>0.1180392816173788</v>
      </c>
      <c r="D2" s="70">
        <f>'RZiS'!C28/((Bilans!B54+Bilans!C54)/2)</f>
        <v>0.12977827053247806</v>
      </c>
      <c r="E2" s="70">
        <f>'RZiS'!D28/((Bilans!C54+Bilans!D54)/2)</f>
        <v>0.14062038238873942</v>
      </c>
      <c r="F2" s="70">
        <f>'RZiS'!E28/((Bilans!D54+Bilans!E54)/2)</f>
        <v>0.13508712307650492</v>
      </c>
      <c r="G2" s="70">
        <f>'RZiS'!F28/((Bilans!E54+Bilans!F54)/2)</f>
        <v>0.1710270676777709</v>
      </c>
      <c r="H2" s="70">
        <f>'RZiS'!G28/((Bilans!F54+Bilans!G54)/2)</f>
        <v>0.17555550485885993</v>
      </c>
      <c r="I2" s="70">
        <f>'RZiS'!H28/((Bilans!G54+Bilans!H54)/2)</f>
        <v>0.14344586639095352</v>
      </c>
      <c r="K2" s="41" t="s">
        <v>99</v>
      </c>
      <c r="L2" s="40">
        <v>2266223</v>
      </c>
    </row>
    <row r="3" spans="1:12" x14ac:dyDescent="0.3">
      <c r="A3" s="50" t="s">
        <v>292</v>
      </c>
      <c r="B3" s="45" t="s">
        <v>398</v>
      </c>
      <c r="C3" s="70">
        <f>'RZiS'!B45/((Wskaźniki!L3+Bilans!B55)/2)</f>
        <v>0.24701970988881874</v>
      </c>
      <c r="D3" s="70">
        <f>'RZiS'!C45/((Bilans!B55+Bilans!C55)/2)</f>
        <v>0.29217667726744961</v>
      </c>
      <c r="E3" s="70">
        <f>'RZiS'!D45/((Bilans!C55+Bilans!D55)/2)</f>
        <v>0.31577349447337688</v>
      </c>
      <c r="F3" s="70">
        <f>'RZiS'!E45/((Bilans!D55+Bilans!E55)/2)</f>
        <v>0.29387237547379469</v>
      </c>
      <c r="G3" s="70">
        <f>'RZiS'!F45/((Bilans!E55+Bilans!F55)/2)</f>
        <v>0.32474697037844541</v>
      </c>
      <c r="H3" s="70">
        <f>'RZiS'!G45/((Bilans!F55+Bilans!G55)/2)</f>
        <v>0.30918526165434773</v>
      </c>
      <c r="I3" s="70">
        <f>'RZiS'!H45/((Bilans!G55+Bilans!H55)/2)</f>
        <v>0.23639023514810309</v>
      </c>
      <c r="K3" s="41" t="s">
        <v>310</v>
      </c>
      <c r="L3" s="40">
        <v>758624</v>
      </c>
    </row>
    <row r="4" spans="1:12" x14ac:dyDescent="0.3">
      <c r="A4" s="50" t="s">
        <v>293</v>
      </c>
      <c r="B4" s="45" t="s">
        <v>399</v>
      </c>
      <c r="C4" s="70">
        <f>'RZiS'!B45/('RZiS'!B4+'RZiS'!B19+'RZiS'!B29)</f>
        <v>3.5699106503869239E-2</v>
      </c>
      <c r="D4" s="70">
        <f>'RZiS'!C45/('RZiS'!C4+'RZiS'!C19+'RZiS'!C29)</f>
        <v>4.1660731362183803E-2</v>
      </c>
      <c r="E4" s="70">
        <f>'RZiS'!D45/('RZiS'!D4+'RZiS'!D19+'RZiS'!D29)</f>
        <v>4.6198446548659115E-2</v>
      </c>
      <c r="F4" s="70">
        <f>'RZiS'!E45/('RZiS'!E4+'RZiS'!E19+'RZiS'!E29)</f>
        <v>4.4259978271910153E-2</v>
      </c>
      <c r="G4" s="70">
        <f>'RZiS'!F45/('RZiS'!F4+'RZiS'!F19+'RZiS'!F29)</f>
        <v>4.5206202836827108E-2</v>
      </c>
      <c r="H4" s="70">
        <f>'RZiS'!G45/('RZiS'!G4+'RZiS'!G19+'RZiS'!G29)</f>
        <v>4.5554966508609483E-2</v>
      </c>
      <c r="I4" s="70">
        <f>'RZiS'!H45/('RZiS'!H4+'RZiS'!H19+'RZiS'!H29)</f>
        <v>4.0122927139535212E-2</v>
      </c>
      <c r="K4" s="41" t="s">
        <v>311</v>
      </c>
      <c r="L4" s="40">
        <v>7462</v>
      </c>
    </row>
    <row r="5" spans="1:12" x14ac:dyDescent="0.3">
      <c r="A5" s="50" t="s">
        <v>294</v>
      </c>
      <c r="B5" s="45" t="s">
        <v>400</v>
      </c>
      <c r="C5" s="70">
        <f>'RZiS'!B18/'RZiS'!B4</f>
        <v>5.2698620302625704E-2</v>
      </c>
      <c r="D5" s="70">
        <f>'RZiS'!C18/'RZiS'!C4</f>
        <v>5.8433628512418859E-2</v>
      </c>
      <c r="E5" s="70">
        <f>'RZiS'!D18/'RZiS'!D4</f>
        <v>6.18142499104622E-2</v>
      </c>
      <c r="F5" s="70">
        <f>'RZiS'!E18/'RZiS'!E4</f>
        <v>5.8379172778925931E-2</v>
      </c>
      <c r="G5" s="70">
        <f>'RZiS'!F18/'RZiS'!F4</f>
        <v>6.4380059286298766E-2</v>
      </c>
      <c r="H5" s="70">
        <f>'RZiS'!G18/'RZiS'!G4</f>
        <v>6.1287675157974619E-2</v>
      </c>
      <c r="I5" s="70">
        <f>'RZiS'!H18/'RZiS'!H4</f>
        <v>5.3130489094142634E-2</v>
      </c>
      <c r="K5" s="41" t="s">
        <v>312</v>
      </c>
      <c r="L5" s="40">
        <v>30662</v>
      </c>
    </row>
    <row r="6" spans="1:12" ht="28.8" x14ac:dyDescent="0.3">
      <c r="A6" s="50" t="s">
        <v>295</v>
      </c>
      <c r="B6" s="45" t="s">
        <v>401</v>
      </c>
      <c r="C6" s="70">
        <f>('RZiS'!B28+'RZiS'!B9)/('RZiS'!B4+'RZiS'!B19)</f>
        <v>6.7596639502007325E-2</v>
      </c>
      <c r="D6" s="70">
        <f>('RZiS'!C28+'RZiS'!C9)/('RZiS'!C4+'RZiS'!C19)</f>
        <v>7.3780445133824007E-2</v>
      </c>
      <c r="E6" s="70">
        <f>('RZiS'!D28+'RZiS'!D9)/('RZiS'!D4+'RZiS'!D19)</f>
        <v>7.6172176973553121E-2</v>
      </c>
      <c r="F6" s="70">
        <f>('RZiS'!E28+'RZiS'!E9)/('RZiS'!E4+'RZiS'!E19)</f>
        <v>7.2195114059868032E-2</v>
      </c>
      <c r="G6" s="70">
        <f>('RZiS'!F28+'RZiS'!F9)/('RZiS'!F4+'RZiS'!F19)</f>
        <v>7.6015554048122991E-2</v>
      </c>
      <c r="H6" s="70">
        <f>('RZiS'!G28+'RZiS'!G9)/('RZiS'!G4+'RZiS'!G19)</f>
        <v>7.2122177029212309E-2</v>
      </c>
      <c r="I6" s="70">
        <f>('RZiS'!H28+'RZiS'!H9)/('RZiS'!H4+'RZiS'!H19)</f>
        <v>6.3606675657707487E-2</v>
      </c>
      <c r="K6" s="41" t="s">
        <v>313</v>
      </c>
      <c r="L6" s="40">
        <v>101196</v>
      </c>
    </row>
    <row r="7" spans="1:12" ht="28.8" x14ac:dyDescent="0.3">
      <c r="A7" s="50" t="s">
        <v>296</v>
      </c>
      <c r="B7" s="45" t="s">
        <v>297</v>
      </c>
      <c r="C7" s="47">
        <f>Bilans!B24/(Bilans!B69+Bilans!B76+Bilans!B96)</f>
        <v>0.66839220570097058</v>
      </c>
      <c r="D7" s="47">
        <f>Bilans!C24/(Bilans!C69+Bilans!C76+Bilans!C96)</f>
        <v>0.64526878333694127</v>
      </c>
      <c r="E7" s="47">
        <f>Bilans!D24/(Bilans!D69+Bilans!D76+Bilans!D96)</f>
        <v>0.70802962034101624</v>
      </c>
      <c r="F7" s="47">
        <f>Bilans!E24/(Bilans!E69+Bilans!E76+Bilans!E96)</f>
        <v>0.63791200198558495</v>
      </c>
      <c r="G7" s="47">
        <f>Bilans!F24/(Bilans!F69+Bilans!F76+Bilans!F96)</f>
        <v>0.69599717815396411</v>
      </c>
      <c r="H7" s="47">
        <f>Bilans!G24/(Bilans!G69+Bilans!G76+Bilans!G96)</f>
        <v>0.79358934514387303</v>
      </c>
      <c r="I7" s="47">
        <f>Bilans!H24/(Bilans!H69+Bilans!H76+Bilans!H96)</f>
        <v>0.79262638388780848</v>
      </c>
      <c r="K7" s="41" t="s">
        <v>314</v>
      </c>
      <c r="L7" s="40">
        <v>609595</v>
      </c>
    </row>
    <row r="8" spans="1:12" ht="28.8" x14ac:dyDescent="0.3">
      <c r="A8" s="50" t="s">
        <v>298</v>
      </c>
      <c r="B8" s="45" t="s">
        <v>299</v>
      </c>
      <c r="C8" s="47">
        <f>(Bilans!B24-Bilans!B25-Bilans!B51)/(Bilans!B69+Bilans!B76+Bilans!B96)</f>
        <v>0.36477082780087811</v>
      </c>
      <c r="D8" s="47">
        <f>(Bilans!C24-Bilans!C25-Bilans!C51)/(Bilans!C69+Bilans!C76+Bilans!C96)</f>
        <v>0.33585631374351471</v>
      </c>
      <c r="E8" s="47">
        <f>(Bilans!D24-Bilans!D25-Bilans!D51)/(Bilans!D69+Bilans!D76+Bilans!D96)</f>
        <v>0.32259869294310689</v>
      </c>
      <c r="F8" s="47">
        <f>(Bilans!E24-Bilans!E25-Bilans!E51)/(Bilans!E69+Bilans!E76+Bilans!E96)</f>
        <v>0.22473864983285646</v>
      </c>
      <c r="G8" s="47">
        <f>(Bilans!F24-Bilans!F25-Bilans!F51)/(Bilans!F69+Bilans!F76+Bilans!F96)</f>
        <v>0.22577750487113105</v>
      </c>
      <c r="H8" s="47">
        <f>(Bilans!G24-Bilans!G25-Bilans!G51)/(Bilans!G69+Bilans!G76+Bilans!G96)</f>
        <v>0.21244315437816622</v>
      </c>
      <c r="I8" s="47">
        <f>(Bilans!H24-Bilans!H25-Bilans!H51)/(Bilans!H69+Bilans!H76+Bilans!H96)</f>
        <v>0.27921614724530058</v>
      </c>
      <c r="K8" s="41" t="s">
        <v>315</v>
      </c>
      <c r="L8" s="40">
        <v>358573</v>
      </c>
    </row>
    <row r="9" spans="1:12" x14ac:dyDescent="0.3">
      <c r="A9" s="50" t="s">
        <v>300</v>
      </c>
      <c r="B9" s="45" t="s">
        <v>301</v>
      </c>
      <c r="C9" s="47">
        <f>Bilans!B41/(Bilans!B69+Bilans!B76+Bilans!B96)</f>
        <v>0.29700567673931588</v>
      </c>
      <c r="D9" s="47">
        <f>Bilans!C41/(Bilans!C69+Bilans!C76+Bilans!C96)</f>
        <v>0.28432954723829829</v>
      </c>
      <c r="E9" s="47">
        <f>Bilans!D41/(Bilans!D69+Bilans!D76+Bilans!D96)</f>
        <v>0.25803455827257565</v>
      </c>
      <c r="F9" s="47">
        <f>Bilans!E41/(Bilans!E69+Bilans!E76+Bilans!E96)</f>
        <v>0.16376638038702379</v>
      </c>
      <c r="G9" s="47">
        <f>Bilans!F41/(Bilans!F69+Bilans!F76+Bilans!F96)</f>
        <v>0.14365234974170968</v>
      </c>
      <c r="H9" s="47">
        <f>Bilans!G41/(Bilans!G69+Bilans!G76+Bilans!G96)</f>
        <v>0.12270363621701504</v>
      </c>
      <c r="I9" s="47">
        <f>Bilans!H41/(Bilans!H69+Bilans!H76+Bilans!H96)</f>
        <v>0.20119089781039654</v>
      </c>
    </row>
    <row r="10" spans="1:12" ht="28.8" x14ac:dyDescent="0.3">
      <c r="A10" s="50" t="s">
        <v>393</v>
      </c>
      <c r="B10" s="45" t="s">
        <v>302</v>
      </c>
      <c r="C10" s="47">
        <f>(L4+L5+Bilans!B34+Bilans!B38)*365/'RZiS'!B4</f>
        <v>3.7453013183142407</v>
      </c>
      <c r="D10" s="47">
        <f>(Bilans!B34+Bilans!B38+Bilans!C34+Bilans!C38)*365/'RZiS'!C4</f>
        <v>3.2219662607380424</v>
      </c>
      <c r="E10" s="47">
        <f>(Bilans!C34+Bilans!C38+Bilans!D34+Bilans!D38)*365/'RZiS'!D4</f>
        <v>3.3997209722297872</v>
      </c>
      <c r="F10" s="47">
        <f>(Bilans!D34+Bilans!D38+Bilans!E34+Bilans!E38)*365/'RZiS'!E4</f>
        <v>3.684309580584066</v>
      </c>
      <c r="G10" s="47">
        <f>(Bilans!E34+Bilans!E38+Bilans!F34+Bilans!F38)*365/'RZiS'!F4</f>
        <v>4.5646493515810889</v>
      </c>
      <c r="H10" s="47">
        <f>(Bilans!F34+Bilans!F38+Bilans!G34+Bilans!G38)*365/'RZiS'!G4</f>
        <v>4.8419569818281252</v>
      </c>
      <c r="I10" s="47">
        <f>(Bilans!G34+Bilans!G38+Bilans!H34+Bilans!H38)*365/'RZiS'!H4</f>
        <v>5.7050972388099606</v>
      </c>
    </row>
    <row r="11" spans="1:12" ht="28.8" x14ac:dyDescent="0.3">
      <c r="A11" s="50" t="s">
        <v>394</v>
      </c>
      <c r="B11" s="45" t="s">
        <v>303</v>
      </c>
      <c r="C11" s="47">
        <f>(L6+L7+Bilans!B79+Bilans!B86)*365/'RZiS'!B4</f>
        <v>105.17885038992864</v>
      </c>
      <c r="D11" s="47">
        <f>(Bilans!B79+Bilans!B86+Bilans!C79+Bilans!C86)*365/'RZiS'!C4</f>
        <v>109.35569777127702</v>
      </c>
      <c r="E11" s="47">
        <f>(Bilans!C79+Bilans!C86+Bilans!D79+Bilans!D86)*365/'RZiS'!D4</f>
        <v>103.22155730236513</v>
      </c>
      <c r="F11" s="47">
        <f>(Bilans!D79+Bilans!D86+Bilans!E79+Bilans!E86)*365/'RZiS'!E4</f>
        <v>106.50792372200306</v>
      </c>
      <c r="G11" s="47">
        <f>(Bilans!E79+Bilans!E86+Bilans!F79+Bilans!F86)*365/'RZiS'!F4</f>
        <v>92.976327980357368</v>
      </c>
      <c r="H11" s="47">
        <f>(Bilans!F79+Bilans!F86+Bilans!G79+Bilans!G86)*365/'RZiS'!G4</f>
        <v>82.533291044638844</v>
      </c>
      <c r="I11" s="47">
        <f>((Bilans!G79+Bilans!G86+Bilans!H79+Bilans!H86)*365)/'RZiS'!H4</f>
        <v>90.248471795054627</v>
      </c>
    </row>
    <row r="12" spans="1:12" ht="28.8" x14ac:dyDescent="0.3">
      <c r="A12" s="50" t="s">
        <v>395</v>
      </c>
      <c r="B12" s="45" t="s">
        <v>304</v>
      </c>
      <c r="C12" s="47">
        <f>(L8+Bilans!B25)*365/2/'RZiS'!B4</f>
        <v>24.632623660866074</v>
      </c>
      <c r="D12" s="47">
        <f>(Bilans!B25+Bilans!C25)*365/2/'RZiS'!C4</f>
        <v>24.64995919029024</v>
      </c>
      <c r="E12" s="47">
        <f>(Bilans!C25+Bilans!D25)*365/2/'RZiS'!D4</f>
        <v>26.138038574951619</v>
      </c>
      <c r="F12" s="47">
        <f>(Bilans!D25+Bilans!E25)*365/2/'RZiS'!E4</f>
        <v>29.988458175354172</v>
      </c>
      <c r="G12" s="47">
        <f>(Bilans!E25+Bilans!F25)*365/2/'RZiS'!F4</f>
        <v>30.12528959989363</v>
      </c>
      <c r="H12" s="47">
        <f>(Bilans!F25+Bilans!G25)*365/2/'RZiS'!G4</f>
        <v>31.855280746162137</v>
      </c>
      <c r="I12" s="47">
        <f>(Bilans!G25+Bilans!H25)*365/2/'RZiS'!H4</f>
        <v>34.607801866754791</v>
      </c>
    </row>
    <row r="13" spans="1:12" ht="28.8" x14ac:dyDescent="0.3">
      <c r="A13" s="50" t="s">
        <v>305</v>
      </c>
      <c r="B13" s="45" t="s">
        <v>306</v>
      </c>
      <c r="C13" s="47">
        <f>(Bilans!B55+Bilans!B66+Bilans!B68+Bilans!B93+Bilans!B95)/Bilans!B4</f>
        <v>0.47235661075031632</v>
      </c>
      <c r="D13" s="47">
        <f>(Bilans!C55+Bilans!C66+Bilans!C68+Bilans!C93+Bilans!C95)/Bilans!C4</f>
        <v>0.48374110562737044</v>
      </c>
      <c r="E13" s="47">
        <f>(Bilans!D55+Bilans!D66+Bilans!D68+Bilans!D93+Bilans!D95)/Bilans!D4</f>
        <v>0.51581726681553597</v>
      </c>
      <c r="F13" s="47">
        <f>(Bilans!E55+Bilans!E66+Bilans!E68+Bilans!E93+Bilans!E95)/Bilans!E4</f>
        <v>0.52973303327608678</v>
      </c>
      <c r="G13" s="47">
        <f>(Bilans!F55+Bilans!F66+Bilans!F68+Bilans!F93+Bilans!F95)/Bilans!F4</f>
        <v>0.60496607498099286</v>
      </c>
      <c r="H13" s="47">
        <f>(Bilans!G55+Bilans!G66+Bilans!G68+Bilans!G93+Bilans!G95)/Bilans!G4</f>
        <v>0.73065612245397926</v>
      </c>
      <c r="I13" s="47">
        <f>(Bilans!H55+Bilans!H66+Bilans!H68+Bilans!H93+Bilans!H95)/Bilans!H4</f>
        <v>0.78432507667483709</v>
      </c>
    </row>
    <row r="14" spans="1:12" ht="28.8" x14ac:dyDescent="0.3">
      <c r="A14" s="50" t="s">
        <v>307</v>
      </c>
      <c r="B14" s="45" t="s">
        <v>308</v>
      </c>
      <c r="C14" s="47">
        <f>(Bilans!B55+Bilans!B66+Bilans!B68+Bilans!B93+Bilans!B95+Bilans!B70)/Bilans!B54</f>
        <v>0.52358958956607526</v>
      </c>
      <c r="D14" s="47">
        <f>(Bilans!C55+Bilans!C66+Bilans!C68+Bilans!C93+Bilans!C95+Bilans!C70)/Bilans!C54</f>
        <v>0.50248297342256287</v>
      </c>
      <c r="E14" s="47">
        <f>(Bilans!D55+Bilans!D66+Bilans!D68+Bilans!D93+Bilans!D95+Bilans!D70)/Bilans!D54</f>
        <v>0.5574427697473493</v>
      </c>
      <c r="F14" s="47">
        <f>(Bilans!E55+Bilans!E66+Bilans!E68+Bilans!E93+Bilans!E95+Bilans!E70)/Bilans!E54</f>
        <v>0.50223491890554628</v>
      </c>
      <c r="G14" s="47">
        <f>(Bilans!F55+Bilans!F66+Bilans!F68+Bilans!F93+Bilans!F95+Bilans!F70)/Bilans!F54</f>
        <v>0.50722330344547717</v>
      </c>
      <c r="H14" s="47">
        <f>(Bilans!G55+Bilans!G66+Bilans!G68+Bilans!G93+Bilans!G95+Bilans!G70)/Bilans!G54</f>
        <v>0.54139677711569312</v>
      </c>
      <c r="I14" s="47">
        <f>(Bilans!H55+Bilans!H66+Bilans!H68+Bilans!H93+Bilans!H95+Bilans!H70)/Bilans!H54</f>
        <v>0.51293627902767791</v>
      </c>
    </row>
    <row r="15" spans="1:12" x14ac:dyDescent="0.3">
      <c r="A15" s="50" t="s">
        <v>309</v>
      </c>
      <c r="B15" s="45" t="s">
        <v>396</v>
      </c>
      <c r="C15" s="70">
        <f>Bilans!B64/Bilans!B54</f>
        <v>0.68791853404230685</v>
      </c>
      <c r="D15" s="70">
        <f>Bilans!C64/Bilans!C54</f>
        <v>0.68144974613900056</v>
      </c>
      <c r="E15" s="70">
        <f>Bilans!D64/Bilans!D54</f>
        <v>0.65592138792108956</v>
      </c>
      <c r="F15" s="70">
        <f>Bilans!E64/Bilans!E54</f>
        <v>0.64849665866598905</v>
      </c>
      <c r="G15" s="70">
        <f>Bilans!F64/Bilans!F54</f>
        <v>0.6142998196417625</v>
      </c>
      <c r="H15" s="70">
        <f>Bilans!G64/Bilans!G54</f>
        <v>0.54571085458791457</v>
      </c>
      <c r="I15" s="70">
        <f>Bilans!H64/Bilans!H54</f>
        <v>0.53406238811836693</v>
      </c>
    </row>
    <row r="16" spans="1:12" x14ac:dyDescent="0.3"/>
    <row r="17" spans="1:8" x14ac:dyDescent="0.3"/>
    <row r="18" spans="1:8" ht="15" thickBot="1" x14ac:dyDescent="0.35">
      <c r="A18" s="53" t="s">
        <v>380</v>
      </c>
      <c r="B18" s="54" t="s">
        <v>319</v>
      </c>
      <c r="C18" s="56" t="s">
        <v>226</v>
      </c>
      <c r="D18" s="56" t="s">
        <v>227</v>
      </c>
      <c r="E18" s="56" t="s">
        <v>228</v>
      </c>
      <c r="F18" s="56" t="s">
        <v>229</v>
      </c>
      <c r="G18" s="56" t="s">
        <v>230</v>
      </c>
      <c r="H18" s="56" t="s">
        <v>231</v>
      </c>
    </row>
    <row r="19" spans="1:8" x14ac:dyDescent="0.3">
      <c r="A19" s="54" t="s">
        <v>291</v>
      </c>
      <c r="B19" s="45" t="s">
        <v>317</v>
      </c>
      <c r="C19" s="70">
        <v>5.8400000000000001E-2</v>
      </c>
      <c r="D19" s="70">
        <v>6.4699999999999994E-2</v>
      </c>
      <c r="E19" s="70">
        <v>0.1003</v>
      </c>
      <c r="F19" s="70">
        <v>0.1143</v>
      </c>
      <c r="G19" s="70">
        <v>0.1106</v>
      </c>
      <c r="H19" s="70">
        <v>9.8000000000000004E-2</v>
      </c>
    </row>
    <row r="20" spans="1:8" x14ac:dyDescent="0.3">
      <c r="A20" s="54" t="str">
        <f>A19</f>
        <v>Rentowność operacyjna aktywów</v>
      </c>
      <c r="B20" s="45" t="s">
        <v>318</v>
      </c>
      <c r="C20" s="70">
        <v>8.7100000000000011E-2</v>
      </c>
      <c r="D20" s="70">
        <v>9.5000000000000001E-2</v>
      </c>
      <c r="E20" s="70">
        <v>0.13250000000000001</v>
      </c>
      <c r="F20" s="70">
        <v>0.14480000000000001</v>
      </c>
      <c r="G20" s="70">
        <v>0.14880000000000002</v>
      </c>
      <c r="H20" s="70">
        <v>0.1348</v>
      </c>
    </row>
    <row r="21" spans="1:8" x14ac:dyDescent="0.3">
      <c r="A21" s="54" t="s">
        <v>292</v>
      </c>
      <c r="B21" s="45" t="s">
        <v>317</v>
      </c>
      <c r="C21" s="70">
        <v>0.11470000000000001</v>
      </c>
      <c r="D21" s="70">
        <v>0.11789999999999999</v>
      </c>
      <c r="E21" s="70">
        <v>0.19079999999999997</v>
      </c>
      <c r="F21" s="70">
        <v>0.22620000000000001</v>
      </c>
      <c r="G21" s="70">
        <v>0.20530000000000001</v>
      </c>
      <c r="H21" s="70">
        <v>0.1709</v>
      </c>
    </row>
    <row r="22" spans="1:8" x14ac:dyDescent="0.3">
      <c r="A22" s="54" t="str">
        <f>A21</f>
        <v>Rentowność kapitału własnego</v>
      </c>
      <c r="B22" s="45" t="s">
        <v>318</v>
      </c>
      <c r="C22" s="70">
        <v>0.18820000000000001</v>
      </c>
      <c r="D22" s="70">
        <v>0.2034</v>
      </c>
      <c r="E22" s="70">
        <v>0.27699999999999997</v>
      </c>
      <c r="F22" s="70">
        <v>0.2984</v>
      </c>
      <c r="G22" s="70">
        <v>0.27850000000000003</v>
      </c>
      <c r="H22" s="70">
        <v>0.23579999999999998</v>
      </c>
    </row>
    <row r="23" spans="1:8" x14ac:dyDescent="0.3">
      <c r="A23" s="54" t="s">
        <v>293</v>
      </c>
      <c r="B23" s="45" t="s">
        <v>317</v>
      </c>
      <c r="C23" s="70">
        <v>1.89E-2</v>
      </c>
      <c r="D23" s="70">
        <v>2.2400000000000003E-2</v>
      </c>
      <c r="E23" s="70">
        <v>3.0699999999999998E-2</v>
      </c>
      <c r="F23" s="70">
        <v>3.5699999999999996E-2</v>
      </c>
      <c r="G23" s="70">
        <v>3.2099999999999997E-2</v>
      </c>
      <c r="H23" s="70">
        <v>2.9300000000000003E-2</v>
      </c>
    </row>
    <row r="24" spans="1:8" x14ac:dyDescent="0.3">
      <c r="A24" s="54" t="str">
        <f>A23</f>
        <v>Rentowność netto</v>
      </c>
      <c r="B24" s="45" t="s">
        <v>318</v>
      </c>
      <c r="C24" s="70">
        <v>2.9300000000000003E-2</v>
      </c>
      <c r="D24" s="70">
        <v>3.3300000000000003E-2</v>
      </c>
      <c r="E24" s="70">
        <v>4.0199999999999993E-2</v>
      </c>
      <c r="F24" s="70">
        <v>4.8000000000000001E-2</v>
      </c>
      <c r="G24" s="70">
        <v>4.9400000000000006E-2</v>
      </c>
      <c r="H24" s="70">
        <v>4.7E-2</v>
      </c>
    </row>
    <row r="25" spans="1:8" x14ac:dyDescent="0.3">
      <c r="A25" s="54" t="s">
        <v>294</v>
      </c>
      <c r="B25" s="45" t="s">
        <v>317</v>
      </c>
      <c r="C25" s="70">
        <v>2.0199999999999999E-2</v>
      </c>
      <c r="D25" s="70">
        <v>2.4399999999999998E-2</v>
      </c>
      <c r="E25" s="70">
        <v>2.64E-2</v>
      </c>
      <c r="F25" s="70">
        <v>2.5699999999999997E-2</v>
      </c>
      <c r="G25" s="70">
        <v>3.5099999999999999E-2</v>
      </c>
      <c r="H25" s="70">
        <v>3.3399999999999999E-2</v>
      </c>
    </row>
    <row r="26" spans="1:8" x14ac:dyDescent="0.3">
      <c r="A26" s="54" t="str">
        <f>A25</f>
        <v>Rentowność sprzedaży</v>
      </c>
      <c r="B26" s="45" t="s">
        <v>318</v>
      </c>
      <c r="C26" s="70">
        <v>2.8500000000000001E-2</v>
      </c>
      <c r="D26" s="70">
        <v>3.2400000000000005E-2</v>
      </c>
      <c r="E26" s="70">
        <v>3.2199999999999999E-2</v>
      </c>
      <c r="F26" s="70">
        <v>3.4599999999999999E-2</v>
      </c>
      <c r="G26" s="70">
        <v>4.8600000000000004E-2</v>
      </c>
      <c r="H26" s="70">
        <v>4.8899999999999999E-2</v>
      </c>
    </row>
    <row r="27" spans="1:8" x14ac:dyDescent="0.3">
      <c r="A27" s="54" t="s">
        <v>295</v>
      </c>
      <c r="B27" s="45" t="s">
        <v>317</v>
      </c>
      <c r="C27" s="70">
        <v>3.1899999999999998E-2</v>
      </c>
      <c r="D27" s="70">
        <v>3.6299999999999999E-2</v>
      </c>
      <c r="E27" s="70">
        <v>4.4800000000000006E-2</v>
      </c>
      <c r="F27" s="70">
        <v>4.7899999999999998E-2</v>
      </c>
      <c r="G27" s="70">
        <v>4.4900000000000002E-2</v>
      </c>
      <c r="H27" s="70">
        <v>4.24E-2</v>
      </c>
    </row>
    <row r="28" spans="1:8" x14ac:dyDescent="0.3">
      <c r="A28" s="54" t="str">
        <f>A27</f>
        <v>Rentowność ekonomiczna sprzedaży</v>
      </c>
      <c r="B28" s="45" t="s">
        <v>318</v>
      </c>
      <c r="C28" s="70">
        <v>4.4500000000000005E-2</v>
      </c>
      <c r="D28" s="70">
        <v>4.7899999999999998E-2</v>
      </c>
      <c r="E28" s="70">
        <v>5.4000000000000006E-2</v>
      </c>
      <c r="F28" s="70">
        <v>6.2100000000000002E-2</v>
      </c>
      <c r="G28" s="70">
        <v>6.6900000000000001E-2</v>
      </c>
      <c r="H28" s="70">
        <v>6.5000000000000002E-2</v>
      </c>
    </row>
    <row r="29" spans="1:8" x14ac:dyDescent="0.3">
      <c r="A29" s="54" t="s">
        <v>296</v>
      </c>
      <c r="B29" s="45" t="s">
        <v>317</v>
      </c>
      <c r="C29" s="70">
        <v>1.67</v>
      </c>
      <c r="D29" s="70">
        <v>1.76</v>
      </c>
      <c r="E29" s="70">
        <v>1.91</v>
      </c>
      <c r="F29" s="70">
        <v>1.94</v>
      </c>
      <c r="G29" s="70">
        <v>1.89</v>
      </c>
      <c r="H29" s="70">
        <v>1.97</v>
      </c>
    </row>
    <row r="30" spans="1:8" x14ac:dyDescent="0.3">
      <c r="A30" s="54" t="str">
        <f>A29</f>
        <v>Płynność bieżąca</v>
      </c>
      <c r="B30" s="45" t="s">
        <v>318</v>
      </c>
      <c r="C30" s="70">
        <v>2.15</v>
      </c>
      <c r="D30" s="70">
        <v>2.2799999999999998</v>
      </c>
      <c r="E30" s="70">
        <v>2.41</v>
      </c>
      <c r="F30" s="70">
        <v>2.48</v>
      </c>
      <c r="G30" s="70">
        <v>2.94</v>
      </c>
      <c r="H30" s="70">
        <v>3.14</v>
      </c>
    </row>
    <row r="31" spans="1:8" x14ac:dyDescent="0.3">
      <c r="A31" s="54" t="s">
        <v>298</v>
      </c>
      <c r="B31" s="45" t="s">
        <v>317</v>
      </c>
      <c r="C31" s="70">
        <v>0.95</v>
      </c>
      <c r="D31" s="70">
        <v>0.99</v>
      </c>
      <c r="E31" s="70">
        <v>1.08</v>
      </c>
      <c r="F31" s="70">
        <v>1.05</v>
      </c>
      <c r="G31" s="70">
        <v>1.01</v>
      </c>
      <c r="H31" s="70">
        <v>1.06</v>
      </c>
    </row>
    <row r="32" spans="1:8" x14ac:dyDescent="0.3">
      <c r="A32" s="54" t="str">
        <f>A31</f>
        <v>Płynność szybka</v>
      </c>
      <c r="B32" s="45" t="s">
        <v>318</v>
      </c>
      <c r="C32" s="70">
        <v>1.21</v>
      </c>
      <c r="D32" s="70">
        <v>1.3</v>
      </c>
      <c r="E32" s="70">
        <v>1.41</v>
      </c>
      <c r="F32" s="70">
        <v>1.38</v>
      </c>
      <c r="G32" s="70">
        <v>1.77</v>
      </c>
      <c r="H32" s="70">
        <v>1.93</v>
      </c>
    </row>
    <row r="33" spans="1:8" x14ac:dyDescent="0.3">
      <c r="A33" s="54" t="s">
        <v>300</v>
      </c>
      <c r="B33" s="45" t="s">
        <v>317</v>
      </c>
      <c r="C33" s="70">
        <v>0.34</v>
      </c>
      <c r="D33" s="70">
        <v>0.37</v>
      </c>
      <c r="E33" s="70">
        <v>0.53</v>
      </c>
      <c r="F33" s="70">
        <v>0.5</v>
      </c>
      <c r="G33" s="70">
        <v>0.42</v>
      </c>
      <c r="H33" s="70">
        <v>0.43</v>
      </c>
    </row>
    <row r="34" spans="1:8" x14ac:dyDescent="0.3">
      <c r="A34" s="54" t="str">
        <f>A33</f>
        <v>Płynność gotówkowa</v>
      </c>
      <c r="B34" s="45" t="s">
        <v>318</v>
      </c>
      <c r="C34" s="70">
        <v>0.61</v>
      </c>
      <c r="D34" s="70">
        <v>0.66</v>
      </c>
      <c r="E34" s="70">
        <v>0.81</v>
      </c>
      <c r="F34" s="70">
        <v>0.75</v>
      </c>
      <c r="G34" s="70">
        <v>0.94</v>
      </c>
      <c r="H34" s="70">
        <v>1.04</v>
      </c>
    </row>
    <row r="35" spans="1:8" x14ac:dyDescent="0.3">
      <c r="A35" s="50" t="s">
        <v>393</v>
      </c>
      <c r="B35" s="45" t="s">
        <v>317</v>
      </c>
      <c r="C35" s="70">
        <v>10.92</v>
      </c>
      <c r="D35" s="70">
        <v>10.5</v>
      </c>
      <c r="E35" s="70">
        <v>10</v>
      </c>
      <c r="F35" s="70">
        <v>9.08</v>
      </c>
      <c r="G35" s="70">
        <v>8.6999999999999993</v>
      </c>
      <c r="H35" s="70">
        <v>9.7799999999999994</v>
      </c>
    </row>
    <row r="36" spans="1:8" x14ac:dyDescent="0.3">
      <c r="A36" s="54" t="str">
        <f>A35</f>
        <v>Spływ należności (w dniach)</v>
      </c>
      <c r="B36" s="45" t="s">
        <v>318</v>
      </c>
      <c r="C36" s="70">
        <v>18.78</v>
      </c>
      <c r="D36" s="70">
        <v>18.07</v>
      </c>
      <c r="E36" s="70">
        <v>18.22</v>
      </c>
      <c r="F36" s="70">
        <v>16.53</v>
      </c>
      <c r="G36" s="70">
        <v>20.97</v>
      </c>
      <c r="H36" s="70">
        <v>22.04</v>
      </c>
    </row>
    <row r="37" spans="1:8" x14ac:dyDescent="0.3">
      <c r="A37" s="50" t="s">
        <v>394</v>
      </c>
      <c r="B37" s="45" t="s">
        <v>317</v>
      </c>
      <c r="C37" s="70">
        <v>25.52</v>
      </c>
      <c r="D37" s="70">
        <v>24.91</v>
      </c>
      <c r="E37" s="70">
        <v>23.53</v>
      </c>
      <c r="F37" s="70">
        <v>22.27</v>
      </c>
      <c r="G37" s="70">
        <v>21.54</v>
      </c>
      <c r="H37" s="70">
        <v>21.88</v>
      </c>
    </row>
    <row r="38" spans="1:8" x14ac:dyDescent="0.3">
      <c r="A38" s="54" t="str">
        <f>A37</f>
        <v>Spłata zobowiązań (w dniach)</v>
      </c>
      <c r="B38" s="45" t="s">
        <v>318</v>
      </c>
      <c r="C38" s="70">
        <v>30.82</v>
      </c>
      <c r="D38" s="70">
        <v>29.91</v>
      </c>
      <c r="E38" s="70">
        <v>28.48</v>
      </c>
      <c r="F38" s="70">
        <v>27.01</v>
      </c>
      <c r="G38" s="70">
        <v>28.7</v>
      </c>
      <c r="H38" s="70">
        <v>29</v>
      </c>
    </row>
    <row r="39" spans="1:8" x14ac:dyDescent="0.3">
      <c r="A39" s="50" t="s">
        <v>395</v>
      </c>
      <c r="B39" s="45" t="s">
        <v>317</v>
      </c>
      <c r="C39" s="70">
        <v>32.61</v>
      </c>
      <c r="D39" s="70">
        <v>33.36</v>
      </c>
      <c r="E39" s="70">
        <v>34</v>
      </c>
      <c r="F39" s="70">
        <v>35.07</v>
      </c>
      <c r="G39" s="70">
        <v>34.130000000000003</v>
      </c>
      <c r="H39" s="70">
        <v>35.840000000000003</v>
      </c>
    </row>
    <row r="40" spans="1:8" x14ac:dyDescent="0.3">
      <c r="A40" s="54" t="str">
        <f>A39</f>
        <v>Szybkość obrotu zapasów (w dniach)</v>
      </c>
      <c r="B40" s="45" t="s">
        <v>318</v>
      </c>
      <c r="C40" s="70">
        <v>45.17</v>
      </c>
      <c r="D40" s="70">
        <v>45.92</v>
      </c>
      <c r="E40" s="70">
        <v>46.33</v>
      </c>
      <c r="F40" s="70">
        <v>48.43</v>
      </c>
      <c r="G40" s="70">
        <v>53.88</v>
      </c>
      <c r="H40" s="70">
        <v>55.32</v>
      </c>
    </row>
    <row r="41" spans="1:8" ht="28.8" x14ac:dyDescent="0.3">
      <c r="A41" s="54" t="s">
        <v>305</v>
      </c>
      <c r="B41" s="45" t="s">
        <v>317</v>
      </c>
      <c r="C41" s="70">
        <v>1.9</v>
      </c>
      <c r="D41" s="70">
        <v>2.11</v>
      </c>
      <c r="E41" s="70">
        <v>2.2599999999999998</v>
      </c>
      <c r="F41" s="70">
        <v>2.41</v>
      </c>
      <c r="G41" s="70">
        <v>2.12</v>
      </c>
      <c r="H41" s="70">
        <v>2.2000000000000002</v>
      </c>
    </row>
    <row r="42" spans="1:8" ht="28.8" x14ac:dyDescent="0.3">
      <c r="A42" s="54" t="str">
        <f>A41</f>
        <v>Pokrycie aktywów trwałych kapitałem własnym i rezerwami długoterminowymi</v>
      </c>
      <c r="B42" s="45" t="s">
        <v>318</v>
      </c>
      <c r="C42" s="70">
        <v>3.35</v>
      </c>
      <c r="D42" s="70">
        <v>3.94</v>
      </c>
      <c r="E42" s="70">
        <v>4.3099999999999996</v>
      </c>
      <c r="F42" s="70">
        <v>4.71</v>
      </c>
      <c r="G42" s="70">
        <v>4.58</v>
      </c>
      <c r="H42" s="70">
        <v>4.83</v>
      </c>
    </row>
    <row r="43" spans="1:8" x14ac:dyDescent="0.3">
      <c r="A43" s="54" t="s">
        <v>307</v>
      </c>
      <c r="B43" s="45" t="s">
        <v>317</v>
      </c>
      <c r="C43" s="70">
        <v>0.63</v>
      </c>
      <c r="D43" s="70">
        <v>0.65</v>
      </c>
      <c r="E43" s="70">
        <v>0.62</v>
      </c>
      <c r="F43" s="70">
        <v>0.62</v>
      </c>
      <c r="G43" s="70">
        <v>0.62</v>
      </c>
      <c r="H43" s="70">
        <v>0.64</v>
      </c>
    </row>
    <row r="44" spans="1:8" x14ac:dyDescent="0.3">
      <c r="A44" s="54" t="str">
        <f>A43</f>
        <v>Trwałość struktury finansowania</v>
      </c>
      <c r="B44" s="45" t="s">
        <v>318</v>
      </c>
      <c r="C44" s="70">
        <v>0.61</v>
      </c>
      <c r="D44" s="70">
        <v>0.63</v>
      </c>
      <c r="E44" s="70">
        <v>0.59</v>
      </c>
      <c r="F44" s="70">
        <v>0.6</v>
      </c>
      <c r="G44" s="70">
        <v>0.6</v>
      </c>
      <c r="H44" s="70">
        <v>0.61</v>
      </c>
    </row>
    <row r="45" spans="1:8" x14ac:dyDescent="0.3">
      <c r="A45" s="54" t="s">
        <v>309</v>
      </c>
      <c r="B45" s="45" t="s">
        <v>317</v>
      </c>
      <c r="C45" s="70">
        <v>0.49590000000000001</v>
      </c>
      <c r="D45" s="70">
        <v>0.45929999999999999</v>
      </c>
      <c r="E45" s="70">
        <v>0.4788</v>
      </c>
      <c r="F45" s="70">
        <v>0.45750000000000002</v>
      </c>
      <c r="G45" s="70">
        <v>0.44829999999999998</v>
      </c>
      <c r="H45" s="70">
        <v>0.42549999999999999</v>
      </c>
    </row>
    <row r="46" spans="1:8" x14ac:dyDescent="0.3">
      <c r="A46" s="54" t="s">
        <v>309</v>
      </c>
      <c r="B46" s="45" t="s">
        <v>318</v>
      </c>
      <c r="C46" s="70">
        <v>0.48659999999999998</v>
      </c>
      <c r="D46" s="70">
        <v>0.45270000000000005</v>
      </c>
      <c r="E46" s="70">
        <v>0.47570000000000001</v>
      </c>
      <c r="F46" s="70">
        <v>0.46130000000000004</v>
      </c>
      <c r="G46" s="70">
        <v>0.45770000000000005</v>
      </c>
      <c r="H46" s="70">
        <v>0.43890000000000001</v>
      </c>
    </row>
    <row r="47" spans="1:8" x14ac:dyDescent="0.3"/>
    <row r="48" spans="1:8" x14ac:dyDescent="0.3"/>
    <row r="49" spans="1:16" ht="16.2" x14ac:dyDescent="0.3">
      <c r="A49" s="2" t="s">
        <v>320</v>
      </c>
      <c r="B49" s="50" t="s">
        <v>226</v>
      </c>
      <c r="C49" s="50" t="s">
        <v>227</v>
      </c>
      <c r="D49" s="50" t="s">
        <v>228</v>
      </c>
      <c r="E49" s="50" t="s">
        <v>229</v>
      </c>
      <c r="F49" s="50" t="s">
        <v>230</v>
      </c>
      <c r="G49" s="50" t="s">
        <v>231</v>
      </c>
      <c r="H49" s="50" t="s">
        <v>384</v>
      </c>
      <c r="I49" s="2" t="s">
        <v>321</v>
      </c>
    </row>
    <row r="50" spans="1:16" x14ac:dyDescent="0.3">
      <c r="A50" s="50" t="s">
        <v>316</v>
      </c>
      <c r="B50" s="46">
        <v>1.0620000000000001</v>
      </c>
      <c r="C50" s="46">
        <v>1.046</v>
      </c>
      <c r="D50" s="46">
        <v>0.98</v>
      </c>
      <c r="E50" s="46">
        <v>1.069</v>
      </c>
      <c r="F50" s="46">
        <v>1.0529999999999999</v>
      </c>
      <c r="G50" s="46">
        <v>1.002</v>
      </c>
      <c r="H50" s="46">
        <v>1.0290000000000001</v>
      </c>
      <c r="I50" s="46" t="s">
        <v>404</v>
      </c>
      <c r="J50" s="13"/>
    </row>
    <row r="51" spans="1:16" x14ac:dyDescent="0.3">
      <c r="A51" s="50" t="s">
        <v>322</v>
      </c>
      <c r="B51" s="46">
        <v>1.0659999999999998</v>
      </c>
      <c r="C51" s="46">
        <v>1.0349999999999999</v>
      </c>
      <c r="D51" s="46">
        <v>0.97199999999999998</v>
      </c>
      <c r="E51" s="46">
        <v>1.0859999999999999</v>
      </c>
      <c r="F51" s="46">
        <v>1.048</v>
      </c>
      <c r="G51" s="46">
        <v>0.97</v>
      </c>
      <c r="H51" s="46">
        <v>1.042</v>
      </c>
      <c r="I51" s="46" t="s">
        <v>405</v>
      </c>
      <c r="J51" s="13"/>
    </row>
    <row r="52" spans="1:16" x14ac:dyDescent="0.3">
      <c r="A52" s="50" t="s">
        <v>323</v>
      </c>
      <c r="B52" s="46">
        <v>1.137</v>
      </c>
      <c r="C52" s="46">
        <v>1.075</v>
      </c>
      <c r="D52" s="46">
        <v>0.97</v>
      </c>
      <c r="E52" s="46">
        <v>1.0149999999999999</v>
      </c>
      <c r="F52" s="46">
        <v>1.0170000000000001</v>
      </c>
      <c r="G52" s="46">
        <v>1.127</v>
      </c>
      <c r="H52" s="46">
        <v>0.97799999999999998</v>
      </c>
      <c r="I52" s="46" t="s">
        <v>406</v>
      </c>
      <c r="J52" s="13"/>
    </row>
    <row r="53" spans="1:16" x14ac:dyDescent="0.3">
      <c r="A53" s="50" t="s">
        <v>324</v>
      </c>
      <c r="B53" s="46">
        <v>1.016</v>
      </c>
      <c r="C53" s="46">
        <v>1.0229999999999999</v>
      </c>
      <c r="D53" s="46">
        <v>1.034</v>
      </c>
      <c r="E53" s="46">
        <v>1.0509999999999999</v>
      </c>
      <c r="F53" s="46">
        <v>1.1440000000000001</v>
      </c>
      <c r="G53" s="46">
        <v>1.1140000000000001</v>
      </c>
      <c r="H53" s="46">
        <v>1.036</v>
      </c>
      <c r="I53" s="46" t="s">
        <v>407</v>
      </c>
      <c r="J53" s="2"/>
    </row>
    <row r="54" spans="1:16" ht="28.8" x14ac:dyDescent="0.3">
      <c r="A54" s="12" t="s">
        <v>379</v>
      </c>
    </row>
    <row r="55" spans="1:16" x14ac:dyDescent="0.3">
      <c r="A55" s="12" t="s">
        <v>381</v>
      </c>
    </row>
    <row r="56" spans="1:16" x14ac:dyDescent="0.3">
      <c r="A56" s="12"/>
    </row>
    <row r="57" spans="1:16" x14ac:dyDescent="0.3">
      <c r="A57" s="50" t="s">
        <v>382</v>
      </c>
      <c r="B57" s="50" t="s">
        <v>226</v>
      </c>
      <c r="C57" s="50" t="s">
        <v>227</v>
      </c>
      <c r="D57" s="50" t="s">
        <v>228</v>
      </c>
      <c r="E57" s="50" t="s">
        <v>229</v>
      </c>
      <c r="F57" s="50" t="s">
        <v>230</v>
      </c>
      <c r="G57" s="50" t="s">
        <v>231</v>
      </c>
      <c r="H57" s="50" t="s">
        <v>232</v>
      </c>
    </row>
    <row r="58" spans="1:16" x14ac:dyDescent="0.3">
      <c r="A58" s="50" t="s">
        <v>325</v>
      </c>
      <c r="B58" s="49">
        <v>5832221</v>
      </c>
      <c r="C58" s="49">
        <v>7624411</v>
      </c>
      <c r="D58" s="49">
        <v>10115839</v>
      </c>
      <c r="E58" s="49">
        <v>13339312</v>
      </c>
      <c r="F58" s="49">
        <v>19764769</v>
      </c>
      <c r="G58" s="49">
        <v>25658552</v>
      </c>
      <c r="H58" s="49">
        <v>29171480</v>
      </c>
      <c r="O58" s="9"/>
      <c r="P58" s="9"/>
    </row>
    <row r="59" spans="1:16" x14ac:dyDescent="0.3">
      <c r="A59" s="50" t="s">
        <v>326</v>
      </c>
      <c r="B59" s="49">
        <v>208558</v>
      </c>
      <c r="C59" s="49">
        <v>318201</v>
      </c>
      <c r="D59" s="49">
        <v>468036</v>
      </c>
      <c r="E59" s="49">
        <v>591217</v>
      </c>
      <c r="F59" s="49">
        <v>894586</v>
      </c>
      <c r="G59" s="49">
        <v>1171050</v>
      </c>
      <c r="H59" s="49">
        <v>1172310</v>
      </c>
    </row>
    <row r="60" spans="1:16" x14ac:dyDescent="0.3">
      <c r="A60" s="50" t="s">
        <v>327</v>
      </c>
      <c r="B60" s="49">
        <v>1256963</v>
      </c>
      <c r="C60" s="49">
        <v>1848345</v>
      </c>
      <c r="D60" s="49">
        <v>2597950</v>
      </c>
      <c r="E60" s="49">
        <v>3637916</v>
      </c>
      <c r="F60" s="49">
        <v>4590202</v>
      </c>
      <c r="G60" s="49">
        <v>5245637</v>
      </c>
      <c r="H60" s="49">
        <v>6325766</v>
      </c>
    </row>
    <row r="61" spans="1:16" x14ac:dyDescent="0.3">
      <c r="A61" s="50" t="s">
        <v>328</v>
      </c>
      <c r="B61" s="49">
        <v>-586967</v>
      </c>
      <c r="C61" s="49">
        <v>-699460</v>
      </c>
      <c r="D61" s="49">
        <v>-832580</v>
      </c>
      <c r="E61" s="49">
        <v>-1204025</v>
      </c>
      <c r="F61" s="49">
        <v>-1336081</v>
      </c>
      <c r="G61" s="49">
        <v>-1016961</v>
      </c>
      <c r="H61" s="49">
        <v>-1207836</v>
      </c>
    </row>
    <row r="62" spans="1:16" x14ac:dyDescent="0.3">
      <c r="A62" s="50" t="s">
        <v>329</v>
      </c>
      <c r="B62" s="49">
        <v>5524871</v>
      </c>
      <c r="C62" s="49">
        <v>7178889</v>
      </c>
      <c r="D62" s="49">
        <v>9490536</v>
      </c>
      <c r="E62" s="49">
        <v>12560574</v>
      </c>
      <c r="F62" s="49">
        <v>18492312</v>
      </c>
      <c r="G62" s="49">
        <v>24085999</v>
      </c>
      <c r="H62" s="49">
        <v>27621585</v>
      </c>
    </row>
    <row r="63" spans="1:16" x14ac:dyDescent="0.3">
      <c r="A63" s="50" t="s">
        <v>330</v>
      </c>
      <c r="B63" s="46">
        <v>5.2698620302625704E-2</v>
      </c>
      <c r="C63" s="46">
        <v>5.8433628512418859E-2</v>
      </c>
      <c r="D63" s="46">
        <v>6.18142499104622E-2</v>
      </c>
      <c r="E63" s="46">
        <v>5.8379172778925931E-2</v>
      </c>
      <c r="F63" s="46">
        <v>6.4380059286298766E-2</v>
      </c>
      <c r="G63" s="46">
        <v>6.1287675157974619E-2</v>
      </c>
      <c r="H63" s="46">
        <v>5.3130489094142634E-2</v>
      </c>
    </row>
    <row r="64" spans="1:16" x14ac:dyDescent="0.3">
      <c r="A64" s="50" t="s">
        <v>331</v>
      </c>
      <c r="B64" s="46">
        <v>3.5699106503869239E-2</v>
      </c>
      <c r="C64" s="46">
        <v>4.1660731362183803E-2</v>
      </c>
      <c r="D64" s="46">
        <v>4.6198446548659115E-2</v>
      </c>
      <c r="E64" s="46">
        <v>4.4259978271910153E-2</v>
      </c>
      <c r="F64" s="46">
        <v>4.5206202836827108E-2</v>
      </c>
      <c r="G64" s="46">
        <v>4.5554966508609483E-2</v>
      </c>
      <c r="H64" s="46">
        <v>4.0122927139535212E-2</v>
      </c>
    </row>
    <row r="65" spans="1:8" x14ac:dyDescent="0.3">
      <c r="A65" s="50" t="s">
        <v>332</v>
      </c>
      <c r="B65" s="46">
        <f>('RZiS'!B18+'RZiS'!B9)/'RZiS'!B4</f>
        <v>6.7260654217321331E-2</v>
      </c>
      <c r="C65" s="46">
        <f>('RZiS'!C18+'RZiS'!C9)/'RZiS'!C4</f>
        <v>7.3566469593520076E-2</v>
      </c>
      <c r="D65" s="46">
        <f>('RZiS'!D18+'RZiS'!D9)/'RZiS'!D4</f>
        <v>7.6132390007393358E-2</v>
      </c>
      <c r="E65" s="46">
        <f>('RZiS'!E18+'RZiS'!E9)/'RZiS'!E4</f>
        <v>7.2148398658041735E-2</v>
      </c>
      <c r="F65" s="46">
        <f>('RZiS'!F18+'RZiS'!F9)/'RZiS'!F4</f>
        <v>7.6130664618443047E-2</v>
      </c>
      <c r="G65" s="46">
        <f>('RZiS'!G18+'RZiS'!G9)/'RZiS'!G4</f>
        <v>7.2110265614365149E-2</v>
      </c>
      <c r="H65" s="46">
        <f>('RZiS'!H18+'RZiS'!H9)/'RZiS'!H4</f>
        <v>6.3857404560893033E-2</v>
      </c>
    </row>
    <row r="66" spans="1:8" x14ac:dyDescent="0.3">
      <c r="A66" s="50" t="s">
        <v>333</v>
      </c>
      <c r="B66" s="46">
        <f>'RZiS'!B42/('RZiS'!B29+'RZiS'!B19+'RZiS'!B4)</f>
        <v>4.5456716215570854E-2</v>
      </c>
      <c r="C66" s="46">
        <f>'RZiS'!C42/('RZiS'!C29+'RZiS'!C19+'RZiS'!C4)</f>
        <v>5.1422299707040355E-2</v>
      </c>
      <c r="D66" s="46">
        <f>'RZiS'!D42/('RZiS'!D29+'RZiS'!D19+'RZiS'!D4)</f>
        <v>5.7098072350283635E-2</v>
      </c>
      <c r="E66" s="46">
        <f>'RZiS'!E42/('RZiS'!E29+'RZiS'!E19+'RZiS'!E4)</f>
        <v>5.4694387349316774E-2</v>
      </c>
      <c r="F66" s="46">
        <f>'RZiS'!F42/('RZiS'!F29+'RZiS'!F19+'RZiS'!F4)</f>
        <v>5.5901583757853472E-2</v>
      </c>
      <c r="G66" s="46">
        <f>'RZiS'!G42/('RZiS'!G29+'RZiS'!G19+'RZiS'!G4)</f>
        <v>5.6320767649714616E-2</v>
      </c>
      <c r="H66" s="46">
        <f>'RZiS'!H42/('RZiS'!H29+'RZiS'!H19+'RZiS'!H4)</f>
        <v>4.9531763992541847E-2</v>
      </c>
    </row>
    <row r="67" spans="1:8" x14ac:dyDescent="0.3">
      <c r="A67" s="50" t="s">
        <v>403</v>
      </c>
      <c r="B67" s="49">
        <f>L88</f>
        <v>546690</v>
      </c>
      <c r="C67" s="49">
        <f t="shared" ref="C67:H67" si="0">M88</f>
        <v>694308</v>
      </c>
      <c r="D67" s="49">
        <f t="shared" si="0"/>
        <v>808824</v>
      </c>
      <c r="E67" s="49">
        <f t="shared" si="0"/>
        <v>1124828</v>
      </c>
      <c r="F67" s="49">
        <f t="shared" si="0"/>
        <v>1145288</v>
      </c>
      <c r="G67" s="49">
        <f t="shared" si="0"/>
        <v>937908</v>
      </c>
      <c r="H67" s="49">
        <f t="shared" si="0"/>
        <v>1269763</v>
      </c>
    </row>
    <row r="68" spans="1:8" x14ac:dyDescent="0.3"/>
    <row r="69" spans="1:8" x14ac:dyDescent="0.3">
      <c r="A69" s="52" t="s">
        <v>334</v>
      </c>
      <c r="B69" s="52" t="s">
        <v>335</v>
      </c>
      <c r="C69" s="52" t="s">
        <v>227</v>
      </c>
      <c r="D69" s="52" t="s">
        <v>228</v>
      </c>
      <c r="E69" s="52" t="s">
        <v>229</v>
      </c>
      <c r="F69" s="52" t="s">
        <v>230</v>
      </c>
      <c r="G69" s="52" t="s">
        <v>231</v>
      </c>
      <c r="H69" s="52" t="s">
        <v>232</v>
      </c>
    </row>
    <row r="70" spans="1:8" x14ac:dyDescent="0.3">
      <c r="A70" s="50" t="s">
        <v>316</v>
      </c>
      <c r="B70" s="44" t="s">
        <v>336</v>
      </c>
      <c r="C70" s="46">
        <v>1.046</v>
      </c>
      <c r="D70" s="46">
        <v>0.98</v>
      </c>
      <c r="E70" s="46">
        <v>1.069</v>
      </c>
      <c r="F70" s="46">
        <v>1.0529999999999999</v>
      </c>
      <c r="G70" s="46">
        <v>1.002</v>
      </c>
      <c r="H70" s="46">
        <v>1.0290000000000001</v>
      </c>
    </row>
    <row r="71" spans="1:8" x14ac:dyDescent="0.3">
      <c r="A71" s="50" t="s">
        <v>322</v>
      </c>
      <c r="B71" s="44" t="s">
        <v>336</v>
      </c>
      <c r="C71" s="46">
        <v>1.0349999999999999</v>
      </c>
      <c r="D71" s="46">
        <v>0.97199999999999998</v>
      </c>
      <c r="E71" s="46">
        <v>1.0859999999999999</v>
      </c>
      <c r="F71" s="46">
        <v>1.048</v>
      </c>
      <c r="G71" s="46">
        <v>0.97</v>
      </c>
      <c r="H71" s="46">
        <v>1.042</v>
      </c>
    </row>
    <row r="72" spans="1:8" x14ac:dyDescent="0.3">
      <c r="A72" s="50" t="s">
        <v>323</v>
      </c>
      <c r="B72" s="44" t="s">
        <v>336</v>
      </c>
      <c r="C72" s="46">
        <v>1.075</v>
      </c>
      <c r="D72" s="46">
        <v>0.97</v>
      </c>
      <c r="E72" s="46">
        <v>1.0149999999999999</v>
      </c>
      <c r="F72" s="46">
        <v>1.0170000000000001</v>
      </c>
      <c r="G72" s="46">
        <v>1.127</v>
      </c>
      <c r="H72" s="46">
        <v>0.97799999999999998</v>
      </c>
    </row>
    <row r="73" spans="1:8" x14ac:dyDescent="0.3">
      <c r="A73" s="50" t="s">
        <v>324</v>
      </c>
      <c r="B73" s="44" t="s">
        <v>336</v>
      </c>
      <c r="C73" s="46">
        <v>1.0229999999999999</v>
      </c>
      <c r="D73" s="46">
        <v>1.034</v>
      </c>
      <c r="E73" s="46">
        <v>1.0509999999999999</v>
      </c>
      <c r="F73" s="46">
        <v>1.1440000000000001</v>
      </c>
      <c r="G73" s="46">
        <v>1.1140000000000001</v>
      </c>
      <c r="H73" s="46">
        <v>1.036</v>
      </c>
    </row>
    <row r="74" spans="1:8" x14ac:dyDescent="0.3">
      <c r="A74" s="50" t="s">
        <v>325</v>
      </c>
      <c r="B74" s="44" t="s">
        <v>336</v>
      </c>
      <c r="C74" s="46">
        <f t="shared" ref="C74:H82" si="1">C58/B58</f>
        <v>1.307291167464333</v>
      </c>
      <c r="D74" s="46">
        <f t="shared" si="1"/>
        <v>1.3267698973730562</v>
      </c>
      <c r="E74" s="46">
        <f t="shared" si="1"/>
        <v>1.3186560205238538</v>
      </c>
      <c r="F74" s="46">
        <f t="shared" si="1"/>
        <v>1.4816932837315748</v>
      </c>
      <c r="G74" s="46">
        <f t="shared" si="1"/>
        <v>1.2981964018906571</v>
      </c>
      <c r="H74" s="46">
        <f t="shared" si="1"/>
        <v>1.1369106097647288</v>
      </c>
    </row>
    <row r="75" spans="1:8" x14ac:dyDescent="0.3">
      <c r="A75" s="50" t="s">
        <v>326</v>
      </c>
      <c r="B75" s="44" t="s">
        <v>336</v>
      </c>
      <c r="C75" s="46">
        <f t="shared" si="1"/>
        <v>1.5257194641298824</v>
      </c>
      <c r="D75" s="46">
        <f t="shared" si="1"/>
        <v>1.4708816125656425</v>
      </c>
      <c r="E75" s="46">
        <f t="shared" si="1"/>
        <v>1.2631870198018955</v>
      </c>
      <c r="F75" s="46">
        <f t="shared" si="1"/>
        <v>1.5131263140268294</v>
      </c>
      <c r="G75" s="46">
        <f t="shared" si="1"/>
        <v>1.3090412771941435</v>
      </c>
      <c r="H75" s="46">
        <f t="shared" si="1"/>
        <v>1.0010759574740618</v>
      </c>
    </row>
    <row r="76" spans="1:8" x14ac:dyDescent="0.3">
      <c r="A76" s="50" t="s">
        <v>327</v>
      </c>
      <c r="B76" s="44" t="s">
        <v>336</v>
      </c>
      <c r="C76" s="46">
        <f t="shared" si="1"/>
        <v>1.470484811406541</v>
      </c>
      <c r="D76" s="46">
        <f t="shared" si="1"/>
        <v>1.40555469893337</v>
      </c>
      <c r="E76" s="46">
        <f t="shared" si="1"/>
        <v>1.4003025462383802</v>
      </c>
      <c r="F76" s="46">
        <f t="shared" si="1"/>
        <v>1.2617669017096602</v>
      </c>
      <c r="G76" s="46">
        <f t="shared" si="1"/>
        <v>1.1427900122913981</v>
      </c>
      <c r="H76" s="46">
        <f t="shared" si="1"/>
        <v>1.2059099781399285</v>
      </c>
    </row>
    <row r="77" spans="1:8" x14ac:dyDescent="0.3">
      <c r="A77" s="50" t="s">
        <v>328</v>
      </c>
      <c r="B77" s="44" t="s">
        <v>336</v>
      </c>
      <c r="C77" s="46">
        <f t="shared" si="1"/>
        <v>1.1916513194097795</v>
      </c>
      <c r="D77" s="46">
        <f t="shared" si="1"/>
        <v>1.1903182455036743</v>
      </c>
      <c r="E77" s="46">
        <f t="shared" si="1"/>
        <v>1.4461373081265465</v>
      </c>
      <c r="F77" s="46">
        <f t="shared" si="1"/>
        <v>1.1096787857394987</v>
      </c>
      <c r="G77" s="46">
        <f t="shared" si="1"/>
        <v>0.76115220559232566</v>
      </c>
      <c r="H77" s="46">
        <f t="shared" si="1"/>
        <v>1.1876915633932865</v>
      </c>
    </row>
    <row r="78" spans="1:8" x14ac:dyDescent="0.3">
      <c r="A78" s="50" t="s">
        <v>329</v>
      </c>
      <c r="B78" s="44" t="s">
        <v>336</v>
      </c>
      <c r="C78" s="46">
        <f t="shared" si="1"/>
        <v>1.299376763728963</v>
      </c>
      <c r="D78" s="46">
        <f t="shared" si="1"/>
        <v>1.3220062324407023</v>
      </c>
      <c r="E78" s="46">
        <f t="shared" si="1"/>
        <v>1.3234841530552122</v>
      </c>
      <c r="F78" s="46">
        <f t="shared" si="1"/>
        <v>1.4722505516069568</v>
      </c>
      <c r="G78" s="46">
        <f t="shared" si="1"/>
        <v>1.3024871633141384</v>
      </c>
      <c r="H78" s="46">
        <f t="shared" si="1"/>
        <v>1.1467900916212777</v>
      </c>
    </row>
    <row r="79" spans="1:8" x14ac:dyDescent="0.3">
      <c r="A79" s="50" t="s">
        <v>330</v>
      </c>
      <c r="B79" s="44" t="s">
        <v>336</v>
      </c>
      <c r="C79" s="46">
        <f t="shared" si="1"/>
        <v>1.1088265342974721</v>
      </c>
      <c r="D79" s="46">
        <f t="shared" si="1"/>
        <v>1.0578540385751478</v>
      </c>
      <c r="E79" s="46">
        <f t="shared" si="1"/>
        <v>0.94442904125647453</v>
      </c>
      <c r="F79" s="46">
        <f t="shared" si="1"/>
        <v>1.1027915645550064</v>
      </c>
      <c r="G79" s="46">
        <f t="shared" si="1"/>
        <v>0.95196673997188663</v>
      </c>
      <c r="H79" s="46">
        <f t="shared" si="1"/>
        <v>0.86690332040159646</v>
      </c>
    </row>
    <row r="80" spans="1:8" x14ac:dyDescent="0.3">
      <c r="A80" s="50" t="s">
        <v>331</v>
      </c>
      <c r="B80" s="44" t="s">
        <v>336</v>
      </c>
      <c r="C80" s="46">
        <f t="shared" si="1"/>
        <v>1.1669964725214736</v>
      </c>
      <c r="D80" s="46">
        <f t="shared" si="1"/>
        <v>1.1089206799330047</v>
      </c>
      <c r="E80" s="46">
        <f t="shared" si="1"/>
        <v>0.95804040132156287</v>
      </c>
      <c r="F80" s="46">
        <f t="shared" si="1"/>
        <v>1.0213787851205856</v>
      </c>
      <c r="G80" s="46">
        <f t="shared" si="1"/>
        <v>1.0077149517078716</v>
      </c>
      <c r="H80" s="46">
        <f t="shared" si="1"/>
        <v>0.88075856958323817</v>
      </c>
    </row>
    <row r="81" spans="1:18" x14ac:dyDescent="0.3">
      <c r="A81" s="50" t="s">
        <v>332</v>
      </c>
      <c r="B81" s="44" t="s">
        <v>336</v>
      </c>
      <c r="C81" s="46">
        <f t="shared" si="1"/>
        <v>1.0937519185558984</v>
      </c>
      <c r="D81" s="46">
        <f t="shared" si="1"/>
        <v>1.0348789391152093</v>
      </c>
      <c r="E81" s="46">
        <f t="shared" si="1"/>
        <v>0.94767021830045362</v>
      </c>
      <c r="F81" s="46">
        <f t="shared" si="1"/>
        <v>1.0551954864483668</v>
      </c>
      <c r="G81" s="46">
        <f t="shared" si="1"/>
        <v>0.94719080643486286</v>
      </c>
      <c r="H81" s="46">
        <f t="shared" si="1"/>
        <v>0.88555220282217273</v>
      </c>
    </row>
    <row r="82" spans="1:18" x14ac:dyDescent="0.3">
      <c r="A82" s="50" t="s">
        <v>333</v>
      </c>
      <c r="B82" s="44" t="s">
        <v>336</v>
      </c>
      <c r="C82" s="46">
        <f t="shared" si="1"/>
        <v>1.1312365693812707</v>
      </c>
      <c r="D82" s="46">
        <f t="shared" si="1"/>
        <v>1.1103757061737594</v>
      </c>
      <c r="E82" s="46">
        <f t="shared" si="1"/>
        <v>0.95790251926158199</v>
      </c>
      <c r="F82" s="46">
        <f t="shared" si="1"/>
        <v>1.0220716689050138</v>
      </c>
      <c r="G82" s="46">
        <f t="shared" si="1"/>
        <v>1.0074986049353611</v>
      </c>
      <c r="H82" s="46">
        <f t="shared" si="1"/>
        <v>0.87945825420213053</v>
      </c>
    </row>
    <row r="83" spans="1:18" x14ac:dyDescent="0.3">
      <c r="A83" s="50" t="s">
        <v>402</v>
      </c>
      <c r="B83" s="44" t="s">
        <v>336</v>
      </c>
      <c r="C83" s="46">
        <f>C67/B67</f>
        <v>1.2700214015255447</v>
      </c>
      <c r="D83" s="46">
        <f t="shared" ref="D83" si="2">D67/C67</f>
        <v>1.1649354465165316</v>
      </c>
      <c r="E83" s="46">
        <f t="shared" ref="E83" si="3">E67/D67</f>
        <v>1.3906956272316351</v>
      </c>
      <c r="F83" s="46">
        <f t="shared" ref="F83" si="4">F67/E67</f>
        <v>1.0181894476311044</v>
      </c>
      <c r="G83" s="46">
        <f t="shared" ref="G83" si="5">G67/F67</f>
        <v>0.81892764090778913</v>
      </c>
      <c r="H83" s="46">
        <f>H67/G67</f>
        <v>1.3538246821649884</v>
      </c>
    </row>
    <row r="84" spans="1:18" x14ac:dyDescent="0.3"/>
    <row r="85" spans="1:18" x14ac:dyDescent="0.3"/>
    <row r="86" spans="1:18" x14ac:dyDescent="0.3">
      <c r="A86" s="31" t="s">
        <v>383</v>
      </c>
      <c r="B86" s="51" t="s">
        <v>226</v>
      </c>
      <c r="C86" s="51" t="s">
        <v>227</v>
      </c>
      <c r="D86" s="51" t="s">
        <v>228</v>
      </c>
      <c r="E86" s="51" t="s">
        <v>229</v>
      </c>
      <c r="F86" s="51" t="s">
        <v>230</v>
      </c>
      <c r="G86" s="51" t="s">
        <v>231</v>
      </c>
      <c r="H86" s="51" t="s">
        <v>232</v>
      </c>
      <c r="J86" s="72" t="s">
        <v>289</v>
      </c>
      <c r="K86" s="72" t="s">
        <v>335</v>
      </c>
      <c r="L86" s="72">
        <v>2018</v>
      </c>
      <c r="M86" s="72">
        <v>2019</v>
      </c>
      <c r="N86" s="72">
        <v>2020</v>
      </c>
      <c r="O86" s="72">
        <v>2021</v>
      </c>
      <c r="P86" s="72">
        <v>2022</v>
      </c>
      <c r="Q86" s="72">
        <v>2023</v>
      </c>
      <c r="R86" s="72">
        <v>2024</v>
      </c>
    </row>
    <row r="87" spans="1:18" ht="68.400000000000006" customHeight="1" x14ac:dyDescent="0.3">
      <c r="A87" s="66" t="s">
        <v>339</v>
      </c>
      <c r="B87" s="67">
        <f>L87/('RZiS'!B28+'RZiS'!B9)</f>
        <v>1.3207427139066235</v>
      </c>
      <c r="C87" s="67">
        <f>M87/('RZiS'!C28+'RZiS'!C9)</f>
        <v>1.1222832844283086</v>
      </c>
      <c r="D87" s="67">
        <f>N87/('RZiS'!D28+'RZiS'!D9)</f>
        <v>1.1924319515038955</v>
      </c>
      <c r="E87" s="67">
        <f>O87/('RZiS'!E28+'RZiS'!E9)</f>
        <v>1.0737026870576811</v>
      </c>
      <c r="F87" s="67">
        <f>P87/('RZiS'!F28+'RZiS'!F9)</f>
        <v>0.94956016372311802</v>
      </c>
      <c r="G87" s="67">
        <f>Q87/('RZiS'!G28+'RZiS'!G9)</f>
        <v>0.55411103891228597</v>
      </c>
      <c r="H87" s="67">
        <f>R87/('RZiS'!H28+'RZiS'!H9)</f>
        <v>0.11166165575898961</v>
      </c>
      <c r="J87" s="72" t="s">
        <v>337</v>
      </c>
      <c r="K87" s="71" t="s">
        <v>338</v>
      </c>
      <c r="L87" s="73">
        <f>Bilans!B73+Bilans!B74+Bilans!B75+Bilans!B82+Bilans!B82+Bilans!B83+Bilans!B88-Bilans!B48</f>
        <v>521103</v>
      </c>
      <c r="M87" s="73">
        <f>Bilans!C73+Bilans!C74+Bilans!C75+Bilans!C82+Bilans!C82+Bilans!C83+Bilans!C88-Bilans!C48</f>
        <v>631841</v>
      </c>
      <c r="N87" s="73">
        <f>Bilans!D73+Bilans!D74+Bilans!D75+Bilans!D82+Bilans!D82+Bilans!D83+Bilans!D88-Bilans!D48</f>
        <v>919402</v>
      </c>
      <c r="O87" s="73">
        <f>Bilans!E73+Bilans!E74+Bilans!E75+Bilans!E82+Bilans!E82+Bilans!E83+Bilans!E88-Bilans!E48</f>
        <v>1035000</v>
      </c>
      <c r="P87" s="73">
        <f>Bilans!F73+Bilans!F74+Bilans!F75+Bilans!F82+Bilans!F82+Bilans!F83+Bilans!F88-Bilans!F48</f>
        <v>1427677</v>
      </c>
      <c r="Q87" s="73">
        <f>Bilans!G73+Bilans!G74+Bilans!G75+Bilans!G82+Bilans!G82+Bilans!G83+Bilans!G88-Bilans!G48</f>
        <v>1025864</v>
      </c>
      <c r="R87" s="73">
        <f>Bilans!H73+Bilans!H74+Bilans!H75+Bilans!H82+Bilans!H82+Bilans!H83+Bilans!H88-Bilans!H48</f>
        <v>207350</v>
      </c>
    </row>
    <row r="88" spans="1:18" ht="34.799999999999997" customHeight="1" x14ac:dyDescent="0.3">
      <c r="A88" s="66" t="s">
        <v>391</v>
      </c>
      <c r="B88" s="67">
        <f>('RZiS'!B18+'RZiS'!B9)/'RZiS'!B4</f>
        <v>6.7260654217321331E-2</v>
      </c>
      <c r="C88" s="67">
        <f>('RZiS'!C18+'RZiS'!C9)/'RZiS'!C4</f>
        <v>7.3566469593520076E-2</v>
      </c>
      <c r="D88" s="67">
        <f>('RZiS'!D18+'RZiS'!D9)/'RZiS'!D4</f>
        <v>7.6132390007393358E-2</v>
      </c>
      <c r="E88" s="67">
        <f>('RZiS'!E18+'RZiS'!E9)/'RZiS'!E4</f>
        <v>7.2148398658041735E-2</v>
      </c>
      <c r="F88" s="67">
        <f>('RZiS'!F18+'RZiS'!F9)/'RZiS'!F4</f>
        <v>7.6130664618443047E-2</v>
      </c>
      <c r="G88" s="67">
        <f>('RZiS'!G18+'RZiS'!G9)/'RZiS'!G4</f>
        <v>7.2110265614365149E-2</v>
      </c>
      <c r="H88" s="67">
        <f>('RZiS'!H18+'RZiS'!H9)/'RZiS'!H4</f>
        <v>6.3857404560893033E-2</v>
      </c>
      <c r="J88" s="72" t="s">
        <v>340</v>
      </c>
      <c r="K88" s="71" t="s">
        <v>341</v>
      </c>
      <c r="L88" s="73">
        <f>(Bilans!B8-722315)+'RZiS'!B9</f>
        <v>546690</v>
      </c>
      <c r="M88" s="73">
        <f>(Bilans!C8-Bilans!B8)+'RZiS'!C9</f>
        <v>694308</v>
      </c>
      <c r="N88" s="73">
        <f>(Bilans!D8-Bilans!C8)+'RZiS'!D9</f>
        <v>808824</v>
      </c>
      <c r="O88" s="73">
        <f>(Bilans!E8-Bilans!D8)+'RZiS'!E9</f>
        <v>1124828</v>
      </c>
      <c r="P88" s="73">
        <f>(Bilans!F8-Bilans!E8)+'RZiS'!F9</f>
        <v>1145288</v>
      </c>
      <c r="Q88" s="73">
        <f>(Bilans!G8-Bilans!F8)+'RZiS'!G9</f>
        <v>937908</v>
      </c>
      <c r="R88" s="73">
        <f>(Bilans!H8-Bilans!G8)+'RZiS'!H9</f>
        <v>1269763</v>
      </c>
    </row>
    <row r="89" spans="1:18" x14ac:dyDescent="0.3">
      <c r="A89" s="66" t="s">
        <v>342</v>
      </c>
      <c r="B89" s="69">
        <f>(L89-775)</f>
        <v>202</v>
      </c>
      <c r="C89" s="69">
        <f>(M89-L89)</f>
        <v>241</v>
      </c>
      <c r="D89" s="69">
        <f t="shared" ref="D89:H89" si="6">(N89-M89)</f>
        <v>255</v>
      </c>
      <c r="E89" s="69">
        <f t="shared" si="6"/>
        <v>342</v>
      </c>
      <c r="F89" s="69">
        <f t="shared" si="6"/>
        <v>341</v>
      </c>
      <c r="G89" s="69">
        <f t="shared" si="6"/>
        <v>250</v>
      </c>
      <c r="H89" s="69">
        <f t="shared" si="6"/>
        <v>282</v>
      </c>
      <c r="J89" s="72" t="s">
        <v>346</v>
      </c>
      <c r="K89" s="71"/>
      <c r="L89" s="73">
        <v>977</v>
      </c>
      <c r="M89" s="73">
        <v>1218</v>
      </c>
      <c r="N89" s="73">
        <v>1473</v>
      </c>
      <c r="O89" s="73">
        <v>1815</v>
      </c>
      <c r="P89" s="73">
        <v>2156</v>
      </c>
      <c r="Q89" s="73">
        <v>2406</v>
      </c>
      <c r="R89" s="73">
        <v>2688</v>
      </c>
    </row>
    <row r="90" spans="1:18" x14ac:dyDescent="0.3">
      <c r="A90" s="66" t="s">
        <v>343</v>
      </c>
      <c r="B90" s="67">
        <f>C3</f>
        <v>0.24701970988881874</v>
      </c>
      <c r="C90" s="67">
        <f t="shared" ref="C90:H90" si="7">D3</f>
        <v>0.29217667726744961</v>
      </c>
      <c r="D90" s="67">
        <f t="shared" si="7"/>
        <v>0.31577349447337688</v>
      </c>
      <c r="E90" s="67">
        <f t="shared" si="7"/>
        <v>0.29387237547379469</v>
      </c>
      <c r="F90" s="67">
        <f t="shared" si="7"/>
        <v>0.32474697037844541</v>
      </c>
      <c r="G90" s="67">
        <f t="shared" si="7"/>
        <v>0.30918526165434773</v>
      </c>
      <c r="H90" s="67">
        <f t="shared" si="7"/>
        <v>0.23639023514810309</v>
      </c>
      <c r="J90" s="72" t="s">
        <v>345</v>
      </c>
      <c r="K90" s="71" t="s">
        <v>347</v>
      </c>
      <c r="L90" s="73">
        <f>Bilans!B24-Bilans!B76</f>
        <v>-448654</v>
      </c>
      <c r="M90" s="73">
        <f>Bilans!C24-Bilans!C76</f>
        <v>-664283</v>
      </c>
      <c r="N90" s="73">
        <f>Bilans!D24-Bilans!D76</f>
        <v>-604093</v>
      </c>
      <c r="O90" s="73">
        <f>Bilans!E24-Bilans!E76</f>
        <v>-1126454</v>
      </c>
      <c r="P90" s="73">
        <f>Bilans!F24-Bilans!F76</f>
        <v>-1164703</v>
      </c>
      <c r="Q90" s="73">
        <f>Bilans!G24-Bilans!G76</f>
        <v>-791674</v>
      </c>
      <c r="R90" s="73">
        <f>Bilans!H24-Bilans!H76</f>
        <v>-1053806</v>
      </c>
    </row>
    <row r="91" spans="1:18" x14ac:dyDescent="0.3">
      <c r="A91" s="66" t="s">
        <v>344</v>
      </c>
      <c r="B91" s="67">
        <v>0.11600000000000001</v>
      </c>
      <c r="C91" s="67">
        <v>0.11600000000000001</v>
      </c>
      <c r="D91" s="67">
        <v>0.126</v>
      </c>
      <c r="E91" s="67">
        <v>0.124</v>
      </c>
      <c r="F91" s="67">
        <v>0.28499999999999998</v>
      </c>
      <c r="G91" s="67">
        <v>0.17199999999999999</v>
      </c>
      <c r="H91" s="67">
        <v>5.2999999999999999E-2</v>
      </c>
      <c r="M91" s="68"/>
      <c r="N91" s="68"/>
      <c r="O91" s="68"/>
      <c r="P91" s="68"/>
      <c r="Q91" s="68"/>
      <c r="R91" s="68"/>
    </row>
    <row r="92" spans="1:18" x14ac:dyDescent="0.3"/>
    <row r="93" spans="1:18" x14ac:dyDescent="0.3"/>
    <row r="94" spans="1:18" x14ac:dyDescent="0.3">
      <c r="A94" s="2" t="s">
        <v>373</v>
      </c>
      <c r="B94" s="8" t="s">
        <v>226</v>
      </c>
      <c r="C94" s="8" t="s">
        <v>227</v>
      </c>
      <c r="D94" s="8" t="s">
        <v>228</v>
      </c>
      <c r="E94" s="8" t="s">
        <v>229</v>
      </c>
      <c r="F94" s="8" t="s">
        <v>230</v>
      </c>
      <c r="G94" s="8" t="s">
        <v>231</v>
      </c>
      <c r="H94" s="8" t="s">
        <v>232</v>
      </c>
    </row>
    <row r="95" spans="1:18" x14ac:dyDescent="0.3">
      <c r="A95" s="2" t="s">
        <v>370</v>
      </c>
      <c r="B95" s="10" t="str">
        <f>IF('RPP'!B16&gt;0,"+","-")</f>
        <v>+</v>
      </c>
      <c r="C95" s="10" t="str">
        <f>IF('RPP'!C16&gt;0,"+","-")</f>
        <v>+</v>
      </c>
      <c r="D95" s="10" t="str">
        <f>IF('RPP'!D16&gt;0,"+","-")</f>
        <v>+</v>
      </c>
      <c r="E95" s="10" t="str">
        <f>IF('RPP'!E16&gt;0,"+","-")</f>
        <v>+</v>
      </c>
      <c r="F95" s="10" t="str">
        <f>IF('RPP'!F16&gt;0,"+","-")</f>
        <v>+</v>
      </c>
      <c r="G95" s="10" t="str">
        <f>IF('RPP'!G16&gt;0,"+","-")</f>
        <v>+</v>
      </c>
      <c r="H95" s="10" t="str">
        <f>IF('RPP'!H16&gt;0,"+","-")</f>
        <v>+</v>
      </c>
    </row>
    <row r="96" spans="1:18" x14ac:dyDescent="0.3">
      <c r="A96" s="2" t="s">
        <v>371</v>
      </c>
      <c r="B96" s="10" t="str">
        <f>IF('RPP'!B30&gt;0,"+","-")</f>
        <v>-</v>
      </c>
      <c r="C96" s="10" t="str">
        <f>IF('RPP'!C30&gt;0,"+","-")</f>
        <v>-</v>
      </c>
      <c r="D96" s="10" t="str">
        <f>IF('RPP'!D30&gt;0,"+","-")</f>
        <v>-</v>
      </c>
      <c r="E96" s="10" t="str">
        <f>IF('RPP'!E30&gt;0,"+","-")</f>
        <v>-</v>
      </c>
      <c r="F96" s="10" t="str">
        <f>IF('RPP'!F30&gt;0,"+","-")</f>
        <v>-</v>
      </c>
      <c r="G96" s="10" t="str">
        <f>IF('RPP'!G30&gt;0,"+","-")</f>
        <v>-</v>
      </c>
      <c r="H96" s="10" t="str">
        <f>IF('RPP'!H30&gt;0,"+","-")</f>
        <v>-</v>
      </c>
    </row>
    <row r="97" spans="1:8" x14ac:dyDescent="0.3">
      <c r="A97" s="2" t="s">
        <v>372</v>
      </c>
      <c r="B97" s="10" t="str">
        <f>IF('RPP'!B47&gt;0,"+","-")</f>
        <v>+</v>
      </c>
      <c r="C97" s="10" t="str">
        <f>IF('RPP'!C47&gt;0,"+","-")</f>
        <v>+</v>
      </c>
      <c r="D97" s="10" t="str">
        <f>IF('RPP'!D47&gt;0,"+","-")</f>
        <v>+</v>
      </c>
      <c r="E97" s="10" t="str">
        <f>IF('RPP'!E47&gt;0,"+","-")</f>
        <v>-</v>
      </c>
      <c r="F97" s="10" t="str">
        <f>IF('RPP'!F47&gt;0,"+","-")</f>
        <v>+</v>
      </c>
      <c r="G97" s="10" t="str">
        <f>IF('RPP'!G47&gt;0,"+","-")</f>
        <v>-</v>
      </c>
      <c r="H97" s="10" t="str">
        <f>IF('RPP'!H47&gt;0,"+","-")</f>
        <v>-</v>
      </c>
    </row>
    <row r="98" spans="1:8" x14ac:dyDescent="0.3"/>
  </sheetData>
  <phoneticPr fontId="5" type="noConversion"/>
  <pageMargins left="0.7" right="0.7" top="0.75" bottom="0.75" header="0.3" footer="0.3"/>
  <pageSetup paperSize="9" orientation="portrait" r:id="rId1"/>
  <ignoredErrors>
    <ignoredError sqref="C8" formula="1"/>
  </ignoredErrors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7310-398C-4F27-AF4B-0FF3E3CA3E2C}">
  <sheetPr codeName="Arkusz5">
    <tabColor rgb="FFFFC000"/>
  </sheetPr>
  <dimension ref="A1:P67"/>
  <sheetViews>
    <sheetView showGridLines="0" zoomScale="55" zoomScaleNormal="55" workbookViewId="0">
      <selection activeCell="M1" sqref="M1:XFD1048576"/>
    </sheetView>
  </sheetViews>
  <sheetFormatPr defaultColWidth="0" defaultRowHeight="14.4" zeroHeight="1" x14ac:dyDescent="0.3"/>
  <cols>
    <col min="1" max="1" width="21.88671875" customWidth="1"/>
    <col min="2" max="2" width="22.33203125" customWidth="1"/>
    <col min="3" max="3" width="37.6640625" customWidth="1"/>
    <col min="4" max="4" width="35.21875" customWidth="1"/>
    <col min="5" max="5" width="17.88671875" customWidth="1"/>
    <col min="6" max="6" width="11.44140625" customWidth="1"/>
    <col min="7" max="7" width="11.88671875" bestFit="1" customWidth="1"/>
    <col min="8" max="9" width="11.44140625" customWidth="1"/>
    <col min="10" max="10" width="11.44140625" style="1" customWidth="1"/>
    <col min="11" max="11" width="12.44140625" style="1" customWidth="1"/>
    <col min="12" max="12" width="12.44140625" customWidth="1"/>
    <col min="13" max="13" width="12.44140625" hidden="1" customWidth="1"/>
    <col min="14" max="15" width="8.88671875" hidden="1" customWidth="1"/>
    <col min="16" max="16" width="0" hidden="1" customWidth="1"/>
    <col min="17" max="16384" width="8.88671875" hidden="1"/>
  </cols>
  <sheetData>
    <row r="1" spans="1:15" x14ac:dyDescent="0.3">
      <c r="A1" s="50" t="s">
        <v>385</v>
      </c>
      <c r="B1" s="50" t="s">
        <v>386</v>
      </c>
      <c r="C1" s="50" t="s">
        <v>387</v>
      </c>
      <c r="D1" s="50" t="s">
        <v>388</v>
      </c>
      <c r="E1" s="50" t="s">
        <v>389</v>
      </c>
      <c r="F1" s="58">
        <v>2018</v>
      </c>
      <c r="G1" s="58">
        <v>2019</v>
      </c>
      <c r="H1" s="58">
        <v>2020</v>
      </c>
      <c r="I1" s="58">
        <v>2021</v>
      </c>
      <c r="J1" s="58">
        <v>2022</v>
      </c>
      <c r="K1" s="58">
        <v>2023</v>
      </c>
      <c r="L1" s="58">
        <v>2024</v>
      </c>
      <c r="M1" s="58"/>
    </row>
    <row r="2" spans="1:15" x14ac:dyDescent="0.3">
      <c r="A2" s="50" t="s">
        <v>156</v>
      </c>
      <c r="B2" s="50"/>
      <c r="C2" s="50"/>
      <c r="D2" s="50"/>
      <c r="E2" s="50"/>
      <c r="F2" s="59">
        <v>2031010</v>
      </c>
      <c r="G2" s="59">
        <v>2660390</v>
      </c>
      <c r="H2" s="59">
        <v>3424928</v>
      </c>
      <c r="I2" s="59">
        <v>4480034</v>
      </c>
      <c r="J2" s="59">
        <v>5454529</v>
      </c>
      <c r="K2" s="59">
        <v>6122790</v>
      </c>
      <c r="L2" s="59">
        <v>7306830</v>
      </c>
      <c r="M2" s="59"/>
      <c r="O2" s="9"/>
    </row>
    <row r="3" spans="1:15" x14ac:dyDescent="0.3">
      <c r="A3" s="50" t="s">
        <v>157</v>
      </c>
      <c r="B3" s="50" t="s">
        <v>348</v>
      </c>
      <c r="C3" s="44" t="s">
        <v>233</v>
      </c>
      <c r="D3" s="44"/>
      <c r="E3" s="44"/>
      <c r="F3" s="60">
        <v>22868</v>
      </c>
      <c r="G3" s="60">
        <v>26024</v>
      </c>
      <c r="H3" s="60">
        <v>24630</v>
      </c>
      <c r="I3" s="60">
        <v>21486</v>
      </c>
      <c r="J3" s="60">
        <v>18880</v>
      </c>
      <c r="K3" s="60">
        <v>15380</v>
      </c>
      <c r="L3" s="60">
        <v>22899</v>
      </c>
      <c r="M3" s="60"/>
    </row>
    <row r="4" spans="1:15" x14ac:dyDescent="0.3">
      <c r="A4" s="50" t="s">
        <v>157</v>
      </c>
      <c r="B4" s="50" t="s">
        <v>349</v>
      </c>
      <c r="C4" s="44" t="s">
        <v>234</v>
      </c>
      <c r="D4" s="44" t="s">
        <v>248</v>
      </c>
      <c r="E4" s="44"/>
      <c r="F4" s="61">
        <v>215673</v>
      </c>
      <c r="G4" s="61">
        <v>335637</v>
      </c>
      <c r="H4" s="61">
        <v>494972</v>
      </c>
      <c r="I4" s="61">
        <v>705731</v>
      </c>
      <c r="J4" s="61">
        <v>849728</v>
      </c>
      <c r="K4" s="61">
        <v>992001</v>
      </c>
      <c r="L4" s="61">
        <v>1251892</v>
      </c>
      <c r="M4" s="61"/>
    </row>
    <row r="5" spans="1:15" x14ac:dyDescent="0.3">
      <c r="A5" s="50" t="s">
        <v>157</v>
      </c>
      <c r="B5" s="50" t="s">
        <v>349</v>
      </c>
      <c r="C5" s="44" t="s">
        <v>234</v>
      </c>
      <c r="D5" s="44" t="s">
        <v>249</v>
      </c>
      <c r="E5" s="44"/>
      <c r="F5" s="60">
        <v>608108</v>
      </c>
      <c r="G5" s="60">
        <v>971051</v>
      </c>
      <c r="H5" s="60">
        <v>1355728</v>
      </c>
      <c r="I5" s="60">
        <v>1864226</v>
      </c>
      <c r="J5" s="60">
        <v>2384046</v>
      </c>
      <c r="K5" s="60">
        <v>2778389</v>
      </c>
      <c r="L5" s="60">
        <v>3313986</v>
      </c>
      <c r="M5" s="60"/>
    </row>
    <row r="6" spans="1:15" x14ac:dyDescent="0.3">
      <c r="A6" s="50" t="s">
        <v>157</v>
      </c>
      <c r="B6" s="50" t="s">
        <v>349</v>
      </c>
      <c r="C6" s="44" t="s">
        <v>234</v>
      </c>
      <c r="D6" s="44" t="s">
        <v>250</v>
      </c>
      <c r="E6" s="44"/>
      <c r="F6" s="61">
        <v>204103</v>
      </c>
      <c r="G6" s="61">
        <v>256928</v>
      </c>
      <c r="H6" s="61">
        <v>324693</v>
      </c>
      <c r="I6" s="61">
        <v>461515</v>
      </c>
      <c r="J6" s="61">
        <v>599239</v>
      </c>
      <c r="K6" s="61">
        <v>680404</v>
      </c>
      <c r="L6" s="61">
        <v>781646</v>
      </c>
      <c r="M6" s="61"/>
    </row>
    <row r="7" spans="1:15" x14ac:dyDescent="0.3">
      <c r="A7" s="50" t="s">
        <v>157</v>
      </c>
      <c r="B7" s="50" t="s">
        <v>349</v>
      </c>
      <c r="C7" s="44" t="s">
        <v>234</v>
      </c>
      <c r="D7" s="44" t="s">
        <v>251</v>
      </c>
      <c r="E7" s="44"/>
      <c r="F7" s="60">
        <v>39731</v>
      </c>
      <c r="G7" s="60">
        <v>62526</v>
      </c>
      <c r="H7" s="60">
        <v>77373</v>
      </c>
      <c r="I7" s="60">
        <v>96825</v>
      </c>
      <c r="J7" s="60">
        <v>144738</v>
      </c>
      <c r="K7" s="60">
        <v>137511</v>
      </c>
      <c r="L7" s="60">
        <v>118020</v>
      </c>
      <c r="M7" s="60"/>
    </row>
    <row r="8" spans="1:15" x14ac:dyDescent="0.3">
      <c r="A8" s="50" t="s">
        <v>157</v>
      </c>
      <c r="B8" s="50" t="s">
        <v>349</v>
      </c>
      <c r="C8" s="44" t="s">
        <v>234</v>
      </c>
      <c r="D8" s="44" t="s">
        <v>252</v>
      </c>
      <c r="E8" s="44"/>
      <c r="F8" s="61">
        <v>116461</v>
      </c>
      <c r="G8" s="61">
        <v>136863</v>
      </c>
      <c r="H8" s="61">
        <v>174223</v>
      </c>
      <c r="I8" s="61">
        <v>239848</v>
      </c>
      <c r="J8" s="61">
        <v>303434</v>
      </c>
      <c r="K8" s="61">
        <v>353096</v>
      </c>
      <c r="L8" s="61">
        <v>432700</v>
      </c>
      <c r="M8" s="61"/>
    </row>
    <row r="9" spans="1:15" x14ac:dyDescent="0.3">
      <c r="A9" s="50" t="s">
        <v>157</v>
      </c>
      <c r="B9" s="50" t="s">
        <v>349</v>
      </c>
      <c r="C9" s="44" t="s">
        <v>235</v>
      </c>
      <c r="D9" s="44"/>
      <c r="E9" s="44"/>
      <c r="F9" s="60">
        <v>72887</v>
      </c>
      <c r="G9" s="60">
        <v>85340</v>
      </c>
      <c r="H9" s="60">
        <v>170961</v>
      </c>
      <c r="I9" s="60">
        <v>267648</v>
      </c>
      <c r="J9" s="60">
        <v>303374</v>
      </c>
      <c r="K9" s="60">
        <v>296318</v>
      </c>
      <c r="L9" s="60">
        <v>416399</v>
      </c>
      <c r="M9" s="60"/>
    </row>
    <row r="10" spans="1:15" x14ac:dyDescent="0.3">
      <c r="A10" s="50" t="s">
        <v>157</v>
      </c>
      <c r="B10" s="50" t="s">
        <v>349</v>
      </c>
      <c r="C10" s="44" t="s">
        <v>236</v>
      </c>
      <c r="D10" s="44"/>
      <c r="E10" s="44"/>
      <c r="F10" s="62">
        <v>0</v>
      </c>
      <c r="G10" s="62">
        <f>0</f>
        <v>0</v>
      </c>
      <c r="H10" s="62">
        <v>0</v>
      </c>
      <c r="I10" s="61">
        <v>2123</v>
      </c>
      <c r="J10" s="61">
        <v>5643</v>
      </c>
      <c r="K10" s="61">
        <v>7918</v>
      </c>
      <c r="L10" s="61">
        <v>11123</v>
      </c>
      <c r="M10" s="61"/>
    </row>
    <row r="11" spans="1:15" x14ac:dyDescent="0.3">
      <c r="A11" s="50" t="s">
        <v>157</v>
      </c>
      <c r="B11" s="50" t="s">
        <v>350</v>
      </c>
      <c r="C11" s="50"/>
      <c r="D11" s="50"/>
      <c r="E11" s="50"/>
      <c r="F11" s="63">
        <v>0</v>
      </c>
      <c r="G11" s="63">
        <v>0</v>
      </c>
      <c r="H11" s="63">
        <v>0</v>
      </c>
      <c r="I11" s="63">
        <v>0</v>
      </c>
      <c r="J11" s="59">
        <v>0</v>
      </c>
      <c r="K11" s="59">
        <v>0</v>
      </c>
      <c r="L11" s="59">
        <v>0</v>
      </c>
      <c r="M11" s="59"/>
    </row>
    <row r="12" spans="1:15" x14ac:dyDescent="0.3">
      <c r="A12" s="50" t="s">
        <v>157</v>
      </c>
      <c r="B12" s="50" t="s">
        <v>351</v>
      </c>
      <c r="C12" s="44" t="s">
        <v>237</v>
      </c>
      <c r="D12" s="44" t="s">
        <v>24</v>
      </c>
      <c r="E12" s="44" t="s">
        <v>139</v>
      </c>
      <c r="F12" s="60">
        <v>727435</v>
      </c>
      <c r="G12" s="60">
        <v>755835</v>
      </c>
      <c r="H12" s="60">
        <v>755831</v>
      </c>
      <c r="I12" s="60">
        <v>755831</v>
      </c>
      <c r="J12" s="60">
        <v>755831</v>
      </c>
      <c r="K12" s="60">
        <v>755826</v>
      </c>
      <c r="L12" s="60">
        <v>818786</v>
      </c>
      <c r="M12" s="60"/>
    </row>
    <row r="13" spans="1:15" x14ac:dyDescent="0.3">
      <c r="A13" s="50" t="s">
        <v>157</v>
      </c>
      <c r="B13" s="50" t="s">
        <v>352</v>
      </c>
      <c r="C13" s="44" t="s">
        <v>238</v>
      </c>
      <c r="D13" s="44"/>
      <c r="E13" s="44"/>
      <c r="F13" s="60">
        <v>23744</v>
      </c>
      <c r="G13" s="60">
        <v>30186</v>
      </c>
      <c r="H13" s="60">
        <v>46517</v>
      </c>
      <c r="I13" s="60">
        <v>64801</v>
      </c>
      <c r="J13" s="60">
        <v>89616</v>
      </c>
      <c r="K13" s="60">
        <v>105947</v>
      </c>
      <c r="L13" s="60">
        <v>139379</v>
      </c>
      <c r="M13" s="60"/>
    </row>
    <row r="14" spans="1:15" x14ac:dyDescent="0.3">
      <c r="A14" s="50" t="s">
        <v>157</v>
      </c>
      <c r="B14" s="50" t="s">
        <v>352</v>
      </c>
      <c r="C14" s="44" t="s">
        <v>239</v>
      </c>
      <c r="D14" s="44"/>
      <c r="E14" s="44"/>
      <c r="F14" s="62">
        <v>0</v>
      </c>
      <c r="G14" s="62">
        <v>0</v>
      </c>
      <c r="H14" s="62">
        <v>0</v>
      </c>
      <c r="I14" s="62">
        <v>0</v>
      </c>
      <c r="J14" s="61">
        <v>0</v>
      </c>
      <c r="K14" s="61">
        <v>0</v>
      </c>
      <c r="L14" s="61">
        <v>0</v>
      </c>
      <c r="M14" s="61"/>
    </row>
    <row r="15" spans="1:15" x14ac:dyDescent="0.3">
      <c r="A15" s="50" t="s">
        <v>134</v>
      </c>
      <c r="B15" s="50"/>
      <c r="C15" s="50"/>
      <c r="D15" s="50"/>
      <c r="E15" s="50"/>
      <c r="F15" s="59">
        <v>948885</v>
      </c>
      <c r="G15" s="59">
        <v>1257896</v>
      </c>
      <c r="H15" s="59">
        <v>1562906</v>
      </c>
      <c r="I15" s="59">
        <v>2084410</v>
      </c>
      <c r="J15" s="59">
        <v>2847282</v>
      </c>
      <c r="K15" s="59">
        <v>3503370</v>
      </c>
      <c r="L15" s="59">
        <v>4594699</v>
      </c>
      <c r="M15" s="59"/>
    </row>
    <row r="16" spans="1:15" x14ac:dyDescent="0.3">
      <c r="A16" s="50" t="s">
        <v>135</v>
      </c>
      <c r="B16" s="50" t="s">
        <v>355</v>
      </c>
      <c r="C16" s="44" t="s">
        <v>240</v>
      </c>
      <c r="D16" s="44"/>
      <c r="E16" s="44"/>
      <c r="F16" s="64">
        <v>0</v>
      </c>
      <c r="G16" s="64">
        <f>0</f>
        <v>0</v>
      </c>
      <c r="H16" s="60">
        <v>34968</v>
      </c>
      <c r="I16" s="60">
        <v>31575</v>
      </c>
      <c r="J16" s="60">
        <v>42160</v>
      </c>
      <c r="K16" s="60">
        <v>36946</v>
      </c>
      <c r="L16" s="60">
        <v>41952</v>
      </c>
      <c r="M16" s="60"/>
    </row>
    <row r="17" spans="1:13" x14ac:dyDescent="0.3">
      <c r="A17" s="50" t="s">
        <v>135</v>
      </c>
      <c r="B17" s="50" t="s">
        <v>355</v>
      </c>
      <c r="C17" s="44" t="s">
        <v>241</v>
      </c>
      <c r="D17" s="44"/>
      <c r="E17" s="44"/>
      <c r="F17" s="62">
        <v>0</v>
      </c>
      <c r="G17" s="62">
        <v>0</v>
      </c>
      <c r="H17" s="62">
        <v>0</v>
      </c>
      <c r="I17" s="62">
        <v>0</v>
      </c>
      <c r="J17" s="61">
        <v>0</v>
      </c>
      <c r="K17" s="61">
        <v>0</v>
      </c>
      <c r="L17" s="61">
        <v>0</v>
      </c>
      <c r="M17" s="61"/>
    </row>
    <row r="18" spans="1:13" x14ac:dyDescent="0.3">
      <c r="A18" s="50" t="s">
        <v>135</v>
      </c>
      <c r="B18" s="50" t="s">
        <v>355</v>
      </c>
      <c r="C18" s="44" t="s">
        <v>242</v>
      </c>
      <c r="D18" s="44"/>
      <c r="E18" s="44"/>
      <c r="F18" s="64">
        <v>0</v>
      </c>
      <c r="G18" s="64">
        <v>0</v>
      </c>
      <c r="H18" s="64">
        <v>0</v>
      </c>
      <c r="I18" s="64">
        <v>0</v>
      </c>
      <c r="J18" s="60">
        <v>0</v>
      </c>
      <c r="K18" s="60">
        <v>0</v>
      </c>
      <c r="L18" s="60">
        <v>0</v>
      </c>
      <c r="M18" s="60"/>
    </row>
    <row r="19" spans="1:13" x14ac:dyDescent="0.3">
      <c r="A19" s="50" t="s">
        <v>135</v>
      </c>
      <c r="B19" s="50" t="s">
        <v>355</v>
      </c>
      <c r="C19" s="44" t="s">
        <v>243</v>
      </c>
      <c r="D19" s="44"/>
      <c r="E19" s="44"/>
      <c r="F19" s="61">
        <v>428621</v>
      </c>
      <c r="G19" s="61">
        <v>601195</v>
      </c>
      <c r="H19" s="61">
        <v>812649</v>
      </c>
      <c r="I19" s="61">
        <v>1312728</v>
      </c>
      <c r="J19" s="61">
        <v>1876109</v>
      </c>
      <c r="K19" s="61">
        <v>2523472</v>
      </c>
      <c r="L19" s="61">
        <v>2922576</v>
      </c>
      <c r="M19" s="61"/>
    </row>
    <row r="20" spans="1:13" x14ac:dyDescent="0.3">
      <c r="A20" s="50" t="s">
        <v>135</v>
      </c>
      <c r="B20" s="50" t="s">
        <v>355</v>
      </c>
      <c r="C20" s="44" t="s">
        <v>244</v>
      </c>
      <c r="D20" s="44"/>
      <c r="E20" s="44"/>
      <c r="F20" s="60"/>
      <c r="G20" s="60"/>
      <c r="H20" s="60"/>
      <c r="I20" s="60"/>
      <c r="J20" s="60"/>
      <c r="K20" s="60"/>
      <c r="L20" s="60">
        <v>6894</v>
      </c>
      <c r="M20" s="60"/>
    </row>
    <row r="21" spans="1:13" x14ac:dyDescent="0.3">
      <c r="A21" s="50" t="s">
        <v>135</v>
      </c>
      <c r="B21" s="50" t="s">
        <v>353</v>
      </c>
      <c r="C21" s="44" t="s">
        <v>245</v>
      </c>
      <c r="D21" s="44" t="s">
        <v>253</v>
      </c>
      <c r="E21" s="44" t="s">
        <v>64</v>
      </c>
      <c r="F21" s="60">
        <v>8620</v>
      </c>
      <c r="G21" s="64">
        <v>991</v>
      </c>
      <c r="H21" s="60">
        <v>1109</v>
      </c>
      <c r="I21" s="60">
        <v>4723</v>
      </c>
      <c r="J21" s="60">
        <v>32993</v>
      </c>
      <c r="K21" s="60">
        <v>35788</v>
      </c>
      <c r="L21" s="60">
        <v>43889</v>
      </c>
      <c r="M21" s="60"/>
    </row>
    <row r="22" spans="1:13" x14ac:dyDescent="0.3">
      <c r="A22" s="50" t="s">
        <v>135</v>
      </c>
      <c r="B22" s="50" t="s">
        <v>353</v>
      </c>
      <c r="C22" s="44" t="s">
        <v>245</v>
      </c>
      <c r="D22" s="44" t="s">
        <v>254</v>
      </c>
      <c r="E22" s="44"/>
      <c r="F22" s="61">
        <v>2205</v>
      </c>
      <c r="G22" s="62">
        <v>30</v>
      </c>
      <c r="H22" s="62">
        <v>26</v>
      </c>
      <c r="I22" s="61">
        <v>21890</v>
      </c>
      <c r="J22" s="61">
        <v>808</v>
      </c>
      <c r="K22" s="61">
        <v>3676</v>
      </c>
      <c r="L22" s="61">
        <v>553</v>
      </c>
      <c r="M22" s="61"/>
    </row>
    <row r="23" spans="1:13" x14ac:dyDescent="0.3">
      <c r="A23" s="50" t="s">
        <v>135</v>
      </c>
      <c r="B23" s="50" t="s">
        <v>353</v>
      </c>
      <c r="C23" s="44" t="s">
        <v>246</v>
      </c>
      <c r="D23" s="44" t="s">
        <v>253</v>
      </c>
      <c r="E23" s="44" t="s">
        <v>64</v>
      </c>
      <c r="F23" s="60">
        <v>13101</v>
      </c>
      <c r="G23" s="60">
        <v>44591</v>
      </c>
      <c r="H23" s="60">
        <v>47531</v>
      </c>
      <c r="I23" s="60">
        <v>81284</v>
      </c>
      <c r="J23" s="60">
        <v>128176</v>
      </c>
      <c r="K23" s="60">
        <v>143420</v>
      </c>
      <c r="L23" s="60">
        <v>232865</v>
      </c>
      <c r="M23" s="60"/>
    </row>
    <row r="24" spans="1:13" x14ac:dyDescent="0.3">
      <c r="A24" s="50" t="s">
        <v>135</v>
      </c>
      <c r="B24" s="50" t="s">
        <v>353</v>
      </c>
      <c r="C24" s="44" t="s">
        <v>246</v>
      </c>
      <c r="D24" s="44" t="s">
        <v>255</v>
      </c>
      <c r="E24" s="44"/>
      <c r="F24" s="61">
        <v>51470</v>
      </c>
      <c r="G24" s="61">
        <v>25683</v>
      </c>
      <c r="H24" s="61">
        <v>56737</v>
      </c>
      <c r="I24" s="61">
        <v>37412</v>
      </c>
      <c r="J24" s="61">
        <v>39477</v>
      </c>
      <c r="K24" s="61">
        <v>41719</v>
      </c>
      <c r="L24" s="61">
        <v>63188</v>
      </c>
      <c r="M24" s="61"/>
    </row>
    <row r="25" spans="1:13" x14ac:dyDescent="0.3">
      <c r="A25" s="50" t="s">
        <v>135</v>
      </c>
      <c r="B25" s="50" t="s">
        <v>353</v>
      </c>
      <c r="C25" s="44" t="s">
        <v>246</v>
      </c>
      <c r="D25" s="44" t="s">
        <v>118</v>
      </c>
      <c r="E25" s="44"/>
      <c r="F25" s="60">
        <v>20807</v>
      </c>
      <c r="G25" s="60">
        <v>29152</v>
      </c>
      <c r="H25" s="60">
        <v>37116</v>
      </c>
      <c r="I25" s="60">
        <v>53921</v>
      </c>
      <c r="J25" s="60">
        <v>134515</v>
      </c>
      <c r="K25" s="60">
        <v>171560</v>
      </c>
      <c r="L25" s="60">
        <v>111802</v>
      </c>
      <c r="M25" s="60"/>
    </row>
    <row r="26" spans="1:13" x14ac:dyDescent="0.3">
      <c r="A26" s="50" t="s">
        <v>135</v>
      </c>
      <c r="B26" s="50" t="s">
        <v>356</v>
      </c>
      <c r="C26" s="44" t="s">
        <v>247</v>
      </c>
      <c r="D26" s="44" t="s">
        <v>24</v>
      </c>
      <c r="E26" s="44" t="s">
        <v>113</v>
      </c>
      <c r="F26" s="60">
        <v>27570</v>
      </c>
      <c r="G26" s="64">
        <v>0</v>
      </c>
      <c r="H26" s="64">
        <v>0</v>
      </c>
      <c r="I26" s="64">
        <v>0</v>
      </c>
      <c r="J26" s="60">
        <v>0</v>
      </c>
      <c r="K26" s="60">
        <v>0</v>
      </c>
      <c r="L26" s="60">
        <v>0</v>
      </c>
      <c r="M26" s="60"/>
    </row>
    <row r="27" spans="1:13" x14ac:dyDescent="0.3">
      <c r="A27" s="50" t="s">
        <v>135</v>
      </c>
      <c r="B27" s="50" t="s">
        <v>356</v>
      </c>
      <c r="C27" s="44" t="s">
        <v>247</v>
      </c>
      <c r="D27" s="44" t="s">
        <v>24</v>
      </c>
      <c r="E27" s="44" t="s">
        <v>111</v>
      </c>
      <c r="F27" s="61">
        <v>134691</v>
      </c>
      <c r="G27" s="61">
        <v>176539</v>
      </c>
      <c r="H27" s="61">
        <v>145040</v>
      </c>
      <c r="I27" s="61">
        <v>154393</v>
      </c>
      <c r="J27" s="61">
        <v>241876</v>
      </c>
      <c r="K27" s="61">
        <v>364560</v>
      </c>
      <c r="L27" s="61">
        <v>314327</v>
      </c>
      <c r="M27" s="61"/>
    </row>
    <row r="28" spans="1:13" x14ac:dyDescent="0.3">
      <c r="A28" s="50" t="s">
        <v>135</v>
      </c>
      <c r="B28" s="50" t="s">
        <v>356</v>
      </c>
      <c r="C28" s="44" t="s">
        <v>247</v>
      </c>
      <c r="D28" s="44" t="s">
        <v>24</v>
      </c>
      <c r="E28" s="44" t="s">
        <v>109</v>
      </c>
      <c r="F28" s="64">
        <v>0</v>
      </c>
      <c r="G28" s="64">
        <f>0</f>
        <v>0</v>
      </c>
      <c r="H28" s="64">
        <v>901</v>
      </c>
      <c r="I28" s="64">
        <v>453</v>
      </c>
      <c r="J28" s="60">
        <v>3768</v>
      </c>
      <c r="K28" s="60">
        <v>0</v>
      </c>
      <c r="L28" s="60">
        <v>0</v>
      </c>
      <c r="M28" s="60"/>
    </row>
    <row r="29" spans="1:13" x14ac:dyDescent="0.3">
      <c r="A29" s="50" t="s">
        <v>135</v>
      </c>
      <c r="B29" s="50" t="s">
        <v>356</v>
      </c>
      <c r="C29" s="44" t="s">
        <v>247</v>
      </c>
      <c r="D29" s="44" t="s">
        <v>31</v>
      </c>
      <c r="E29" s="44"/>
      <c r="F29" s="62">
        <v>0</v>
      </c>
      <c r="G29" s="62">
        <v>0</v>
      </c>
      <c r="H29" s="62">
        <v>0</v>
      </c>
      <c r="I29" s="62">
        <v>0</v>
      </c>
      <c r="J29" s="61">
        <v>0</v>
      </c>
      <c r="K29" s="61">
        <v>0</v>
      </c>
      <c r="L29" s="61">
        <v>0</v>
      </c>
      <c r="M29" s="61"/>
    </row>
    <row r="30" spans="1:13" x14ac:dyDescent="0.3">
      <c r="A30" s="50" t="s">
        <v>135</v>
      </c>
      <c r="B30" s="50" t="s">
        <v>356</v>
      </c>
      <c r="C30" s="44" t="s">
        <v>247</v>
      </c>
      <c r="D30" s="44" t="s">
        <v>256</v>
      </c>
      <c r="E30" s="44" t="s">
        <v>105</v>
      </c>
      <c r="F30" s="61">
        <v>79726</v>
      </c>
      <c r="G30" s="61">
        <v>79330</v>
      </c>
      <c r="H30" s="61">
        <v>180613</v>
      </c>
      <c r="I30" s="61">
        <v>117673</v>
      </c>
      <c r="J30" s="61">
        <v>87792</v>
      </c>
      <c r="K30" s="61">
        <v>129208</v>
      </c>
      <c r="L30" s="61">
        <v>334107</v>
      </c>
      <c r="M30" s="61"/>
    </row>
    <row r="31" spans="1:13" x14ac:dyDescent="0.3">
      <c r="A31" s="50" t="s">
        <v>135</v>
      </c>
      <c r="B31" s="50" t="s">
        <v>356</v>
      </c>
      <c r="C31" s="44" t="s">
        <v>247</v>
      </c>
      <c r="D31" s="44" t="s">
        <v>256</v>
      </c>
      <c r="E31" s="44" t="s">
        <v>103</v>
      </c>
      <c r="F31" s="60">
        <v>179658</v>
      </c>
      <c r="G31" s="60">
        <v>298407</v>
      </c>
      <c r="H31" s="60">
        <v>243032</v>
      </c>
      <c r="I31" s="60">
        <v>262596</v>
      </c>
      <c r="J31" s="60">
        <v>254237</v>
      </c>
      <c r="K31" s="60">
        <v>47918</v>
      </c>
      <c r="L31" s="60">
        <v>517830</v>
      </c>
      <c r="M31" s="60"/>
    </row>
    <row r="32" spans="1:13" x14ac:dyDescent="0.3">
      <c r="A32" s="50" t="s">
        <v>135</v>
      </c>
      <c r="B32" s="50" t="s">
        <v>354</v>
      </c>
      <c r="C32" s="44"/>
      <c r="D32" s="50"/>
      <c r="E32" s="50"/>
      <c r="F32" s="65">
        <v>2416</v>
      </c>
      <c r="G32" s="65">
        <v>1978</v>
      </c>
      <c r="H32" s="65">
        <v>3184</v>
      </c>
      <c r="I32" s="65">
        <v>5762</v>
      </c>
      <c r="J32" s="65">
        <v>5371</v>
      </c>
      <c r="K32" s="65">
        <v>5103</v>
      </c>
      <c r="L32" s="65">
        <v>4716</v>
      </c>
      <c r="M32" s="65"/>
    </row>
    <row r="33" spans="1:13" x14ac:dyDescent="0.3">
      <c r="A33" s="50" t="s">
        <v>275</v>
      </c>
      <c r="B33" s="44"/>
      <c r="C33" s="44"/>
      <c r="D33" s="44"/>
      <c r="E33" s="44"/>
      <c r="F33" s="64">
        <v>0</v>
      </c>
      <c r="G33" s="64">
        <v>0</v>
      </c>
      <c r="H33" s="64">
        <v>0</v>
      </c>
      <c r="I33" s="64">
        <v>0</v>
      </c>
      <c r="J33" s="60">
        <v>0</v>
      </c>
      <c r="K33" s="60">
        <v>0</v>
      </c>
      <c r="L33" s="60">
        <v>0</v>
      </c>
      <c r="M33" s="60"/>
    </row>
    <row r="34" spans="1:13" x14ac:dyDescent="0.3">
      <c r="A34" s="50" t="s">
        <v>276</v>
      </c>
      <c r="B34" s="44"/>
      <c r="C34" s="44"/>
      <c r="D34" s="44"/>
      <c r="E34" s="44"/>
      <c r="F34" s="62">
        <v>0</v>
      </c>
      <c r="G34" s="62">
        <v>0</v>
      </c>
      <c r="H34" s="62">
        <v>0</v>
      </c>
      <c r="I34" s="62">
        <v>0</v>
      </c>
      <c r="J34" s="61">
        <v>0</v>
      </c>
      <c r="K34" s="61">
        <v>0</v>
      </c>
      <c r="L34" s="61">
        <v>0</v>
      </c>
      <c r="M34" s="61"/>
    </row>
    <row r="35" spans="1:13" x14ac:dyDescent="0.3">
      <c r="A35" s="50" t="s">
        <v>99</v>
      </c>
      <c r="B35" s="50"/>
      <c r="C35" s="50"/>
      <c r="D35" s="50"/>
      <c r="E35" s="50"/>
      <c r="F35" s="57">
        <v>2979895</v>
      </c>
      <c r="G35" s="57">
        <v>3918286</v>
      </c>
      <c r="H35" s="57">
        <v>4987834</v>
      </c>
      <c r="I35" s="57">
        <v>6564444</v>
      </c>
      <c r="J35" s="57">
        <v>8301811</v>
      </c>
      <c r="K35" s="57">
        <v>9626160</v>
      </c>
      <c r="L35" s="57">
        <v>11901529</v>
      </c>
      <c r="M35" s="57"/>
    </row>
    <row r="36" spans="1:13" x14ac:dyDescent="0.3">
      <c r="A36" s="50" t="s">
        <v>97</v>
      </c>
      <c r="B36" s="50"/>
      <c r="C36" s="50"/>
      <c r="D36" s="50"/>
      <c r="E36" s="50"/>
      <c r="F36" s="57">
        <v>929970</v>
      </c>
      <c r="G36" s="57">
        <v>1248171</v>
      </c>
      <c r="H36" s="57">
        <v>1716207</v>
      </c>
      <c r="I36" s="57">
        <v>2307424</v>
      </c>
      <c r="J36" s="57">
        <v>3202010</v>
      </c>
      <c r="K36" s="57">
        <v>4373060</v>
      </c>
      <c r="L36" s="57">
        <v>5545370</v>
      </c>
      <c r="M36" s="57"/>
    </row>
    <row r="37" spans="1:13" x14ac:dyDescent="0.3">
      <c r="A37" s="50" t="s">
        <v>98</v>
      </c>
      <c r="B37" s="50" t="s">
        <v>357</v>
      </c>
      <c r="C37" s="44"/>
      <c r="D37" s="44"/>
      <c r="E37" s="44"/>
      <c r="F37" s="49">
        <v>9804</v>
      </c>
      <c r="G37" s="49">
        <v>9804</v>
      </c>
      <c r="H37" s="49">
        <v>9804</v>
      </c>
      <c r="I37" s="49">
        <v>9804</v>
      </c>
      <c r="J37" s="49">
        <v>9804</v>
      </c>
      <c r="K37" s="49">
        <v>9804</v>
      </c>
      <c r="L37" s="49">
        <v>9804</v>
      </c>
      <c r="M37" s="49"/>
    </row>
    <row r="38" spans="1:13" x14ac:dyDescent="0.3">
      <c r="A38" s="50" t="s">
        <v>98</v>
      </c>
      <c r="B38" s="50" t="s">
        <v>358</v>
      </c>
      <c r="C38" s="44"/>
      <c r="D38" s="44"/>
      <c r="E38" s="44"/>
      <c r="F38" s="49">
        <v>681260</v>
      </c>
      <c r="G38" s="49">
        <v>889818</v>
      </c>
      <c r="H38" s="49">
        <v>1208019</v>
      </c>
      <c r="I38" s="49">
        <v>1676055</v>
      </c>
      <c r="J38" s="49">
        <v>2267272</v>
      </c>
      <c r="K38" s="49">
        <v>3161858</v>
      </c>
      <c r="L38" s="49">
        <v>4332908</v>
      </c>
      <c r="M38" s="49"/>
    </row>
    <row r="39" spans="1:13" x14ac:dyDescent="0.3">
      <c r="A39" s="50" t="s">
        <v>98</v>
      </c>
      <c r="B39" s="50" t="s">
        <v>359</v>
      </c>
      <c r="C39" s="44"/>
      <c r="D39" s="44"/>
      <c r="E39" s="44"/>
      <c r="F39" s="44">
        <v>0</v>
      </c>
      <c r="G39" s="44">
        <v>0</v>
      </c>
      <c r="H39" s="44">
        <v>0</v>
      </c>
      <c r="I39" s="44">
        <v>0</v>
      </c>
      <c r="J39" s="49">
        <v>0</v>
      </c>
      <c r="K39" s="49">
        <v>0</v>
      </c>
      <c r="L39" s="49">
        <v>0</v>
      </c>
      <c r="M39" s="49"/>
    </row>
    <row r="40" spans="1:13" x14ac:dyDescent="0.3">
      <c r="A40" s="50" t="s">
        <v>98</v>
      </c>
      <c r="B40" s="50" t="s">
        <v>360</v>
      </c>
      <c r="C40" s="44"/>
      <c r="D40" s="44"/>
      <c r="E40" s="44"/>
      <c r="F40" s="44">
        <v>0</v>
      </c>
      <c r="G40" s="44">
        <v>0</v>
      </c>
      <c r="H40" s="44">
        <v>0</v>
      </c>
      <c r="I40" s="44">
        <v>0</v>
      </c>
      <c r="J40" s="49">
        <v>0</v>
      </c>
      <c r="K40" s="49">
        <v>0</v>
      </c>
      <c r="L40" s="49">
        <v>0</v>
      </c>
      <c r="M40" s="49"/>
    </row>
    <row r="41" spans="1:13" x14ac:dyDescent="0.3">
      <c r="A41" s="50" t="s">
        <v>98</v>
      </c>
      <c r="B41" s="50" t="s">
        <v>361</v>
      </c>
      <c r="C41" s="44"/>
      <c r="D41" s="44"/>
      <c r="E41" s="44"/>
      <c r="F41" s="44">
        <v>0</v>
      </c>
      <c r="G41" s="44">
        <v>0</v>
      </c>
      <c r="H41" s="44">
        <v>0</v>
      </c>
      <c r="I41" s="44">
        <v>0</v>
      </c>
      <c r="J41" s="49">
        <v>0</v>
      </c>
      <c r="K41" s="49">
        <v>0</v>
      </c>
      <c r="L41" s="49">
        <v>0</v>
      </c>
      <c r="M41" s="49"/>
    </row>
    <row r="42" spans="1:13" x14ac:dyDescent="0.3">
      <c r="A42" s="50" t="s">
        <v>98</v>
      </c>
      <c r="B42" s="50" t="s">
        <v>362</v>
      </c>
      <c r="C42" s="44"/>
      <c r="D42" s="44"/>
      <c r="E42" s="44"/>
      <c r="F42" s="49">
        <v>208558</v>
      </c>
      <c r="G42" s="49">
        <v>318201</v>
      </c>
      <c r="H42" s="49">
        <v>468036</v>
      </c>
      <c r="I42" s="49">
        <v>591217</v>
      </c>
      <c r="J42" s="49">
        <v>894586</v>
      </c>
      <c r="K42" s="49">
        <v>1171050</v>
      </c>
      <c r="L42" s="49">
        <v>1172310</v>
      </c>
      <c r="M42" s="49"/>
    </row>
    <row r="43" spans="1:13" x14ac:dyDescent="0.3">
      <c r="A43" s="50" t="s">
        <v>98</v>
      </c>
      <c r="B43" s="50" t="s">
        <v>364</v>
      </c>
      <c r="C43" s="44"/>
      <c r="D43" s="44"/>
      <c r="E43" s="44"/>
      <c r="F43" s="49">
        <v>31783</v>
      </c>
      <c r="G43" s="49">
        <v>30348</v>
      </c>
      <c r="H43" s="49">
        <v>30348</v>
      </c>
      <c r="I43" s="49">
        <v>30348</v>
      </c>
      <c r="J43" s="49">
        <v>30348</v>
      </c>
      <c r="K43" s="49">
        <v>30348</v>
      </c>
      <c r="L43" s="49">
        <v>30348</v>
      </c>
      <c r="M43" s="49"/>
    </row>
    <row r="44" spans="1:13" x14ac:dyDescent="0.3">
      <c r="A44" s="50" t="s">
        <v>98</v>
      </c>
      <c r="B44" s="50" t="s">
        <v>363</v>
      </c>
      <c r="C44" s="44"/>
      <c r="D44" s="44"/>
      <c r="E44" s="44"/>
      <c r="F44" s="49">
        <v>-1435</v>
      </c>
      <c r="G44" s="44">
        <v>0</v>
      </c>
      <c r="H44" s="44">
        <v>0</v>
      </c>
      <c r="I44" s="44">
        <v>0</v>
      </c>
      <c r="J44" s="49">
        <v>0</v>
      </c>
      <c r="K44" s="49">
        <v>0</v>
      </c>
      <c r="L44" s="49">
        <v>0</v>
      </c>
      <c r="M44" s="49"/>
    </row>
    <row r="45" spans="1:13" x14ac:dyDescent="0.3">
      <c r="A45" s="50" t="s">
        <v>87</v>
      </c>
      <c r="B45" s="50"/>
      <c r="C45" s="50"/>
      <c r="D45" s="50"/>
      <c r="E45" s="50"/>
      <c r="F45" s="57">
        <v>2049925</v>
      </c>
      <c r="G45" s="57">
        <v>2670115</v>
      </c>
      <c r="H45" s="57">
        <v>3271627</v>
      </c>
      <c r="I45" s="57">
        <v>4257020</v>
      </c>
      <c r="J45" s="57">
        <v>5099801</v>
      </c>
      <c r="K45" s="57">
        <v>5253100</v>
      </c>
      <c r="L45" s="57">
        <v>6356159</v>
      </c>
      <c r="M45" s="57"/>
    </row>
    <row r="46" spans="1:13" x14ac:dyDescent="0.3">
      <c r="A46" s="50" t="s">
        <v>88</v>
      </c>
      <c r="B46" s="50" t="s">
        <v>365</v>
      </c>
      <c r="C46" s="44" t="s">
        <v>257</v>
      </c>
      <c r="D46" s="44"/>
      <c r="E46" s="44"/>
      <c r="F46" s="49">
        <v>27793</v>
      </c>
      <c r="G46" s="49">
        <v>37114</v>
      </c>
      <c r="H46" s="49">
        <v>47916</v>
      </c>
      <c r="I46" s="49">
        <v>61372</v>
      </c>
      <c r="J46" s="49">
        <v>92555</v>
      </c>
      <c r="K46" s="49">
        <v>90638</v>
      </c>
      <c r="L46" s="49">
        <v>172621</v>
      </c>
      <c r="M46" s="49"/>
    </row>
    <row r="47" spans="1:13" x14ac:dyDescent="0.3">
      <c r="A47" s="50" t="s">
        <v>88</v>
      </c>
      <c r="B47" s="50" t="s">
        <v>365</v>
      </c>
      <c r="C47" s="44" t="s">
        <v>258</v>
      </c>
      <c r="D47" s="44" t="s">
        <v>259</v>
      </c>
      <c r="E47" s="44"/>
      <c r="F47" s="49">
        <v>1362</v>
      </c>
      <c r="G47" s="49">
        <v>1621</v>
      </c>
      <c r="H47" s="49">
        <v>2514</v>
      </c>
      <c r="I47" s="49">
        <v>4426</v>
      </c>
      <c r="J47" s="49">
        <v>5240</v>
      </c>
      <c r="K47" s="49">
        <v>9956</v>
      </c>
      <c r="L47" s="49">
        <v>12939</v>
      </c>
      <c r="M47" s="49"/>
    </row>
    <row r="48" spans="1:13" x14ac:dyDescent="0.3">
      <c r="A48" s="50" t="s">
        <v>88</v>
      </c>
      <c r="B48" s="50" t="s">
        <v>365</v>
      </c>
      <c r="C48" s="44" t="s">
        <v>258</v>
      </c>
      <c r="D48" s="44" t="s">
        <v>260</v>
      </c>
      <c r="E48" s="44"/>
      <c r="F48" s="44">
        <v>515</v>
      </c>
      <c r="G48" s="44">
        <v>904</v>
      </c>
      <c r="H48" s="49">
        <v>1243</v>
      </c>
      <c r="I48" s="49">
        <v>1856</v>
      </c>
      <c r="J48" s="49">
        <v>870</v>
      </c>
      <c r="K48" s="49">
        <v>1329</v>
      </c>
      <c r="L48" s="49">
        <v>2537</v>
      </c>
      <c r="M48" s="49"/>
    </row>
    <row r="49" spans="1:13" x14ac:dyDescent="0.3">
      <c r="A49" s="50" t="s">
        <v>88</v>
      </c>
      <c r="B49" s="50" t="s">
        <v>367</v>
      </c>
      <c r="C49" s="44" t="s">
        <v>261</v>
      </c>
      <c r="D49" s="44"/>
      <c r="E49" s="44"/>
      <c r="F49" s="44">
        <v>0</v>
      </c>
      <c r="G49" s="44">
        <v>0</v>
      </c>
      <c r="H49" s="44">
        <v>0</v>
      </c>
      <c r="I49" s="44">
        <v>0</v>
      </c>
      <c r="J49" s="49">
        <v>0</v>
      </c>
      <c r="K49" s="49">
        <v>0</v>
      </c>
      <c r="L49" s="49">
        <v>0</v>
      </c>
      <c r="M49" s="49"/>
    </row>
    <row r="50" spans="1:13" x14ac:dyDescent="0.3">
      <c r="A50" s="50" t="s">
        <v>88</v>
      </c>
      <c r="B50" s="50" t="s">
        <v>367</v>
      </c>
      <c r="C50" s="44" t="s">
        <v>262</v>
      </c>
      <c r="D50" s="44" t="s">
        <v>263</v>
      </c>
      <c r="E50" s="44"/>
      <c r="F50" s="49">
        <v>443130</v>
      </c>
      <c r="G50" s="49">
        <v>463217</v>
      </c>
      <c r="H50" s="49">
        <v>572048</v>
      </c>
      <c r="I50" s="49">
        <v>465401</v>
      </c>
      <c r="J50" s="49">
        <v>540707</v>
      </c>
      <c r="K50" s="49">
        <v>367918</v>
      </c>
      <c r="L50" s="49">
        <v>203796</v>
      </c>
      <c r="M50" s="49"/>
    </row>
    <row r="51" spans="1:13" x14ac:dyDescent="0.3">
      <c r="A51" s="50" t="s">
        <v>88</v>
      </c>
      <c r="B51" s="50" t="s">
        <v>367</v>
      </c>
      <c r="C51" s="44" t="s">
        <v>262</v>
      </c>
      <c r="D51" s="44" t="s">
        <v>264</v>
      </c>
      <c r="E51" s="44"/>
      <c r="F51" s="49">
        <v>99829</v>
      </c>
      <c r="G51" s="49">
        <v>169926</v>
      </c>
      <c r="H51" s="49">
        <v>419936</v>
      </c>
      <c r="I51" s="49">
        <v>450000</v>
      </c>
      <c r="J51" s="49">
        <v>370000</v>
      </c>
      <c r="K51" s="49">
        <v>370000</v>
      </c>
      <c r="L51" s="49">
        <v>170000</v>
      </c>
      <c r="M51" s="49"/>
    </row>
    <row r="52" spans="1:13" x14ac:dyDescent="0.3">
      <c r="A52" s="50" t="s">
        <v>88</v>
      </c>
      <c r="B52" s="50" t="s">
        <v>367</v>
      </c>
      <c r="C52" s="44" t="s">
        <v>262</v>
      </c>
      <c r="D52" s="44" t="s">
        <v>265</v>
      </c>
      <c r="E52" s="44"/>
      <c r="F52" s="49">
        <v>57922</v>
      </c>
      <c r="G52" s="49">
        <v>48789</v>
      </c>
      <c r="H52" s="49">
        <v>21811</v>
      </c>
      <c r="I52" s="49">
        <v>8270</v>
      </c>
      <c r="J52" s="49">
        <v>360</v>
      </c>
      <c r="K52" s="49">
        <v>0</v>
      </c>
      <c r="L52" s="49">
        <v>0</v>
      </c>
      <c r="M52" s="49"/>
    </row>
    <row r="53" spans="1:13" x14ac:dyDescent="0.3">
      <c r="A53" s="50" t="s">
        <v>88</v>
      </c>
      <c r="B53" s="50" t="s">
        <v>366</v>
      </c>
      <c r="C53" s="44" t="s">
        <v>266</v>
      </c>
      <c r="D53" s="44" t="s">
        <v>267</v>
      </c>
      <c r="E53" s="44" t="s">
        <v>64</v>
      </c>
      <c r="F53" s="49">
        <v>170087</v>
      </c>
      <c r="G53" s="49">
        <v>237852</v>
      </c>
      <c r="H53" s="49">
        <v>305457</v>
      </c>
      <c r="I53" s="49">
        <v>488997</v>
      </c>
      <c r="J53" s="49">
        <v>587375</v>
      </c>
      <c r="K53" s="49">
        <v>617588</v>
      </c>
      <c r="L53" s="49">
        <v>685400</v>
      </c>
      <c r="M53" s="49"/>
    </row>
    <row r="54" spans="1:13" x14ac:dyDescent="0.3">
      <c r="A54" s="50" t="s">
        <v>88</v>
      </c>
      <c r="B54" s="50" t="s">
        <v>366</v>
      </c>
      <c r="C54" s="44" t="s">
        <v>266</v>
      </c>
      <c r="D54" s="44" t="s">
        <v>254</v>
      </c>
      <c r="E54" s="44"/>
      <c r="F54" s="49">
        <v>138227</v>
      </c>
      <c r="G54" s="49">
        <v>150069</v>
      </c>
      <c r="H54" s="49">
        <v>167539</v>
      </c>
      <c r="I54" s="49">
        <v>204812</v>
      </c>
      <c r="J54" s="49">
        <v>371815</v>
      </c>
      <c r="K54" s="49">
        <v>419903</v>
      </c>
      <c r="L54" s="49">
        <v>266831</v>
      </c>
      <c r="M54" s="49"/>
    </row>
    <row r="55" spans="1:13" x14ac:dyDescent="0.3">
      <c r="A55" s="50" t="s">
        <v>88</v>
      </c>
      <c r="B55" s="50" t="s">
        <v>366</v>
      </c>
      <c r="C55" s="44" t="s">
        <v>268</v>
      </c>
      <c r="D55" s="44" t="s">
        <v>263</v>
      </c>
      <c r="E55" s="44"/>
      <c r="F55" s="49">
        <v>89476</v>
      </c>
      <c r="G55" s="49">
        <v>113461</v>
      </c>
      <c r="H55" s="49">
        <v>164161</v>
      </c>
      <c r="I55" s="49">
        <v>159978</v>
      </c>
      <c r="J55" s="49">
        <v>298846</v>
      </c>
      <c r="K55" s="49">
        <v>230144</v>
      </c>
      <c r="L55" s="49">
        <v>240323</v>
      </c>
      <c r="M55" s="49"/>
    </row>
    <row r="56" spans="1:13" x14ac:dyDescent="0.3">
      <c r="A56" s="50" t="s">
        <v>88</v>
      </c>
      <c r="B56" s="50" t="s">
        <v>366</v>
      </c>
      <c r="C56" s="44" t="s">
        <v>268</v>
      </c>
      <c r="D56" s="44" t="s">
        <v>264</v>
      </c>
      <c r="E56" s="44"/>
      <c r="F56" s="44">
        <v>654</v>
      </c>
      <c r="G56" s="49">
        <v>100724</v>
      </c>
      <c r="H56" s="44">
        <v>930</v>
      </c>
      <c r="I56" s="49">
        <v>171642</v>
      </c>
      <c r="J56" s="49">
        <v>260947</v>
      </c>
      <c r="K56" s="49">
        <v>4784</v>
      </c>
      <c r="L56" s="49">
        <v>204845</v>
      </c>
      <c r="M56" s="49"/>
    </row>
    <row r="57" spans="1:13" x14ac:dyDescent="0.3">
      <c r="A57" s="50" t="s">
        <v>88</v>
      </c>
      <c r="B57" s="50" t="s">
        <v>366</v>
      </c>
      <c r="C57" s="44" t="s">
        <v>268</v>
      </c>
      <c r="D57" s="44" t="s">
        <v>265</v>
      </c>
      <c r="E57" s="44"/>
      <c r="F57" s="49">
        <v>40321</v>
      </c>
      <c r="G57" s="49">
        <v>43337</v>
      </c>
      <c r="H57" s="49">
        <v>28986</v>
      </c>
      <c r="I57" s="49">
        <v>13410</v>
      </c>
      <c r="J57" s="49">
        <v>2720</v>
      </c>
      <c r="K57" s="44">
        <v>342</v>
      </c>
      <c r="L57" s="44">
        <v>0</v>
      </c>
      <c r="M57" s="44"/>
    </row>
    <row r="58" spans="1:13" x14ac:dyDescent="0.3">
      <c r="A58" s="50" t="s">
        <v>88</v>
      </c>
      <c r="B58" s="50" t="s">
        <v>366</v>
      </c>
      <c r="C58" s="44" t="s">
        <v>268</v>
      </c>
      <c r="D58" s="44" t="s">
        <v>269</v>
      </c>
      <c r="E58" s="44" t="s">
        <v>64</v>
      </c>
      <c r="F58" s="49">
        <v>799742</v>
      </c>
      <c r="G58" s="49">
        <v>1076628</v>
      </c>
      <c r="H58" s="49">
        <v>1240810</v>
      </c>
      <c r="I58" s="49">
        <v>1857181</v>
      </c>
      <c r="J58" s="49">
        <v>2101120</v>
      </c>
      <c r="K58" s="49">
        <v>2495793</v>
      </c>
      <c r="L58" s="49">
        <v>3414045</v>
      </c>
      <c r="M58" s="49"/>
    </row>
    <row r="59" spans="1:13" x14ac:dyDescent="0.3">
      <c r="A59" s="50" t="s">
        <v>88</v>
      </c>
      <c r="B59" s="50" t="s">
        <v>366</v>
      </c>
      <c r="C59" s="44" t="s">
        <v>268</v>
      </c>
      <c r="D59" s="44" t="s">
        <v>270</v>
      </c>
      <c r="E59" s="44"/>
      <c r="F59" s="44">
        <v>0</v>
      </c>
      <c r="G59" s="44">
        <v>0</v>
      </c>
      <c r="H59" s="44">
        <v>0</v>
      </c>
      <c r="I59" s="44">
        <v>0</v>
      </c>
      <c r="J59" s="49">
        <v>0</v>
      </c>
      <c r="K59" s="49">
        <v>0</v>
      </c>
      <c r="L59" s="49">
        <v>0</v>
      </c>
      <c r="M59" s="49"/>
    </row>
    <row r="60" spans="1:13" x14ac:dyDescent="0.3">
      <c r="A60" s="50" t="s">
        <v>88</v>
      </c>
      <c r="B60" s="50" t="s">
        <v>366</v>
      </c>
      <c r="C60" s="44" t="s">
        <v>268</v>
      </c>
      <c r="D60" s="44" t="s">
        <v>271</v>
      </c>
      <c r="E60" s="44"/>
      <c r="F60" s="44">
        <v>0</v>
      </c>
      <c r="G60" s="44">
        <v>0</v>
      </c>
      <c r="H60" s="44">
        <v>0</v>
      </c>
      <c r="I60" s="44">
        <v>0</v>
      </c>
      <c r="J60" s="49">
        <v>0</v>
      </c>
      <c r="K60" s="49">
        <v>0</v>
      </c>
      <c r="L60" s="49">
        <v>0</v>
      </c>
      <c r="M60" s="49"/>
    </row>
    <row r="61" spans="1:13" x14ac:dyDescent="0.3">
      <c r="A61" s="50" t="s">
        <v>88</v>
      </c>
      <c r="B61" s="50" t="s">
        <v>366</v>
      </c>
      <c r="C61" s="44" t="s">
        <v>268</v>
      </c>
      <c r="D61" s="44" t="s">
        <v>272</v>
      </c>
      <c r="E61" s="44"/>
      <c r="F61" s="49">
        <v>91940</v>
      </c>
      <c r="G61" s="49">
        <v>112531</v>
      </c>
      <c r="H61" s="49">
        <v>140168</v>
      </c>
      <c r="I61" s="49">
        <v>169047</v>
      </c>
      <c r="J61" s="49">
        <v>220843</v>
      </c>
      <c r="K61" s="49">
        <v>317286</v>
      </c>
      <c r="L61" s="49">
        <v>239774</v>
      </c>
      <c r="M61" s="49"/>
    </row>
    <row r="62" spans="1:13" x14ac:dyDescent="0.3">
      <c r="A62" s="50" t="s">
        <v>88</v>
      </c>
      <c r="B62" s="50" t="s">
        <v>366</v>
      </c>
      <c r="C62" s="44" t="s">
        <v>268</v>
      </c>
      <c r="D62" s="44" t="s">
        <v>273</v>
      </c>
      <c r="E62" s="44"/>
      <c r="F62" s="49">
        <v>40394</v>
      </c>
      <c r="G62" s="49">
        <v>53741</v>
      </c>
      <c r="H62" s="49">
        <v>78272</v>
      </c>
      <c r="I62" s="49">
        <v>102093</v>
      </c>
      <c r="J62" s="49">
        <v>133591</v>
      </c>
      <c r="K62" s="49">
        <v>167408</v>
      </c>
      <c r="L62" s="49">
        <v>209095</v>
      </c>
      <c r="M62" s="49"/>
    </row>
    <row r="63" spans="1:13" x14ac:dyDescent="0.3">
      <c r="A63" s="50" t="s">
        <v>88</v>
      </c>
      <c r="B63" s="50" t="s">
        <v>366</v>
      </c>
      <c r="C63" s="44" t="s">
        <v>268</v>
      </c>
      <c r="D63" s="44" t="s">
        <v>58</v>
      </c>
      <c r="E63" s="44"/>
      <c r="F63" s="49">
        <v>26698</v>
      </c>
      <c r="G63" s="49">
        <v>33836</v>
      </c>
      <c r="H63" s="49">
        <v>40676</v>
      </c>
      <c r="I63" s="49">
        <v>43704</v>
      </c>
      <c r="J63" s="49">
        <v>34728</v>
      </c>
      <c r="K63" s="49">
        <v>41796</v>
      </c>
      <c r="L63" s="49">
        <v>388192</v>
      </c>
      <c r="M63" s="49"/>
    </row>
    <row r="64" spans="1:13" x14ac:dyDescent="0.3">
      <c r="A64" s="50" t="s">
        <v>88</v>
      </c>
      <c r="B64" s="50" t="s">
        <v>368</v>
      </c>
      <c r="C64" s="44" t="s">
        <v>274</v>
      </c>
      <c r="D64" s="44"/>
      <c r="E64" s="44"/>
      <c r="F64" s="44">
        <v>0</v>
      </c>
      <c r="G64" s="44">
        <v>0</v>
      </c>
      <c r="H64" s="44">
        <v>0</v>
      </c>
      <c r="I64" s="44">
        <v>0</v>
      </c>
      <c r="J64" s="49">
        <v>0</v>
      </c>
      <c r="K64" s="49">
        <v>0</v>
      </c>
      <c r="L64" s="49">
        <v>0</v>
      </c>
      <c r="M64" s="49"/>
    </row>
    <row r="65" spans="1:13" x14ac:dyDescent="0.3">
      <c r="A65" s="50" t="s">
        <v>88</v>
      </c>
      <c r="B65" s="50" t="s">
        <v>368</v>
      </c>
      <c r="C65" s="44" t="s">
        <v>239</v>
      </c>
      <c r="D65" s="44" t="s">
        <v>259</v>
      </c>
      <c r="E65" s="44"/>
      <c r="F65" s="44">
        <v>236</v>
      </c>
      <c r="G65" s="44">
        <v>34</v>
      </c>
      <c r="H65" s="44">
        <v>0</v>
      </c>
      <c r="I65" s="44">
        <v>0</v>
      </c>
      <c r="J65" s="49">
        <v>0</v>
      </c>
      <c r="K65" s="49">
        <v>0</v>
      </c>
      <c r="L65" s="49">
        <v>0</v>
      </c>
      <c r="M65" s="49"/>
    </row>
    <row r="66" spans="1:13" x14ac:dyDescent="0.3">
      <c r="A66" s="50" t="s">
        <v>88</v>
      </c>
      <c r="B66" s="50" t="s">
        <v>368</v>
      </c>
      <c r="C66" s="44" t="s">
        <v>239</v>
      </c>
      <c r="D66" s="44" t="s">
        <v>260</v>
      </c>
      <c r="E66" s="44"/>
      <c r="F66" s="49">
        <v>21599</v>
      </c>
      <c r="G66" s="49">
        <v>26331</v>
      </c>
      <c r="H66" s="49">
        <v>39160</v>
      </c>
      <c r="I66" s="49">
        <v>54831</v>
      </c>
      <c r="J66" s="49">
        <v>78084</v>
      </c>
      <c r="K66" s="49">
        <v>118215</v>
      </c>
      <c r="L66" s="49">
        <v>145761</v>
      </c>
      <c r="M66" s="49"/>
    </row>
    <row r="67" spans="1:13" x14ac:dyDescent="0.3">
      <c r="A67" s="50" t="s">
        <v>52</v>
      </c>
      <c r="B67" s="50"/>
      <c r="C67" s="50"/>
      <c r="D67" s="50"/>
      <c r="E67" s="50"/>
      <c r="F67" s="57">
        <v>2979895</v>
      </c>
      <c r="G67" s="57">
        <v>3918286</v>
      </c>
      <c r="H67" s="57">
        <v>4987834</v>
      </c>
      <c r="I67" s="57">
        <v>6564444</v>
      </c>
      <c r="J67" s="57">
        <v>8301811</v>
      </c>
      <c r="K67" s="57">
        <v>9626160</v>
      </c>
      <c r="L67" s="57">
        <v>11901529</v>
      </c>
      <c r="M67" s="5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5F8D-B065-4FF2-B267-8D14111FD7D4}">
  <sheetPr codeName="Arkusz6">
    <tabColor rgb="FFFFC000"/>
  </sheetPr>
  <dimension ref="A1:S36"/>
  <sheetViews>
    <sheetView showGridLines="0" zoomScale="55" zoomScaleNormal="55" workbookViewId="0">
      <selection activeCell="B32" sqref="B32"/>
    </sheetView>
  </sheetViews>
  <sheetFormatPr defaultColWidth="0" defaultRowHeight="14.4" zeroHeight="1" x14ac:dyDescent="0.3"/>
  <cols>
    <col min="1" max="1" width="41.5546875" customWidth="1"/>
    <col min="2" max="2" width="43.33203125" customWidth="1"/>
    <col min="3" max="3" width="22.33203125" customWidth="1"/>
    <col min="4" max="4" width="18" customWidth="1"/>
    <col min="5" max="6" width="11.88671875" bestFit="1" customWidth="1"/>
    <col min="7" max="11" width="12.88671875" bestFit="1" customWidth="1"/>
    <col min="12" max="19" width="8.88671875" customWidth="1"/>
    <col min="20" max="16384" width="8.88671875" hidden="1"/>
  </cols>
  <sheetData>
    <row r="1" spans="1:19" s="2" customFormat="1" x14ac:dyDescent="0.3">
      <c r="A1" s="50" t="s">
        <v>385</v>
      </c>
      <c r="B1" s="50" t="s">
        <v>386</v>
      </c>
      <c r="C1" s="50" t="s">
        <v>387</v>
      </c>
      <c r="D1" s="50" t="s">
        <v>388</v>
      </c>
      <c r="E1" s="57" t="s">
        <v>226</v>
      </c>
      <c r="F1" s="57" t="s">
        <v>227</v>
      </c>
      <c r="G1" s="57" t="s">
        <v>228</v>
      </c>
      <c r="H1" s="57" t="s">
        <v>229</v>
      </c>
      <c r="I1" s="57" t="s">
        <v>230</v>
      </c>
      <c r="J1" s="57" t="s">
        <v>231</v>
      </c>
      <c r="K1" s="57" t="s">
        <v>232</v>
      </c>
    </row>
    <row r="2" spans="1:19" x14ac:dyDescent="0.3">
      <c r="A2" s="50" t="s">
        <v>278</v>
      </c>
      <c r="B2" s="44" t="s">
        <v>281</v>
      </c>
      <c r="C2" s="44"/>
      <c r="D2" s="44"/>
      <c r="E2" s="49">
        <v>19638</v>
      </c>
      <c r="F2" s="49">
        <v>15973</v>
      </c>
      <c r="G2" s="49">
        <v>21615</v>
      </c>
      <c r="H2" s="49">
        <v>31173</v>
      </c>
      <c r="I2" s="49">
        <v>75320</v>
      </c>
      <c r="J2" s="49">
        <v>132998</v>
      </c>
      <c r="K2" s="49">
        <v>194496</v>
      </c>
    </row>
    <row r="3" spans="1:19" x14ac:dyDescent="0.3">
      <c r="A3" s="50" t="s">
        <v>278</v>
      </c>
      <c r="B3" s="44" t="s">
        <v>220</v>
      </c>
      <c r="C3" s="44"/>
      <c r="D3" s="44"/>
      <c r="E3" s="49">
        <v>5812583</v>
      </c>
      <c r="F3" s="49">
        <v>7608438</v>
      </c>
      <c r="G3" s="49">
        <v>10094224</v>
      </c>
      <c r="H3" s="49">
        <v>13308139</v>
      </c>
      <c r="I3" s="49">
        <v>19689449</v>
      </c>
      <c r="J3" s="49">
        <v>25525554</v>
      </c>
      <c r="K3" s="49">
        <v>28976984</v>
      </c>
    </row>
    <row r="4" spans="1:19" x14ac:dyDescent="0.3">
      <c r="A4" s="50" t="s">
        <v>218</v>
      </c>
      <c r="B4" s="44" t="s">
        <v>216</v>
      </c>
      <c r="C4" s="44"/>
      <c r="D4" s="44"/>
      <c r="E4" s="49">
        <v>84929</v>
      </c>
      <c r="F4" s="49">
        <v>115379</v>
      </c>
      <c r="G4" s="49">
        <v>144840</v>
      </c>
      <c r="H4" s="49">
        <v>183672</v>
      </c>
      <c r="I4" s="49">
        <v>232248</v>
      </c>
      <c r="J4" s="49">
        <v>277692</v>
      </c>
      <c r="K4" s="49">
        <v>312920</v>
      </c>
    </row>
    <row r="5" spans="1:19" x14ac:dyDescent="0.3">
      <c r="A5" s="50" t="s">
        <v>218</v>
      </c>
      <c r="B5" s="44" t="s">
        <v>214</v>
      </c>
      <c r="C5" s="44"/>
      <c r="D5" s="44"/>
      <c r="E5" s="49">
        <v>84337</v>
      </c>
      <c r="F5" s="49">
        <v>104124</v>
      </c>
      <c r="G5" s="49">
        <v>146736</v>
      </c>
      <c r="H5" s="49">
        <v>179437</v>
      </c>
      <c r="I5" s="49">
        <v>344555</v>
      </c>
      <c r="J5" s="49">
        <v>452790</v>
      </c>
      <c r="K5" s="49">
        <v>327915</v>
      </c>
    </row>
    <row r="6" spans="1:19" x14ac:dyDescent="0.3">
      <c r="A6" s="50" t="s">
        <v>218</v>
      </c>
      <c r="B6" s="44" t="s">
        <v>212</v>
      </c>
      <c r="C6" s="44"/>
      <c r="D6" s="44"/>
      <c r="E6" s="49">
        <v>320542</v>
      </c>
      <c r="F6" s="49">
        <v>418077</v>
      </c>
      <c r="G6" s="49">
        <v>489827</v>
      </c>
      <c r="H6" s="49">
        <v>625513</v>
      </c>
      <c r="I6" s="49">
        <v>834104</v>
      </c>
      <c r="J6" s="49">
        <v>975311</v>
      </c>
      <c r="K6" s="49">
        <v>1229462</v>
      </c>
    </row>
    <row r="7" spans="1:19" x14ac:dyDescent="0.3">
      <c r="A7" s="50" t="s">
        <v>218</v>
      </c>
      <c r="B7" s="44" t="s">
        <v>282</v>
      </c>
      <c r="C7" s="44"/>
      <c r="D7" s="44"/>
      <c r="E7" s="49">
        <v>21476</v>
      </c>
      <c r="F7" s="49">
        <v>28772</v>
      </c>
      <c r="G7" s="49">
        <v>38653</v>
      </c>
      <c r="H7" s="49">
        <v>229483</v>
      </c>
      <c r="I7" s="49">
        <v>339055</v>
      </c>
      <c r="J7" s="49">
        <v>443041</v>
      </c>
      <c r="K7" s="49">
        <v>516041</v>
      </c>
    </row>
    <row r="8" spans="1:19" x14ac:dyDescent="0.3">
      <c r="A8" s="50" t="s">
        <v>218</v>
      </c>
      <c r="B8" s="44" t="s">
        <v>209</v>
      </c>
      <c r="C8" s="44"/>
      <c r="D8" s="44"/>
      <c r="E8" s="49">
        <v>485310</v>
      </c>
      <c r="F8" s="49">
        <v>632459</v>
      </c>
      <c r="G8" s="49">
        <v>884836</v>
      </c>
      <c r="H8" s="49">
        <v>1165404</v>
      </c>
      <c r="I8" s="49">
        <v>1582184</v>
      </c>
      <c r="J8" s="49">
        <v>2095340</v>
      </c>
      <c r="K8" s="49">
        <v>2669568</v>
      </c>
    </row>
    <row r="9" spans="1:19" x14ac:dyDescent="0.3">
      <c r="A9" s="50" t="s">
        <v>218</v>
      </c>
      <c r="B9" s="44" t="s">
        <v>283</v>
      </c>
      <c r="C9" s="44"/>
      <c r="D9" s="44"/>
      <c r="E9" s="49">
        <v>59752</v>
      </c>
      <c r="F9" s="49">
        <v>76715</v>
      </c>
      <c r="G9" s="49">
        <v>121984</v>
      </c>
      <c r="H9" s="49">
        <v>174843</v>
      </c>
      <c r="I9" s="49">
        <v>237658</v>
      </c>
      <c r="J9" s="49">
        <v>280409</v>
      </c>
      <c r="K9" s="49">
        <v>365759</v>
      </c>
      <c r="M9" s="1">
        <f>'RZiS do PBI'!$E9-E10</f>
        <v>13024</v>
      </c>
      <c r="N9" s="1">
        <f>'RZiS do PBI'!$F9-F10</f>
        <v>15398</v>
      </c>
      <c r="O9" s="1">
        <f>'RZiS do PBI'!$G9-G10</f>
        <v>37724</v>
      </c>
      <c r="P9" s="1">
        <f>'RZiS do PBI'!$H9-H10</f>
        <v>73535</v>
      </c>
      <c r="Q9" s="1">
        <f>'RZiS do PBI'!$I9-I10</f>
        <v>100183</v>
      </c>
      <c r="R9" s="1">
        <f>'RZiS do PBI'!$J9-J10</f>
        <v>80672</v>
      </c>
      <c r="S9" s="1">
        <f>'RZiS do PBI'!$K9-K10</f>
        <v>109515</v>
      </c>
    </row>
    <row r="10" spans="1:19" x14ac:dyDescent="0.3">
      <c r="A10" s="50" t="s">
        <v>218</v>
      </c>
      <c r="B10" s="44" t="s">
        <v>283</v>
      </c>
      <c r="C10" s="44" t="s">
        <v>206</v>
      </c>
      <c r="D10" s="44"/>
      <c r="E10" s="49">
        <v>46728</v>
      </c>
      <c r="F10" s="49">
        <v>61317</v>
      </c>
      <c r="G10" s="49">
        <v>84260</v>
      </c>
      <c r="H10" s="49">
        <v>101308</v>
      </c>
      <c r="I10" s="49">
        <v>137475</v>
      </c>
      <c r="J10" s="49">
        <v>199737</v>
      </c>
      <c r="K10" s="49">
        <v>256244</v>
      </c>
    </row>
    <row r="11" spans="1:19" x14ac:dyDescent="0.3">
      <c r="A11" s="50" t="s">
        <v>218</v>
      </c>
      <c r="B11" s="44" t="s">
        <v>204</v>
      </c>
      <c r="C11" s="44"/>
      <c r="D11" s="44"/>
      <c r="E11" s="49">
        <v>26009</v>
      </c>
      <c r="F11" s="49">
        <v>33987</v>
      </c>
      <c r="G11" s="49">
        <v>41662</v>
      </c>
      <c r="H11" s="49">
        <v>52980</v>
      </c>
      <c r="I11" s="49">
        <v>76214</v>
      </c>
      <c r="J11" s="49">
        <v>110458</v>
      </c>
      <c r="K11" s="49">
        <v>125679</v>
      </c>
    </row>
    <row r="12" spans="1:19" x14ac:dyDescent="0.3">
      <c r="A12" s="50" t="s">
        <v>218</v>
      </c>
      <c r="B12" s="44" t="s">
        <v>202</v>
      </c>
      <c r="C12" s="44"/>
      <c r="D12" s="44"/>
      <c r="E12" s="49">
        <v>4395788</v>
      </c>
      <c r="F12" s="49">
        <v>5708059</v>
      </c>
      <c r="G12" s="49">
        <v>7537738</v>
      </c>
      <c r="H12" s="49">
        <v>9847934</v>
      </c>
      <c r="I12" s="49">
        <v>14708819</v>
      </c>
      <c r="J12" s="49">
        <v>19251221</v>
      </c>
      <c r="K12" s="49">
        <v>21817997</v>
      </c>
    </row>
    <row r="13" spans="1:19" s="2" customFormat="1" x14ac:dyDescent="0.3">
      <c r="A13" s="50" t="s">
        <v>201</v>
      </c>
      <c r="B13" s="50"/>
      <c r="C13" s="50"/>
      <c r="D13" s="50"/>
      <c r="E13" s="57">
        <v>307350</v>
      </c>
      <c r="F13" s="57">
        <v>445522</v>
      </c>
      <c r="G13" s="57">
        <v>625303</v>
      </c>
      <c r="H13" s="57">
        <v>778738</v>
      </c>
      <c r="I13" s="57">
        <v>1272457</v>
      </c>
      <c r="J13" s="57">
        <v>1572553</v>
      </c>
      <c r="K13" s="57">
        <v>1549895</v>
      </c>
    </row>
    <row r="14" spans="1:19" x14ac:dyDescent="0.3">
      <c r="A14" s="50" t="s">
        <v>199</v>
      </c>
      <c r="B14" s="44" t="s">
        <v>197</v>
      </c>
      <c r="C14" s="44"/>
      <c r="D14" s="44"/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</row>
    <row r="15" spans="1:19" x14ac:dyDescent="0.3">
      <c r="A15" s="50" t="s">
        <v>199</v>
      </c>
      <c r="B15" s="44" t="s">
        <v>195</v>
      </c>
      <c r="C15" s="44"/>
      <c r="D15" s="44"/>
      <c r="E15" s="49">
        <v>202</v>
      </c>
      <c r="F15" s="49">
        <v>202</v>
      </c>
      <c r="G15" s="49">
        <v>202</v>
      </c>
      <c r="H15" s="49">
        <v>34</v>
      </c>
      <c r="I15" s="49">
        <v>0</v>
      </c>
      <c r="J15" s="49">
        <v>0</v>
      </c>
      <c r="K15" s="49">
        <v>108</v>
      </c>
    </row>
    <row r="16" spans="1:19" x14ac:dyDescent="0.3">
      <c r="A16" s="50" t="s">
        <v>199</v>
      </c>
      <c r="B16" s="44" t="s">
        <v>193</v>
      </c>
      <c r="C16" s="44"/>
      <c r="D16" s="44"/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</row>
    <row r="17" spans="1:19" x14ac:dyDescent="0.3">
      <c r="A17" s="50" t="s">
        <v>199</v>
      </c>
      <c r="B17" s="44" t="s">
        <v>191</v>
      </c>
      <c r="C17" s="44"/>
      <c r="D17" s="44"/>
      <c r="E17" s="49">
        <v>4450</v>
      </c>
      <c r="F17" s="49">
        <v>6081</v>
      </c>
      <c r="G17" s="49">
        <v>6172</v>
      </c>
      <c r="H17" s="49">
        <v>12721</v>
      </c>
      <c r="I17" s="49">
        <v>14262</v>
      </c>
      <c r="J17" s="49">
        <v>11347</v>
      </c>
      <c r="K17" s="49">
        <v>22659</v>
      </c>
    </row>
    <row r="18" spans="1:19" x14ac:dyDescent="0.3">
      <c r="A18" s="50" t="s">
        <v>392</v>
      </c>
      <c r="B18" s="44" t="s">
        <v>188</v>
      </c>
      <c r="C18" s="44"/>
      <c r="D18" s="44"/>
      <c r="E18" s="49">
        <v>1475</v>
      </c>
      <c r="F18" s="49">
        <v>2585</v>
      </c>
      <c r="G18" s="49">
        <v>2325</v>
      </c>
      <c r="H18" s="49">
        <v>4836</v>
      </c>
      <c r="I18" s="49">
        <v>13511</v>
      </c>
      <c r="J18" s="49">
        <v>6574</v>
      </c>
      <c r="K18" s="49">
        <v>9659</v>
      </c>
    </row>
    <row r="19" spans="1:19" x14ac:dyDescent="0.3">
      <c r="A19" s="50" t="s">
        <v>392</v>
      </c>
      <c r="B19" s="44" t="s">
        <v>186</v>
      </c>
      <c r="C19" s="44"/>
      <c r="D19" s="44"/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15459</v>
      </c>
    </row>
    <row r="20" spans="1:19" x14ac:dyDescent="0.3">
      <c r="A20" s="50" t="s">
        <v>392</v>
      </c>
      <c r="B20" s="44" t="s">
        <v>184</v>
      </c>
      <c r="C20" s="44"/>
      <c r="D20" s="44"/>
      <c r="E20" s="49">
        <v>903</v>
      </c>
      <c r="F20" s="49">
        <v>1603</v>
      </c>
      <c r="G20" s="49">
        <v>3161</v>
      </c>
      <c r="H20" s="49">
        <v>6375</v>
      </c>
      <c r="I20" s="49">
        <v>1942</v>
      </c>
      <c r="J20" s="49">
        <v>3649</v>
      </c>
      <c r="K20" s="49">
        <v>3515</v>
      </c>
    </row>
    <row r="21" spans="1:19" s="2" customFormat="1" x14ac:dyDescent="0.3">
      <c r="A21" s="50" t="s">
        <v>183</v>
      </c>
      <c r="B21" s="50"/>
      <c r="C21" s="50"/>
      <c r="D21" s="50"/>
      <c r="E21" s="57">
        <v>309624</v>
      </c>
      <c r="F21" s="57">
        <v>447617</v>
      </c>
      <c r="G21" s="57">
        <v>626191</v>
      </c>
      <c r="H21" s="57">
        <v>780282</v>
      </c>
      <c r="I21" s="57">
        <v>1271266</v>
      </c>
      <c r="J21" s="57">
        <v>1573677</v>
      </c>
      <c r="K21" s="57">
        <v>1544029</v>
      </c>
    </row>
    <row r="22" spans="1:19" x14ac:dyDescent="0.3">
      <c r="A22" s="50" t="s">
        <v>279</v>
      </c>
      <c r="B22" s="44" t="s">
        <v>284</v>
      </c>
      <c r="C22" s="44"/>
      <c r="D22" s="44"/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</row>
    <row r="23" spans="1:19" x14ac:dyDescent="0.3">
      <c r="A23" s="50" t="s">
        <v>279</v>
      </c>
      <c r="B23" s="44" t="s">
        <v>285</v>
      </c>
      <c r="C23" s="44"/>
      <c r="D23" s="44"/>
      <c r="E23" s="49">
        <v>247</v>
      </c>
      <c r="F23" s="49">
        <v>218</v>
      </c>
      <c r="G23" s="49">
        <v>372</v>
      </c>
      <c r="H23" s="49">
        <v>52</v>
      </c>
      <c r="I23" s="49">
        <v>2620</v>
      </c>
      <c r="J23" s="49">
        <v>5408</v>
      </c>
      <c r="K23" s="49">
        <v>1984</v>
      </c>
      <c r="M23" s="1">
        <f>'RZiS do PBI'!$E23-E24</f>
        <v>-4703</v>
      </c>
      <c r="N23" s="1">
        <f>'RZiS do PBI'!$F23-F24</f>
        <v>-6611</v>
      </c>
      <c r="O23" s="1">
        <f>'RZiS do PBI'!$G23-G24</f>
        <v>-4883</v>
      </c>
      <c r="P23" s="1">
        <f>'RZiS do PBI'!$H23-H24</f>
        <v>-4205</v>
      </c>
      <c r="Q23" s="1">
        <f>'RZiS do PBI'!$I23-I24</f>
        <v>891</v>
      </c>
      <c r="R23" s="1">
        <f>'RZiS do PBI'!$J23-J24</f>
        <v>-20791</v>
      </c>
      <c r="S23" s="1">
        <f>'RZiS do PBI'!$K23-K24</f>
        <v>-19286</v>
      </c>
    </row>
    <row r="24" spans="1:19" x14ac:dyDescent="0.3">
      <c r="A24" s="50" t="s">
        <v>279</v>
      </c>
      <c r="B24" s="44" t="s">
        <v>285</v>
      </c>
      <c r="C24" s="44" t="s">
        <v>277</v>
      </c>
      <c r="D24" s="44" t="s">
        <v>178</v>
      </c>
      <c r="E24" s="49">
        <v>4950</v>
      </c>
      <c r="F24" s="49">
        <v>6829</v>
      </c>
      <c r="G24" s="49">
        <v>5255</v>
      </c>
      <c r="H24" s="49">
        <v>4257</v>
      </c>
      <c r="I24" s="49">
        <v>1729</v>
      </c>
      <c r="J24" s="49">
        <v>26199</v>
      </c>
      <c r="K24" s="49">
        <v>21270</v>
      </c>
    </row>
    <row r="25" spans="1:19" x14ac:dyDescent="0.3">
      <c r="A25" s="50" t="s">
        <v>279</v>
      </c>
      <c r="B25" s="44" t="s">
        <v>286</v>
      </c>
      <c r="C25" s="44"/>
      <c r="D25" s="44"/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</row>
    <row r="26" spans="1:19" x14ac:dyDescent="0.3">
      <c r="A26" s="50" t="s">
        <v>279</v>
      </c>
      <c r="B26" s="44" t="s">
        <v>175</v>
      </c>
      <c r="C26" s="44"/>
      <c r="D26" s="44"/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</row>
    <row r="27" spans="1:19" x14ac:dyDescent="0.3">
      <c r="A27" s="50" t="s">
        <v>279</v>
      </c>
      <c r="B27" s="44" t="s">
        <v>173</v>
      </c>
      <c r="C27" s="44"/>
      <c r="D27" s="44"/>
      <c r="E27" s="49">
        <v>37</v>
      </c>
      <c r="F27" s="49">
        <v>171</v>
      </c>
      <c r="G27" s="49">
        <v>3150</v>
      </c>
      <c r="H27" s="49">
        <v>1448</v>
      </c>
      <c r="I27" s="49">
        <v>5630</v>
      </c>
      <c r="J27" s="49">
        <v>4802</v>
      </c>
      <c r="K27" s="49">
        <v>457</v>
      </c>
    </row>
    <row r="28" spans="1:19" x14ac:dyDescent="0.3">
      <c r="A28" s="50" t="s">
        <v>171</v>
      </c>
      <c r="B28" s="44" t="s">
        <v>287</v>
      </c>
      <c r="C28" s="44"/>
      <c r="D28" s="44"/>
      <c r="E28" s="49">
        <v>42840</v>
      </c>
      <c r="F28" s="49">
        <v>55474</v>
      </c>
      <c r="G28" s="49">
        <v>47690</v>
      </c>
      <c r="H28" s="49">
        <v>45163</v>
      </c>
      <c r="I28" s="49">
        <v>117823</v>
      </c>
      <c r="J28" s="49">
        <v>129148</v>
      </c>
      <c r="K28" s="49">
        <v>101840</v>
      </c>
      <c r="M28" s="1">
        <f>'RZiS do PBI'!$E28-E29</f>
        <v>42704</v>
      </c>
      <c r="N28" s="1">
        <f>'RZiS do PBI'!$F28-F29</f>
        <v>55287</v>
      </c>
      <c r="O28" s="1">
        <f>'RZiS do PBI'!$G28-G29</f>
        <v>46805</v>
      </c>
      <c r="P28" s="1">
        <f>'RZiS do PBI'!$H28-H29</f>
        <v>44391</v>
      </c>
      <c r="Q28" s="1">
        <f>'RZiS do PBI'!$I28-I29</f>
        <v>115109</v>
      </c>
      <c r="R28" s="1">
        <f>'RZiS do PBI'!$J28-J29</f>
        <v>108656</v>
      </c>
      <c r="S28" s="1">
        <f>'RZiS do PBI'!$K28-K29</f>
        <v>84241</v>
      </c>
    </row>
    <row r="29" spans="1:19" x14ac:dyDescent="0.3">
      <c r="A29" s="50" t="s">
        <v>171</v>
      </c>
      <c r="B29" s="44" t="s">
        <v>287</v>
      </c>
      <c r="C29" s="44" t="s">
        <v>277</v>
      </c>
      <c r="D29" s="44" t="s">
        <v>168</v>
      </c>
      <c r="E29" s="49">
        <v>136</v>
      </c>
      <c r="F29" s="49">
        <v>187</v>
      </c>
      <c r="G29" s="49">
        <v>885</v>
      </c>
      <c r="H29" s="49">
        <v>772</v>
      </c>
      <c r="I29" s="49">
        <v>2714</v>
      </c>
      <c r="J29" s="49">
        <v>20492</v>
      </c>
      <c r="K29" s="49">
        <v>17599</v>
      </c>
    </row>
    <row r="30" spans="1:19" x14ac:dyDescent="0.3">
      <c r="A30" s="50" t="s">
        <v>171</v>
      </c>
      <c r="B30" s="44" t="s">
        <v>288</v>
      </c>
      <c r="C30" s="44"/>
      <c r="D30" s="44"/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</row>
    <row r="31" spans="1:19" x14ac:dyDescent="0.3">
      <c r="A31" s="50" t="s">
        <v>171</v>
      </c>
      <c r="B31" s="44" t="s">
        <v>165</v>
      </c>
      <c r="C31" s="44"/>
      <c r="D31" s="44"/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</row>
    <row r="32" spans="1:19" x14ac:dyDescent="0.3">
      <c r="A32" s="50" t="s">
        <v>171</v>
      </c>
      <c r="B32" s="44" t="s">
        <v>163</v>
      </c>
      <c r="C32" s="44"/>
      <c r="D32" s="44"/>
      <c r="E32" s="49">
        <v>6319</v>
      </c>
      <c r="F32" s="49">
        <v>6415</v>
      </c>
      <c r="G32" s="49">
        <v>7933</v>
      </c>
      <c r="H32" s="49">
        <v>9506</v>
      </c>
      <c r="I32" s="49">
        <v>54471</v>
      </c>
      <c r="J32" s="49">
        <v>12647</v>
      </c>
      <c r="K32" s="49">
        <v>1084</v>
      </c>
    </row>
    <row r="33" spans="1:11" x14ac:dyDescent="0.3">
      <c r="A33" s="50" t="s">
        <v>162</v>
      </c>
      <c r="B33" s="50"/>
      <c r="C33" s="50"/>
      <c r="D33" s="50"/>
      <c r="E33" s="49">
        <v>265563</v>
      </c>
      <c r="F33" s="49">
        <v>392759</v>
      </c>
      <c r="G33" s="49">
        <v>578460</v>
      </c>
      <c r="H33" s="49">
        <v>730598</v>
      </c>
      <c r="I33" s="49">
        <v>1106237</v>
      </c>
      <c r="J33" s="49">
        <v>1447799</v>
      </c>
      <c r="K33" s="49">
        <v>1447217</v>
      </c>
    </row>
    <row r="34" spans="1:11" s="2" customFormat="1" x14ac:dyDescent="0.3">
      <c r="A34" s="50" t="s">
        <v>280</v>
      </c>
      <c r="B34" s="50"/>
      <c r="C34" s="50"/>
      <c r="D34" s="50"/>
      <c r="E34" s="57">
        <v>57005</v>
      </c>
      <c r="F34" s="57">
        <v>74558</v>
      </c>
      <c r="G34" s="57">
        <v>110424</v>
      </c>
      <c r="H34" s="57">
        <v>139381</v>
      </c>
      <c r="I34" s="57">
        <v>211651</v>
      </c>
      <c r="J34" s="57">
        <v>276749</v>
      </c>
      <c r="K34" s="57">
        <v>274907</v>
      </c>
    </row>
    <row r="35" spans="1:11" s="2" customFormat="1" x14ac:dyDescent="0.3">
      <c r="A35" s="50" t="s">
        <v>159</v>
      </c>
      <c r="B35" s="50"/>
      <c r="C35" s="50"/>
      <c r="D35" s="50"/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</row>
    <row r="36" spans="1:11" s="2" customFormat="1" x14ac:dyDescent="0.3">
      <c r="A36" s="50" t="s">
        <v>158</v>
      </c>
      <c r="B36" s="50"/>
      <c r="C36" s="50"/>
      <c r="D36" s="50"/>
      <c r="E36" s="57">
        <v>208558</v>
      </c>
      <c r="F36" s="57">
        <v>318201</v>
      </c>
      <c r="G36" s="57">
        <v>468036</v>
      </c>
      <c r="H36" s="57">
        <v>591217</v>
      </c>
      <c r="I36" s="57">
        <v>894586</v>
      </c>
      <c r="J36" s="57">
        <v>1171050</v>
      </c>
      <c r="K36" s="57">
        <v>1172310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X z v W k G I o n u k A A A A 9 g A A A B I A H A B D b 2 5 m a W c v U G F j a 2 F n Z S 5 4 b W w g o h g A K K A U A A A A A A A A A A A A A A A A A A A A A A A A A A A A h Y 8 x D o I w G I W v Q r r T F i T B k J 8 y u E J C Y m J c m 1 K h E Q q h x X I 3 B 4 / k F c Q o 6 u b 4 v v c N 7 9 2 v N 8 j m r v U u c j S q 1 y k K M E W e 1 K K v l K 5 T N N m T v 0 U Z g 5 K L M 6 + l t 8 j a J L O p U t R Y O y S E O O e w 2 + B + r E l I a U C O R b 4 X j e w 4 + s j q v + w r b S z X Q i I G h 9 c Y F u I g i n A Q x 5 g C W S E U S n + F c N n 7 b H 8 g 7 K b W T q N k Q + u X O Z A 1 A n l / Y A 9 Q S w M E F A A C A A g A P X z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8 7 1 o o i k e 4 D g A A A B E A A A A T A B w A R m 9 y b X V s Y X M v U 2 V j d G l v b j E u b S C i G A A o o B Q A A A A A A A A A A A A A A A A A A A A A A A A A A A A r T k 0 u y c z P U w i G 0 I b W A F B L A Q I t A B Q A A g A I A D 1 8 7 1 p B i K J 7 p A A A A P Y A A A A S A A A A A A A A A A A A A A A A A A A A A A B D b 2 5 m a W c v U G F j a 2 F n Z S 5 4 b W x Q S w E C L Q A U A A I A C A A 9 f O 9 a D 8 r p q 6 Q A A A D p A A A A E w A A A A A A A A A A A A A A A A D w A A A A W 0 N v b n R l b n R f V H l w Z X N d L n h t b F B L A Q I t A B Q A A g A I A D 1 8 7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O v 8 8 S f A V R 4 C 6 h U 2 E b f u Y A A A A A A I A A A A A A B B m A A A A A Q A A I A A A A I 1 n S h Q G i L D t I w i Z H Y L h 5 Z P u l u L s f 3 M 0 M Z z l Q 3 0 D p J b B A A A A A A 6 A A A A A A g A A I A A A A H 6 Y 5 Q M L A L C Z F 5 D g T G 3 7 6 o U R / c D 6 Q g i V b K t V t B m G E o t g U A A A A P B Q r e d b U K T q Z l M 2 L y V g 5 G S G 7 u a U N G U 9 h o 0 T I T c J Y O c e i a A / t K V Y 5 f y 1 I y 2 u K c O 2 e H i 4 p 0 J x E m a A m T A s J + 4 A W E Y R y 7 9 x 0 E k 4 W W C z g 4 G 4 f W b w Q A A A A I 7 F / K 8 g t 0 y a T L e 1 x E k / n T X 7 o v 8 H Z R y 4 I V X s 7 c A 9 g T Q 1 A 6 c S I B h Y 7 w I 7 Z u B a 3 M n U 2 P 1 w l p 4 W W d F 7 h l B u Z / H S S B s = < / D a t a M a s h u p > 
</file>

<file path=customXml/itemProps1.xml><?xml version="1.0" encoding="utf-8"?>
<ds:datastoreItem xmlns:ds="http://schemas.openxmlformats.org/officeDocument/2006/customXml" ds:itemID="{A0BD0678-A132-4445-A0B5-AA54D697BA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Bilans</vt:lpstr>
      <vt:lpstr>RZiS</vt:lpstr>
      <vt:lpstr>RPP</vt:lpstr>
      <vt:lpstr>Wskaźniki</vt:lpstr>
      <vt:lpstr>Bilans do PBI</vt:lpstr>
      <vt:lpstr>RZiS do PBI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Kowalczyk</dc:creator>
  <cp:lastModifiedBy>Mateusz Kowalczyk</cp:lastModifiedBy>
  <cp:lastPrinted>2025-07-07T12:28:06Z</cp:lastPrinted>
  <dcterms:created xsi:type="dcterms:W3CDTF">2015-06-05T18:17:20Z</dcterms:created>
  <dcterms:modified xsi:type="dcterms:W3CDTF">2025-07-15T13:33:58Z</dcterms:modified>
</cp:coreProperties>
</file>