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Lo_Recap" sheetId="1" state="visible" r:id="rId2"/>
    <sheet name="#_Succesful_Comp" sheetId="2" state="visible" r:id="rId3"/>
    <sheet name="Alternative_Calculation" sheetId="3" state="hidden" r:id="rId4"/>
    <sheet name="Capital_Structur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<sst xmlns="http://schemas.openxmlformats.org/spreadsheetml/2006/main" count="71" uniqueCount="56">
  <si>
    <t xml:space="preserve">** assumes 0 correlation between compound successes</t>
  </si>
  <si>
    <t xml:space="preserve">Single Compound Investment Statistics</t>
  </si>
  <si>
    <t xml:space="preserve">Portfolio of Compounds Investment Statistics</t>
  </si>
  <si>
    <t xml:space="preserve">Expected Total return</t>
  </si>
  <si>
    <t xml:space="preserve"># Compounds in Portfolio</t>
  </si>
  <si>
    <r>
      <rPr>
        <b val="true"/>
        <sz val="10"/>
        <rFont val="DejaVu Sans"/>
        <family val="2"/>
        <charset val="1"/>
      </rPr>
      <t xml:space="preserve">Question:</t>
    </r>
    <r>
      <rPr>
        <sz val="10"/>
        <rFont val="DejaVu Sans"/>
        <family val="2"/>
        <charset val="1"/>
      </rPr>
      <t xml:space="preserve"> What effect does changing the number of compounds have on the security’s return/risk?</t>
    </r>
  </si>
  <si>
    <t xml:space="preserve">Expected Annual Return</t>
  </si>
  <si>
    <t xml:space="preserve">Capital Commitment ($ Billions)</t>
  </si>
  <si>
    <t xml:space="preserve">Total Standard Deviation</t>
  </si>
  <si>
    <t xml:space="preserve">Sharpe Ratio</t>
  </si>
  <si>
    <t xml:space="preserve">Annual Standard Deviation</t>
  </si>
  <si>
    <t xml:space="preserve">Investment in Single Compound</t>
  </si>
  <si>
    <t xml:space="preserve">Success</t>
  </si>
  <si>
    <t xml:space="preserve">Failure</t>
  </si>
  <si>
    <t xml:space="preserve">Probability</t>
  </si>
  <si>
    <t xml:space="preserve">Total Return</t>
  </si>
  <si>
    <t xml:space="preserve">Annual Return</t>
  </si>
  <si>
    <t xml:space="preserve">Disc Rate</t>
  </si>
  <si>
    <t xml:space="preserve">Year</t>
  </si>
  <si>
    <t xml:space="preserve">Cash Flow</t>
  </si>
  <si>
    <t xml:space="preserve">DCF</t>
  </si>
  <si>
    <t xml:space="preserve">Total DCF</t>
  </si>
  <si>
    <t xml:space="preserve">Probability of Compound Success</t>
  </si>
  <si>
    <t xml:space="preserve">Probability of Compound Failure</t>
  </si>
  <si>
    <t xml:space="preserve">Debt Face Value</t>
  </si>
  <si>
    <t xml:space="preserve">Annuity Discount Rate</t>
  </si>
  <si>
    <t xml:space="preserve"># of Compound Successes</t>
  </si>
  <si>
    <t xml:space="preserve">Probability of At Least:</t>
  </si>
  <si>
    <t xml:space="preserve">Annual $ (billions) Generated by the # of Successes</t>
  </si>
  <si>
    <t xml:space="preserve">Value of Annuity at t = 10</t>
  </si>
  <si>
    <t xml:space="preserve">Discount Rate</t>
  </si>
  <si>
    <t xml:space="preserve">Value at t= 0</t>
  </si>
  <si>
    <t xml:space="preserve">$ to Debt Holders</t>
  </si>
  <si>
    <t xml:space="preserve">$ to Equity Holders</t>
  </si>
  <si>
    <t xml:space="preserve">Alternative Derivation</t>
  </si>
  <si>
    <t xml:space="preserve">Portfolio of Compounds</t>
  </si>
  <si>
    <t xml:space="preserve">Standard Deviation</t>
  </si>
  <si>
    <t xml:space="preserve"># compounds</t>
  </si>
  <si>
    <t xml:space="preserve">IRR</t>
  </si>
  <si>
    <t xml:space="preserve">% Equity</t>
  </si>
  <si>
    <t xml:space="preserve">Debt/Equity</t>
  </si>
  <si>
    <r>
      <rPr>
        <b val="true"/>
        <sz val="10"/>
        <rFont val="DejaVu Sans"/>
        <family val="2"/>
        <charset val="1"/>
      </rPr>
      <t xml:space="preserve">Question:</t>
    </r>
    <r>
      <rPr>
        <sz val="10"/>
        <rFont val="DejaVu Sans"/>
        <family val="2"/>
        <charset val="1"/>
      </rPr>
      <t xml:space="preserve">  What is the effect of the bond’s interest rate on equity risk?</t>
    </r>
  </si>
  <si>
    <r>
      <rPr>
        <b val="true"/>
        <sz val="10"/>
        <rFont val="DejaVu Sans"/>
        <family val="2"/>
        <charset val="1"/>
      </rPr>
      <t xml:space="preserve">Question:</t>
    </r>
    <r>
      <rPr>
        <sz val="10"/>
        <rFont val="DejaVu Sans"/>
        <family val="2"/>
        <charset val="1"/>
      </rPr>
      <t xml:space="preserve">  Does using debt financing here require that various investors have different preferences?</t>
    </r>
  </si>
  <si>
    <r>
      <rPr>
        <b val="true"/>
        <sz val="10"/>
        <rFont val="DejaVu Sans"/>
        <family val="2"/>
        <charset val="1"/>
      </rPr>
      <t xml:space="preserve">Question:</t>
    </r>
    <r>
      <rPr>
        <sz val="10"/>
        <rFont val="DejaVu Sans"/>
        <family val="2"/>
        <charset val="1"/>
      </rPr>
      <t xml:space="preserve"> What do you think an upward shift in the term structure means for the risk/return on debt and equity?</t>
    </r>
  </si>
  <si>
    <t xml:space="preserve">Expected Return</t>
  </si>
  <si>
    <t xml:space="preserve">Sharpe Ratios</t>
  </si>
  <si>
    <r>
      <rPr>
        <b val="true"/>
        <sz val="10"/>
        <rFont val="DejaVu Sans"/>
        <family val="2"/>
        <charset val="1"/>
      </rPr>
      <t xml:space="preserve">Question:</t>
    </r>
    <r>
      <rPr>
        <sz val="10"/>
        <rFont val="DejaVu Sans"/>
        <family val="2"/>
        <charset val="1"/>
      </rPr>
      <t xml:space="preserve">  How could you incorporate a Credit Enhancement into the capital structure?  What effect would this have on the rsik/return of debt/equity?</t>
    </r>
  </si>
  <si>
    <t xml:space="preserve">Debt Financing</t>
  </si>
  <si>
    <t xml:space="preserve">'@ 3.85%</t>
  </si>
  <si>
    <t xml:space="preserve">Equity Financing</t>
  </si>
  <si>
    <t xml:space="preserve">Total Financing</t>
  </si>
  <si>
    <r>
      <rPr>
        <b val="true"/>
        <sz val="10"/>
        <rFont val="DejaVu Sans"/>
        <family val="2"/>
        <charset val="1"/>
      </rPr>
      <t xml:space="preserve">Assignment:</t>
    </r>
    <r>
      <rPr>
        <sz val="10"/>
        <rFont val="DejaVu Sans"/>
        <family val="2"/>
        <charset val="1"/>
      </rPr>
      <t xml:space="preserve"> Create a capital structure with a subordinated debt tranche.</t>
    </r>
  </si>
  <si>
    <r>
      <rPr>
        <b val="true"/>
        <sz val="10"/>
        <rFont val="DejaVu Sans"/>
        <family val="2"/>
        <charset val="1"/>
      </rPr>
      <t xml:space="preserve">Question: </t>
    </r>
    <r>
      <rPr>
        <sz val="10"/>
        <rFont val="DejaVu Sans"/>
        <family val="2"/>
        <charset val="1"/>
      </rPr>
      <t xml:space="preserve">What happens to the risk/return on equity (what about the Sharpe ratio)?</t>
    </r>
  </si>
  <si>
    <r>
      <rPr>
        <b val="true"/>
        <sz val="10"/>
        <rFont val="DejaVu Sans"/>
        <family val="2"/>
        <charset val="1"/>
      </rPr>
      <t xml:space="preserve">Question: </t>
    </r>
    <r>
      <rPr>
        <sz val="10"/>
        <rFont val="DejaVu Sans"/>
        <family val="2"/>
        <charset val="1"/>
      </rPr>
      <t xml:space="preserve">What happened to the amount of equity needed?</t>
    </r>
  </si>
  <si>
    <r>
      <rPr>
        <b val="true"/>
        <sz val="10"/>
        <rFont val="DejaVu Sans"/>
        <family val="2"/>
        <charset val="1"/>
      </rPr>
      <t xml:space="preserve">Question: </t>
    </r>
    <r>
      <rPr>
        <sz val="10"/>
        <rFont val="DejaVu Sans"/>
        <family val="2"/>
        <charset val="1"/>
      </rPr>
      <t xml:space="preserve">Do you think you could sell this equity?</t>
    </r>
  </si>
  <si>
    <t xml:space="preserve">Debt Financing (Junior)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</si>
</sst>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[$$-409]#,##0.00;[RED]\-[$$-409]#,##0.00"/>
    <numFmt numFmtId="167" formatCode="#,##0.00"/>
  </numFmts>
  <fonts count="5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F588"/>
        <bgColor rgb="FFFFFF99"/>
      </patternFill>
    </fill>
    <fill>
      <patternFill patternType="solid">
        <fgColor rgb="FFFFFF99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F58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92410714285714"/>
    <col collapsed="false" hidden="false" max="2" min="2" style="0" width="23.7410714285714"/>
    <col collapsed="false" hidden="false" max="3" min="3" style="0" width="14.0580357142857"/>
    <col collapsed="false" hidden="false" max="4" min="4" style="0" width="7.67857142857143"/>
    <col collapsed="false" hidden="false" max="5" min="5" style="0" width="27.875"/>
    <col collapsed="false" hidden="false" max="6" min="6" style="0" width="22.4419642857143"/>
    <col collapsed="false" hidden="false" max="7" min="7" style="0" width="23.7410714285714"/>
    <col collapsed="false" hidden="false" max="8" min="8" style="0" width="18.1919642857143"/>
    <col collapsed="false" hidden="false" max="1025" min="9" style="0" width="9.92410714285714"/>
  </cols>
  <sheetData>
    <row r="2" customFormat="false" ht="12.8" hidden="false" customHeight="false" outlineLevel="0" collapsed="false">
      <c r="E2" s="0" t="s">
        <v>0</v>
      </c>
    </row>
    <row r="3" customFormat="false" ht="12.8" hidden="false" customHeight="false" outlineLevel="0" collapsed="false">
      <c r="B3" s="1" t="s">
        <v>1</v>
      </c>
      <c r="C3" s="1"/>
      <c r="E3" s="1" t="s">
        <v>2</v>
      </c>
      <c r="F3" s="1"/>
    </row>
    <row r="4" customFormat="false" ht="12.8" hidden="false" customHeight="false" outlineLevel="0" collapsed="false">
      <c r="B4" s="2"/>
      <c r="C4" s="3"/>
      <c r="E4" s="2"/>
      <c r="F4" s="3"/>
    </row>
    <row r="5" customFormat="false" ht="12.8" hidden="false" customHeight="false" outlineLevel="0" collapsed="false">
      <c r="B5" s="4" t="s">
        <v>3</v>
      </c>
      <c r="C5" s="5" t="n">
        <f aca="false">C13*(1+C14)-1</f>
        <v>2.07228355285234</v>
      </c>
      <c r="E5" s="6" t="s">
        <v>4</v>
      </c>
      <c r="F5" s="7" t="n">
        <v>150</v>
      </c>
      <c r="G5" s="8" t="s">
        <v>5</v>
      </c>
    </row>
    <row r="6" customFormat="false" ht="12.8" hidden="false" customHeight="false" outlineLevel="0" collapsed="false">
      <c r="B6" s="6" t="s">
        <v>6</v>
      </c>
      <c r="C6" s="9" t="n">
        <f aca="false">(1+C5)^(1/B29)-1</f>
        <v>0.118783698076129</v>
      </c>
      <c r="E6" s="6" t="s">
        <v>7</v>
      </c>
      <c r="F6" s="10" t="n">
        <f aca="false">F5*(-C19)</f>
        <v>30</v>
      </c>
    </row>
    <row r="7" customFormat="false" ht="12.8" hidden="false" customHeight="false" outlineLevel="0" collapsed="false">
      <c r="B7" s="6"/>
      <c r="C7" s="3"/>
      <c r="E7" s="6"/>
      <c r="F7" s="3"/>
    </row>
    <row r="8" customFormat="false" ht="12.8" hidden="false" customHeight="false" outlineLevel="0" collapsed="false">
      <c r="B8" s="6" t="s">
        <v>8</v>
      </c>
      <c r="C8" s="11" t="n">
        <f aca="false">(1+C14)*SQRT(C13*F13)</f>
        <v>13.3917735327855</v>
      </c>
      <c r="E8" s="6" t="s">
        <v>6</v>
      </c>
      <c r="F8" s="9" t="n">
        <f aca="false">C6</f>
        <v>0.118783698076129</v>
      </c>
      <c r="G8" s="12" t="s">
        <v>9</v>
      </c>
    </row>
    <row r="9" customFormat="false" ht="12.8" hidden="false" customHeight="false" outlineLevel="0" collapsed="false">
      <c r="B9" s="13" t="s">
        <v>10</v>
      </c>
      <c r="C9" s="14" t="n">
        <f aca="false">C8/SQRT(B29)</f>
        <v>4.23485062727616</v>
      </c>
      <c r="E9" s="13" t="s">
        <v>10</v>
      </c>
      <c r="F9" s="14" t="n">
        <f aca="false">C9/SQRT(F5)</f>
        <v>0.345774105791062</v>
      </c>
      <c r="G9" s="15" t="n">
        <f aca="false">F8/F9</f>
        <v>0.34352976722874</v>
      </c>
    </row>
    <row r="10" customFormat="false" ht="12.8" hidden="false" customHeight="false" outlineLevel="0" collapsed="false">
      <c r="E10" s="16"/>
      <c r="F10" s="17"/>
    </row>
    <row r="11" customFormat="false" ht="12.8" hidden="false" customHeight="false" outlineLevel="0" collapsed="false">
      <c r="B11" s="1" t="s">
        <v>11</v>
      </c>
      <c r="C11" s="1"/>
      <c r="D11" s="1"/>
      <c r="E11" s="1"/>
      <c r="F11" s="1"/>
    </row>
    <row r="12" customFormat="false" ht="12.8" hidden="false" customHeight="false" outlineLevel="0" collapsed="false">
      <c r="B12" s="1" t="s">
        <v>12</v>
      </c>
      <c r="C12" s="1"/>
      <c r="F12" s="12" t="s">
        <v>13</v>
      </c>
    </row>
    <row r="13" customFormat="false" ht="12.8" hidden="false" customHeight="false" outlineLevel="0" collapsed="false">
      <c r="B13" s="2" t="s">
        <v>14</v>
      </c>
      <c r="C13" s="11" t="n">
        <v>0.05</v>
      </c>
      <c r="F13" s="18" t="n">
        <f aca="false">1-C13</f>
        <v>0.95</v>
      </c>
    </row>
    <row r="14" customFormat="false" ht="12.8" hidden="false" customHeight="false" outlineLevel="0" collapsed="false">
      <c r="B14" s="6" t="s">
        <v>15</v>
      </c>
      <c r="C14" s="11" t="n">
        <f aca="false">E29/(-C19)-1</f>
        <v>60.4456710570468</v>
      </c>
      <c r="F14" s="19" t="n">
        <v>-1</v>
      </c>
    </row>
    <row r="15" customFormat="false" ht="12.8" hidden="false" customHeight="false" outlineLevel="0" collapsed="false">
      <c r="B15" s="13" t="s">
        <v>16</v>
      </c>
      <c r="C15" s="20" t="n">
        <f aca="false">(1+C14)^(1/B29)-1</f>
        <v>0.50955565407092</v>
      </c>
      <c r="F15" s="3"/>
    </row>
    <row r="16" customFormat="false" ht="12.8" hidden="false" customHeight="false" outlineLevel="0" collapsed="false">
      <c r="B16" s="6"/>
      <c r="F16" s="3"/>
    </row>
    <row r="17" customFormat="false" ht="12.8" hidden="false" customHeight="false" outlineLevel="0" collapsed="false">
      <c r="B17" s="6"/>
      <c r="C17" s="0" t="s">
        <v>17</v>
      </c>
      <c r="D17" s="21" t="n">
        <v>0.1</v>
      </c>
      <c r="F17" s="3"/>
    </row>
    <row r="18" customFormat="false" ht="12.8" hidden="false" customHeight="false" outlineLevel="0" collapsed="false">
      <c r="B18" s="2" t="s">
        <v>18</v>
      </c>
      <c r="C18" s="22" t="s">
        <v>19</v>
      </c>
      <c r="D18" s="23" t="s">
        <v>20</v>
      </c>
      <c r="E18" s="0" t="s">
        <v>21</v>
      </c>
      <c r="F18" s="24" t="s">
        <v>19</v>
      </c>
    </row>
    <row r="19" customFormat="false" ht="12.8" hidden="false" customHeight="false" outlineLevel="0" collapsed="false">
      <c r="B19" s="2" t="n">
        <v>0</v>
      </c>
      <c r="C19" s="25" t="n">
        <v>-0.2</v>
      </c>
      <c r="D19" s="25"/>
      <c r="E19" s="25"/>
      <c r="F19" s="26" t="n">
        <v>-0.2</v>
      </c>
    </row>
    <row r="20" customFormat="false" ht="12.8" hidden="false" customHeight="false" outlineLevel="0" collapsed="false">
      <c r="B20" s="2" t="n">
        <f aca="false">B19+1</f>
        <v>1</v>
      </c>
      <c r="C20" s="25" t="n">
        <v>0</v>
      </c>
      <c r="D20" s="25"/>
      <c r="E20" s="25"/>
      <c r="F20" s="26" t="n">
        <v>0</v>
      </c>
    </row>
    <row r="21" customFormat="false" ht="12.8" hidden="false" customHeight="false" outlineLevel="0" collapsed="false">
      <c r="B21" s="2" t="n">
        <f aca="false">B20+1</f>
        <v>2</v>
      </c>
      <c r="C21" s="25" t="n">
        <v>0</v>
      </c>
      <c r="D21" s="25"/>
      <c r="E21" s="25"/>
      <c r="F21" s="26" t="n">
        <v>0</v>
      </c>
    </row>
    <row r="22" customFormat="false" ht="12.8" hidden="false" customHeight="false" outlineLevel="0" collapsed="false">
      <c r="B22" s="2" t="n">
        <f aca="false">B21+1</f>
        <v>3</v>
      </c>
      <c r="C22" s="25" t="n">
        <v>0</v>
      </c>
      <c r="D22" s="25"/>
      <c r="E22" s="25"/>
      <c r="F22" s="26" t="n">
        <v>0</v>
      </c>
    </row>
    <row r="23" customFormat="false" ht="12.8" hidden="false" customHeight="false" outlineLevel="0" collapsed="false">
      <c r="B23" s="2" t="n">
        <f aca="false">B22+1</f>
        <v>4</v>
      </c>
      <c r="C23" s="25" t="n">
        <v>0</v>
      </c>
      <c r="D23" s="25"/>
      <c r="E23" s="25"/>
      <c r="F23" s="26" t="n">
        <v>0</v>
      </c>
    </row>
    <row r="24" customFormat="false" ht="12.8" hidden="false" customHeight="false" outlineLevel="0" collapsed="false">
      <c r="B24" s="2" t="n">
        <f aca="false">B23+1</f>
        <v>5</v>
      </c>
      <c r="C24" s="25" t="n">
        <v>0</v>
      </c>
      <c r="D24" s="25"/>
      <c r="E24" s="25"/>
      <c r="F24" s="26" t="n">
        <v>0</v>
      </c>
    </row>
    <row r="25" customFormat="false" ht="12.8" hidden="false" customHeight="false" outlineLevel="0" collapsed="false">
      <c r="B25" s="2" t="n">
        <f aca="false">B24+1</f>
        <v>6</v>
      </c>
      <c r="C25" s="25" t="n">
        <v>0</v>
      </c>
      <c r="D25" s="25"/>
      <c r="E25" s="25"/>
      <c r="F25" s="26" t="n">
        <v>0</v>
      </c>
    </row>
    <row r="26" customFormat="false" ht="12.8" hidden="false" customHeight="false" outlineLevel="0" collapsed="false">
      <c r="B26" s="2" t="n">
        <f aca="false">B25+1</f>
        <v>7</v>
      </c>
      <c r="C26" s="25" t="n">
        <v>0</v>
      </c>
      <c r="D26" s="25"/>
      <c r="E26" s="25"/>
      <c r="F26" s="26" t="n">
        <v>0</v>
      </c>
    </row>
    <row r="27" customFormat="false" ht="12.8" hidden="false" customHeight="false" outlineLevel="0" collapsed="false">
      <c r="B27" s="2" t="n">
        <f aca="false">B26+1</f>
        <v>8</v>
      </c>
      <c r="C27" s="25" t="n">
        <v>0</v>
      </c>
      <c r="D27" s="25"/>
      <c r="E27" s="25"/>
      <c r="F27" s="26" t="n">
        <v>0</v>
      </c>
    </row>
    <row r="28" customFormat="false" ht="12.8" hidden="false" customHeight="false" outlineLevel="0" collapsed="false">
      <c r="B28" s="2" t="n">
        <f aca="false">B27+1</f>
        <v>9</v>
      </c>
      <c r="C28" s="25" t="n">
        <v>0</v>
      </c>
      <c r="D28" s="25"/>
      <c r="E28" s="25"/>
      <c r="F28" s="26" t="n">
        <v>0</v>
      </c>
    </row>
    <row r="29" customFormat="false" ht="12.8" hidden="false" customHeight="false" outlineLevel="0" collapsed="false">
      <c r="B29" s="2" t="n">
        <f aca="false">B28+1</f>
        <v>10</v>
      </c>
      <c r="C29" s="25" t="n">
        <v>0</v>
      </c>
      <c r="D29" s="25"/>
      <c r="E29" s="25" t="n">
        <f aca="false">SUM(D30:D39)</f>
        <v>12.2891342114094</v>
      </c>
      <c r="F29" s="26" t="n">
        <v>0</v>
      </c>
    </row>
    <row r="30" customFormat="false" ht="12.8" hidden="false" customHeight="false" outlineLevel="0" collapsed="false">
      <c r="B30" s="2" t="n">
        <f aca="false">B29+1</f>
        <v>11</v>
      </c>
      <c r="C30" s="25" t="n">
        <v>2</v>
      </c>
      <c r="D30" s="25" t="n">
        <f aca="false">C30/(1+$D$17)^(B30-$B$29)</f>
        <v>1.81818181818182</v>
      </c>
      <c r="E30" s="25"/>
      <c r="F30" s="26" t="n">
        <v>0</v>
      </c>
    </row>
    <row r="31" customFormat="false" ht="12.8" hidden="false" customHeight="false" outlineLevel="0" collapsed="false">
      <c r="B31" s="2" t="n">
        <f aca="false">B30+1</f>
        <v>12</v>
      </c>
      <c r="C31" s="25" t="n">
        <v>2</v>
      </c>
      <c r="D31" s="25" t="n">
        <f aca="false">C31/(1+$D$17)^(B31-$B$29)</f>
        <v>1.65289256198347</v>
      </c>
      <c r="E31" s="25"/>
      <c r="F31" s="26" t="n">
        <v>0</v>
      </c>
    </row>
    <row r="32" customFormat="false" ht="12.8" hidden="false" customHeight="false" outlineLevel="0" collapsed="false">
      <c r="B32" s="2" t="n">
        <f aca="false">B31+1</f>
        <v>13</v>
      </c>
      <c r="C32" s="25" t="n">
        <v>2</v>
      </c>
      <c r="D32" s="25" t="n">
        <f aca="false">C32/(1+$D$17)^(B32-$B$29)</f>
        <v>1.50262960180316</v>
      </c>
      <c r="E32" s="25"/>
      <c r="F32" s="26" t="n">
        <v>0</v>
      </c>
    </row>
    <row r="33" customFormat="false" ht="12.8" hidden="false" customHeight="false" outlineLevel="0" collapsed="false">
      <c r="B33" s="2" t="n">
        <f aca="false">B32+1</f>
        <v>14</v>
      </c>
      <c r="C33" s="25" t="n">
        <v>2</v>
      </c>
      <c r="D33" s="25" t="n">
        <f aca="false">C33/(1+$D$17)^(B33-$B$29)</f>
        <v>1.36602691073014</v>
      </c>
      <c r="E33" s="25"/>
      <c r="F33" s="26" t="n">
        <v>0</v>
      </c>
    </row>
    <row r="34" customFormat="false" ht="12.8" hidden="false" customHeight="false" outlineLevel="0" collapsed="false">
      <c r="B34" s="2" t="n">
        <f aca="false">B33+1</f>
        <v>15</v>
      </c>
      <c r="C34" s="25" t="n">
        <v>2</v>
      </c>
      <c r="D34" s="25" t="n">
        <f aca="false">C34/(1+$D$17)^(B34-$B$29)</f>
        <v>1.24184264611831</v>
      </c>
      <c r="E34" s="25"/>
      <c r="F34" s="26" t="n">
        <v>0</v>
      </c>
    </row>
    <row r="35" customFormat="false" ht="12.8" hidden="false" customHeight="false" outlineLevel="0" collapsed="false">
      <c r="B35" s="2" t="n">
        <f aca="false">B34+1</f>
        <v>16</v>
      </c>
      <c r="C35" s="25" t="n">
        <v>2</v>
      </c>
      <c r="D35" s="25" t="n">
        <f aca="false">C35/(1+$D$17)^(B35-$B$29)</f>
        <v>1.12894786010755</v>
      </c>
      <c r="E35" s="25"/>
      <c r="F35" s="26" t="n">
        <v>0</v>
      </c>
    </row>
    <row r="36" customFormat="false" ht="12.8" hidden="false" customHeight="false" outlineLevel="0" collapsed="false">
      <c r="B36" s="2" t="n">
        <f aca="false">B35+1</f>
        <v>17</v>
      </c>
      <c r="C36" s="25" t="n">
        <v>2</v>
      </c>
      <c r="D36" s="25" t="n">
        <f aca="false">C36/(1+$D$17)^(B36-$B$29)</f>
        <v>1.02631623646141</v>
      </c>
      <c r="E36" s="25"/>
      <c r="F36" s="26" t="n">
        <v>0</v>
      </c>
    </row>
    <row r="37" customFormat="false" ht="12.8" hidden="false" customHeight="false" outlineLevel="0" collapsed="false">
      <c r="B37" s="2" t="n">
        <f aca="false">B36+1</f>
        <v>18</v>
      </c>
      <c r="C37" s="25" t="n">
        <v>2</v>
      </c>
      <c r="D37" s="25" t="n">
        <f aca="false">C37/(1+$D$17)^(B37-$B$29)</f>
        <v>0.933014760419466</v>
      </c>
      <c r="E37" s="25"/>
      <c r="F37" s="26" t="n">
        <v>0</v>
      </c>
    </row>
    <row r="38" customFormat="false" ht="12.8" hidden="false" customHeight="false" outlineLevel="0" collapsed="false">
      <c r="B38" s="2" t="n">
        <f aca="false">B37+1</f>
        <v>19</v>
      </c>
      <c r="C38" s="25" t="n">
        <v>2</v>
      </c>
      <c r="D38" s="25" t="n">
        <f aca="false">C38/(1+$D$17)^(B38-$B$29)</f>
        <v>0.848195236744969</v>
      </c>
      <c r="E38" s="25"/>
      <c r="F38" s="26" t="n">
        <v>0</v>
      </c>
    </row>
    <row r="39" customFormat="false" ht="12.8" hidden="false" customHeight="false" outlineLevel="0" collapsed="false">
      <c r="B39" s="27" t="n">
        <f aca="false">B38+1</f>
        <v>20</v>
      </c>
      <c r="C39" s="28" t="n">
        <v>2</v>
      </c>
      <c r="D39" s="28" t="n">
        <f aca="false">C39/(1+$D$17)^(B39-$B$29)</f>
        <v>0.771086578859063</v>
      </c>
      <c r="E39" s="28"/>
      <c r="F39" s="29" t="n">
        <v>0</v>
      </c>
    </row>
  </sheetData>
  <mergeCells count="4">
    <mergeCell ref="B3:C3"/>
    <mergeCell ref="E3:F3"/>
    <mergeCell ref="B11:F11"/>
    <mergeCell ref="B12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28.8214285714286"/>
    <col collapsed="false" hidden="false" max="2" min="2" style="0" width="9.92410714285714"/>
    <col collapsed="false" hidden="false" max="3" min="3" style="0" width="19.4910714285714"/>
    <col collapsed="false" hidden="false" max="4" min="4" style="0" width="43.8214285714286"/>
    <col collapsed="false" hidden="false" max="5" min="5" style="0" width="21.6160714285714"/>
    <col collapsed="false" hidden="false" max="6" min="6" style="0" width="12.1651785714286"/>
    <col collapsed="false" hidden="false" max="7" min="7" style="0" width="11.5758928571429"/>
    <col collapsed="false" hidden="false" max="8" min="8" style="0" width="15"/>
    <col collapsed="false" hidden="false" max="9" min="9" style="0" width="20.3169642857143"/>
    <col collapsed="false" hidden="false" max="1025" min="10" style="0" width="9.92410714285714"/>
  </cols>
  <sheetData>
    <row r="2" customFormat="false" ht="12.8" hidden="false" customHeight="false" outlineLevel="0" collapsed="false">
      <c r="A2" s="0" t="s">
        <v>22</v>
      </c>
      <c r="B2" s="21" t="n">
        <f aca="false">Lo_Recap!C13</f>
        <v>0.05</v>
      </c>
    </row>
    <row r="3" customFormat="false" ht="12.8" hidden="false" customHeight="false" outlineLevel="0" collapsed="false">
      <c r="A3" s="0" t="s">
        <v>23</v>
      </c>
      <c r="B3" s="21" t="n">
        <f aca="false">1-B2</f>
        <v>0.95</v>
      </c>
      <c r="D3" s="0" t="s">
        <v>24</v>
      </c>
      <c r="E3" s="25" t="n">
        <f aca="false">E10</f>
        <v>24.5782684228187</v>
      </c>
    </row>
    <row r="5" customFormat="false" ht="12.8" hidden="false" customHeight="false" outlineLevel="0" collapsed="false">
      <c r="A5" s="0" t="s">
        <v>4</v>
      </c>
      <c r="B5" s="0" t="n">
        <f aca="false">Lo_Recap!F5</f>
        <v>150</v>
      </c>
      <c r="E5" s="30" t="s">
        <v>25</v>
      </c>
    </row>
    <row r="6" customFormat="false" ht="12.8" hidden="false" customHeight="false" outlineLevel="0" collapsed="false">
      <c r="E6" s="31" t="n">
        <v>0.1</v>
      </c>
    </row>
    <row r="7" customFormat="false" ht="12.8" hidden="false" customHeight="false" outlineLevel="0" collapsed="false">
      <c r="A7" s="0" t="s">
        <v>26</v>
      </c>
      <c r="B7" s="0" t="s">
        <v>14</v>
      </c>
      <c r="C7" s="0" t="s">
        <v>27</v>
      </c>
      <c r="D7" s="0" t="s">
        <v>28</v>
      </c>
      <c r="E7" s="0" t="s">
        <v>29</v>
      </c>
      <c r="F7" s="0" t="s">
        <v>30</v>
      </c>
      <c r="G7" s="0" t="s">
        <v>31</v>
      </c>
      <c r="H7" s="0" t="s">
        <v>32</v>
      </c>
      <c r="I7" s="0" t="s">
        <v>33</v>
      </c>
    </row>
    <row r="8" customFormat="false" ht="12.8" hidden="false" customHeight="false" outlineLevel="0" collapsed="false">
      <c r="A8" s="0" t="n">
        <v>0</v>
      </c>
      <c r="B8" s="21" t="n">
        <f aca="false">(FACT($B$5)/(FACT(A8)*FACT($B$5-A8)))*$B$2^A8*$B$3^($B$5-A8)</f>
        <v>0.000455554974483657</v>
      </c>
      <c r="D8" s="0" t="n">
        <v>0</v>
      </c>
      <c r="E8" s="0" t="n">
        <v>0</v>
      </c>
      <c r="H8" s="25" t="n">
        <f aca="false">B8*E8</f>
        <v>0</v>
      </c>
    </row>
    <row r="9" customFormat="false" ht="12.8" hidden="false" customHeight="false" outlineLevel="0" collapsed="false">
      <c r="A9" s="0" t="n">
        <f aca="false">A8+1</f>
        <v>1</v>
      </c>
      <c r="B9" s="21" t="n">
        <f aca="false">(FACT($B$5)/(FACT(A9)*FACT($B$5-A9)))*$B$2^A9*$B$3^($B$5-A9)</f>
        <v>0.00359648664066045</v>
      </c>
      <c r="C9" s="21" t="n">
        <f aca="false">SUM(B9:$B$35)</f>
        <v>0.999544443291848</v>
      </c>
      <c r="D9" s="25" t="n">
        <f aca="false">Lo_Recap!$C$30*A9</f>
        <v>2</v>
      </c>
      <c r="E9" s="25" t="n">
        <f aca="false">D9*(1-1/(1+$E$6)^10)/$E$6</f>
        <v>12.2891342114094</v>
      </c>
      <c r="F9" s="21" t="n">
        <v>0.03</v>
      </c>
      <c r="G9" s="25" t="n">
        <f aca="false">E9/(1+F9)^10</f>
        <v>9.14426998605888</v>
      </c>
      <c r="H9" s="25" t="n">
        <f aca="false">B9*E9</f>
        <v>0.0441977070166173</v>
      </c>
      <c r="I9" s="21"/>
    </row>
    <row r="10" customFormat="false" ht="12.8" hidden="false" customHeight="false" outlineLevel="0" collapsed="false">
      <c r="A10" s="0" t="n">
        <f aca="false">A9+1</f>
        <v>2</v>
      </c>
      <c r="B10" s="21" t="n">
        <f aca="false">(FACT($B$5)/(FACT(A10)*FACT($B$5-A10)))*$B$2^A10*$B$3^($B$5-A10)</f>
        <v>0.0141020134068002</v>
      </c>
      <c r="C10" s="21" t="n">
        <f aca="false">SUM(B10:$B$35)</f>
        <v>0.995947956651187</v>
      </c>
      <c r="D10" s="25" t="n">
        <f aca="false">Lo_Recap!$C$30*A10</f>
        <v>4</v>
      </c>
      <c r="E10" s="25" t="n">
        <f aca="false">D10*(1-1/(1+$E$6)^10)/$E$6</f>
        <v>24.5782684228187</v>
      </c>
      <c r="F10" s="32" t="n">
        <v>0.0385</v>
      </c>
      <c r="G10" s="25" t="n">
        <f aca="false">E10/(1+F10)^10</f>
        <v>16.8455918572426</v>
      </c>
      <c r="H10" s="25" t="n">
        <f aca="false">C10*E10</f>
        <v>24.4786762137307</v>
      </c>
      <c r="I10" s="25" t="n">
        <f aca="false">(E10-$E$3)*B10</f>
        <v>0</v>
      </c>
    </row>
    <row r="11" customFormat="false" ht="12.8" hidden="false" customHeight="false" outlineLevel="0" collapsed="false">
      <c r="A11" s="0" t="n">
        <f aca="false">A10+1</f>
        <v>3</v>
      </c>
      <c r="B11" s="21" t="n">
        <f aca="false">(FACT($B$5)/(FACT(A11)*FACT($B$5-A11)))*$B$2^A11*$B$3^($B$5-A11)</f>
        <v>0.0366157541088847</v>
      </c>
      <c r="C11" s="21" t="n">
        <f aca="false">SUM(B11:$B$35)</f>
        <v>0.981845943244387</v>
      </c>
      <c r="D11" s="25" t="n">
        <f aca="false">Lo_Recap!$C$30*A11</f>
        <v>6</v>
      </c>
      <c r="E11" s="25" t="n">
        <f aca="false">D11*(1-1/(1+$E$6)^10)/$E$6</f>
        <v>36.8674026342281</v>
      </c>
      <c r="F11" s="32" t="n">
        <v>0.05</v>
      </c>
      <c r="G11" s="25" t="n">
        <f aca="false">E11/(1+F11)^10</f>
        <v>22.6333871007761</v>
      </c>
      <c r="I11" s="25" t="n">
        <f aca="false">(E11-$E$3)*B11</f>
        <v>0.44997591649605</v>
      </c>
    </row>
    <row r="12" customFormat="false" ht="12.8" hidden="false" customHeight="false" outlineLevel="0" collapsed="false">
      <c r="A12" s="0" t="n">
        <f aca="false">A11+1</f>
        <v>4</v>
      </c>
      <c r="B12" s="21" t="n">
        <f aca="false">(FACT($B$5)/(FACT(A12)*FACT($B$5-A12)))*$B$2^A12*$B$3^($B$5-A12)</f>
        <v>0.0708225770263955</v>
      </c>
      <c r="C12" s="21" t="n">
        <f aca="false">SUM(B12:$B$35)</f>
        <v>0.945230189135502</v>
      </c>
      <c r="D12" s="25" t="n">
        <f aca="false">Lo_Recap!$C$30*A12</f>
        <v>8</v>
      </c>
      <c r="E12" s="25" t="n">
        <f aca="false">D12*(1-1/(1+$E$6)^10)/$E$6</f>
        <v>49.1565368456375</v>
      </c>
      <c r="I12" s="25" t="n">
        <f aca="false">(E12-$E$3)*B12</f>
        <v>1.74069630855051</v>
      </c>
    </row>
    <row r="13" customFormat="false" ht="12.8" hidden="false" customHeight="false" outlineLevel="0" collapsed="false">
      <c r="A13" s="0" t="n">
        <f aca="false">A12+1</f>
        <v>5</v>
      </c>
      <c r="B13" s="21" t="n">
        <f aca="false">(FACT($B$5)/(FACT(A13)*FACT($B$5-A13)))*$B$2^A13*$B$3^($B$5-A13)</f>
        <v>0.108843118377408</v>
      </c>
      <c r="C13" s="21" t="n">
        <f aca="false">SUM(B13:$B$35)</f>
        <v>0.874407612109107</v>
      </c>
      <c r="D13" s="25" t="n">
        <f aca="false">Lo_Recap!$C$30*A13</f>
        <v>10</v>
      </c>
      <c r="E13" s="25" t="n">
        <f aca="false">D13*(1-1/(1+$E$6)^10)/$E$6</f>
        <v>61.4456710570469</v>
      </c>
      <c r="I13" s="25" t="n">
        <f aca="false">(E13-$E$3)*B13</f>
        <v>4.01276306918486</v>
      </c>
    </row>
    <row r="14" customFormat="false" ht="12.8" hidden="false" customHeight="false" outlineLevel="0" collapsed="false">
      <c r="A14" s="0" t="n">
        <f aca="false">A13+1</f>
        <v>6</v>
      </c>
      <c r="B14" s="21" t="n">
        <f aca="false">(FACT($B$5)/(FACT(A14)*FACT($B$5-A14)))*$B$2^A14*$B$3^($B$5-A14)</f>
        <v>0.138440808462492</v>
      </c>
      <c r="C14" s="21" t="n">
        <f aca="false">SUM(B14:$B$35)</f>
        <v>0.765564493731699</v>
      </c>
      <c r="D14" s="25" t="n">
        <f aca="false">Lo_Recap!$C$30*A14</f>
        <v>12</v>
      </c>
      <c r="E14" s="25" t="n">
        <f aca="false">D14*(1-1/(1+$E$6)^10)/$E$6</f>
        <v>73.7348052684562</v>
      </c>
      <c r="I14" s="25" t="n">
        <f aca="false">(E14-$E$3)*B14</f>
        <v>6.80527070212635</v>
      </c>
    </row>
    <row r="15" customFormat="false" ht="12.8" hidden="false" customHeight="false" outlineLevel="0" collapsed="false">
      <c r="A15" s="0" t="n">
        <f aca="false">A14+1</f>
        <v>7</v>
      </c>
      <c r="B15" s="21" t="n">
        <f aca="false">(FACT($B$5)/(FACT(A15)*FACT($B$5-A15)))*$B$2^A15*$B$3^($B$5-A15)</f>
        <v>0.149890800139842</v>
      </c>
      <c r="C15" s="21" t="n">
        <f aca="false">SUM(B15:$B$35)</f>
        <v>0.627123685269207</v>
      </c>
      <c r="D15" s="25" t="n">
        <f aca="false">Lo_Recap!$C$30*A15</f>
        <v>14</v>
      </c>
      <c r="E15" s="25" t="n">
        <f aca="false">D15*(1-1/(1+$E$6)^10)/$E$6</f>
        <v>86.0239394798656</v>
      </c>
      <c r="I15" s="25" t="n">
        <f aca="false">(E15-$E$3)*B15</f>
        <v>9.21014079987027</v>
      </c>
    </row>
    <row r="16" customFormat="false" ht="12.8" hidden="false" customHeight="false" outlineLevel="0" collapsed="false">
      <c r="A16" s="0" t="n">
        <f aca="false">A15+1</f>
        <v>8</v>
      </c>
      <c r="B16" s="21" t="n">
        <f aca="false">(FACT($B$5)/(FACT(A16)*FACT($B$5-A16)))*$B$2^A16*$B$3^($B$5-A16)</f>
        <v>0.141015686973667</v>
      </c>
      <c r="C16" s="21" t="n">
        <f aca="false">SUM(B16:$B$35)</f>
        <v>0.477232885129365</v>
      </c>
      <c r="D16" s="25" t="n">
        <f aca="false">Lo_Recap!$C$30*A16</f>
        <v>16</v>
      </c>
      <c r="E16" s="25" t="n">
        <f aca="false">D16*(1-1/(1+$E$6)^10)/$E$6</f>
        <v>98.313073691275</v>
      </c>
      <c r="I16" s="25" t="n">
        <f aca="false">(E16-$E$3)*B16</f>
        <v>10.3977642188009</v>
      </c>
    </row>
    <row r="17" customFormat="false" ht="12.8" hidden="false" customHeight="false" outlineLevel="0" collapsed="false">
      <c r="A17" s="0" t="n">
        <f aca="false">A16+1</f>
        <v>9</v>
      </c>
      <c r="B17" s="21" t="n">
        <f aca="false">(FACT($B$5)/(FACT(A17)*FACT($B$5-A17)))*$B$2^A17*$B$3^($B$5-A17)</f>
        <v>0.117100745907957</v>
      </c>
      <c r="C17" s="21" t="n">
        <f aca="false">SUM(B17:$B$35)</f>
        <v>0.336217198155699</v>
      </c>
      <c r="D17" s="25" t="n">
        <f aca="false">Lo_Recap!$C$30*A17</f>
        <v>18</v>
      </c>
      <c r="E17" s="25" t="n">
        <f aca="false">D17*(1-1/(1+$E$6)^10)/$E$6</f>
        <v>110.602207902684</v>
      </c>
      <c r="I17" s="25" t="n">
        <f aca="false">(E17-$E$3)*B17</f>
        <v>10.0734674790332</v>
      </c>
    </row>
    <row r="18" customFormat="false" ht="12.8" hidden="false" customHeight="false" outlineLevel="0" collapsed="false">
      <c r="A18" s="0" t="n">
        <f aca="false">A17+1</f>
        <v>10</v>
      </c>
      <c r="B18" s="21" t="n">
        <f aca="false">(FACT($B$5)/(FACT(A18)*FACT($B$5-A18)))*$B$2^A18*$B$3^($B$5-A18)</f>
        <v>0.0869010798580103</v>
      </c>
      <c r="C18" s="21" t="n">
        <f aca="false">SUM(B18:$B$35)</f>
        <v>0.219116452247742</v>
      </c>
      <c r="D18" s="25" t="n">
        <f aca="false">Lo_Recap!$C$30*A18</f>
        <v>20</v>
      </c>
      <c r="E18" s="25" t="n">
        <f aca="false">D18*(1-1/(1+$E$6)^10)/$E$6</f>
        <v>122.891342114094</v>
      </c>
      <c r="I18" s="25" t="n">
        <f aca="false">(E18-$E$3)*B18</f>
        <v>8.54351226793196</v>
      </c>
    </row>
    <row r="19" customFormat="false" ht="12.8" hidden="false" customHeight="false" outlineLevel="0" collapsed="false">
      <c r="A19" s="0" t="n">
        <f aca="false">A18+1</f>
        <v>11</v>
      </c>
      <c r="B19" s="21" t="n">
        <f aca="false">(FACT($B$5)/(FACT(A19)*FACT($B$5-A19)))*$B$2^A19*$B$3^($B$5-A19)</f>
        <v>0.0582112496656528</v>
      </c>
      <c r="C19" s="21" t="n">
        <f aca="false">SUM(B19:$B$35)</f>
        <v>0.132215372389731</v>
      </c>
      <c r="D19" s="25" t="n">
        <f aca="false">Lo_Recap!$C$30*A19</f>
        <v>22</v>
      </c>
      <c r="E19" s="25" t="n">
        <f aca="false">D19*(1-1/(1+$E$6)^10)/$E$6</f>
        <v>135.180476325503</v>
      </c>
      <c r="I19" s="25" t="n">
        <f aca="false">(E19-$E$3)*B19</f>
        <v>6.43829273779559</v>
      </c>
    </row>
    <row r="20" customFormat="false" ht="12.8" hidden="false" customHeight="false" outlineLevel="0" collapsed="false">
      <c r="A20" s="0" t="n">
        <f aca="false">A19+1</f>
        <v>12</v>
      </c>
      <c r="B20" s="21" t="n">
        <f aca="false">(FACT($B$5)/(FACT(A20)*FACT($B$5-A20)))*$B$2^A20*$B$3^($B$5-A20)</f>
        <v>0.0354884372961656</v>
      </c>
      <c r="C20" s="21" t="n">
        <f aca="false">SUM(B20:$B$35)</f>
        <v>0.0740041227240785</v>
      </c>
      <c r="D20" s="25" t="n">
        <f aca="false">Lo_Recap!$C$30*A20</f>
        <v>24</v>
      </c>
      <c r="E20" s="25" t="n">
        <f aca="false">D20*(1-1/(1+$E$6)^10)/$E$6</f>
        <v>147.469610536912</v>
      </c>
      <c r="I20" s="25" t="n">
        <f aca="false">(E20-$E$3)*B20</f>
        <v>4.36122168885763</v>
      </c>
    </row>
    <row r="21" customFormat="false" ht="12.8" hidden="false" customHeight="false" outlineLevel="0" collapsed="false">
      <c r="A21" s="0" t="n">
        <f aca="false">A20+1</f>
        <v>13</v>
      </c>
      <c r="B21" s="21" t="n">
        <f aca="false">(FACT($B$5)/(FACT(A21)*FACT($B$5-A21)))*$B$2^A21*$B$3^($B$5-A21)</f>
        <v>0.0198275479630399</v>
      </c>
      <c r="C21" s="21" t="n">
        <f aca="false">SUM(B21:$B$35)</f>
        <v>0.038515685427913</v>
      </c>
      <c r="D21" s="25" t="n">
        <f aca="false">Lo_Recap!$C$30*A21</f>
        <v>26</v>
      </c>
      <c r="E21" s="25" t="n">
        <f aca="false">D21*(1-1/(1+$E$6)^10)/$E$6</f>
        <v>159.758744748322</v>
      </c>
      <c r="I21" s="25" t="n">
        <f aca="false">(E21-$E$3)*B21</f>
        <v>2.68029737801049</v>
      </c>
    </row>
    <row r="22" customFormat="false" ht="12.8" hidden="false" customHeight="false" outlineLevel="0" collapsed="false">
      <c r="A22" s="0" t="n">
        <f aca="false">A21+1</f>
        <v>14</v>
      </c>
      <c r="B22" s="21" t="n">
        <f aca="false">(FACT($B$5)/(FACT(A22)*FACT($B$5-A22)))*$B$2^A22*$B$3^($B$5-A22)</f>
        <v>0.0102119325975055</v>
      </c>
      <c r="C22" s="21" t="n">
        <f aca="false">SUM(B22:$B$35)</f>
        <v>0.0186881374648731</v>
      </c>
      <c r="D22" s="25" t="n">
        <f aca="false">Lo_Recap!$C$30*A22</f>
        <v>28</v>
      </c>
      <c r="E22" s="25" t="n">
        <f aca="false">D22*(1-1/(1+$E$6)^10)/$E$6</f>
        <v>172.047878959731</v>
      </c>
      <c r="I22" s="25" t="n">
        <f aca="false">(E22-$E$3)*B22</f>
        <v>1.50594972298333</v>
      </c>
    </row>
    <row r="23" customFormat="false" ht="12.8" hidden="false" customHeight="false" outlineLevel="0" collapsed="false">
      <c r="A23" s="0" t="n">
        <f aca="false">A22+1</f>
        <v>15</v>
      </c>
      <c r="B23" s="21" t="n">
        <f aca="false">(FACT($B$5)/(FACT(A23)*FACT($B$5-A23)))*$B$2^A23*$B$3^($B$5-A23)</f>
        <v>0.00487306257284473</v>
      </c>
      <c r="C23" s="21" t="n">
        <f aca="false">SUM(B23:$B$35)</f>
        <v>0.0084762048673676</v>
      </c>
      <c r="D23" s="25" t="n">
        <f aca="false">Lo_Recap!$C$30*A23</f>
        <v>30</v>
      </c>
      <c r="E23" s="25" t="n">
        <f aca="false">D23*(1-1/(1+$E$6)^10)/$E$6</f>
        <v>184.337013171141</v>
      </c>
      <c r="I23" s="25" t="n">
        <f aca="false">(E23-$E$3)*B23</f>
        <v>0.778514359717704</v>
      </c>
    </row>
    <row r="24" customFormat="false" ht="12.8" hidden="false" customHeight="false" outlineLevel="0" collapsed="false">
      <c r="A24" s="0" t="n">
        <f aca="false">A23+1</f>
        <v>16</v>
      </c>
      <c r="B24" s="21" t="n">
        <f aca="false">(FACT($B$5)/(FACT(A24)*FACT($B$5-A24)))*$B$2^A24*$B$3^($B$5-A24)</f>
        <v>0.00216402449780933</v>
      </c>
      <c r="C24" s="21" t="n">
        <f aca="false">SUM(B24:$B$35)</f>
        <v>0.00360314229452287</v>
      </c>
      <c r="D24" s="25" t="n">
        <f aca="false">Lo_Recap!$C$30*A24</f>
        <v>32</v>
      </c>
      <c r="E24" s="25" t="n">
        <f aca="false">D24*(1-1/(1+$E$6)^10)/$E$6</f>
        <v>196.62614738255</v>
      </c>
      <c r="I24" s="25" t="n">
        <f aca="false">(E24-$E$3)*B24</f>
        <v>0.372315824864994</v>
      </c>
    </row>
    <row r="25" customFormat="false" ht="12.8" hidden="false" customHeight="false" outlineLevel="0" collapsed="false">
      <c r="A25" s="0" t="n">
        <f aca="false">A24+1</f>
        <v>17</v>
      </c>
      <c r="B25" s="21" t="n">
        <f aca="false">(FACT($B$5)/(FACT(A25)*FACT($B$5-A25)))*$B$2^A25*$B$3^($B$5-A25)</f>
        <v>0.000897768677109756</v>
      </c>
      <c r="C25" s="21" t="n">
        <f aca="false">SUM(B25:$B$35)</f>
        <v>0.00143911779671353</v>
      </c>
      <c r="D25" s="25" t="n">
        <f aca="false">Lo_Recap!$C$30*A25</f>
        <v>34</v>
      </c>
      <c r="E25" s="25" t="n">
        <f aca="false">D25*(1-1/(1+$E$6)^10)/$E$6</f>
        <v>208.915281593959</v>
      </c>
      <c r="I25" s="25" t="n">
        <f aca="false">(E25-$E$3)*B25</f>
        <v>0.165491996457018</v>
      </c>
    </row>
    <row r="26" customFormat="false" ht="12.8" hidden="false" customHeight="false" outlineLevel="0" collapsed="false">
      <c r="A26" s="0" t="n">
        <f aca="false">A25+1</f>
        <v>18</v>
      </c>
      <c r="B26" s="21" t="n">
        <f aca="false">(FACT($B$5)/(FACT(A26)*FACT($B$5-A26)))*$B$2^A26*$B$3^($B$5-A26)</f>
        <v>0.000349132263320461</v>
      </c>
      <c r="C26" s="21" t="n">
        <f aca="false">SUM(B26:$B$35)</f>
        <v>0.000541349119603777</v>
      </c>
      <c r="D26" s="25" t="n">
        <f aca="false">Lo_Recap!$C$30*A26</f>
        <v>36</v>
      </c>
      <c r="E26" s="25" t="n">
        <f aca="false">D26*(1-1/(1+$E$6)^10)/$E$6</f>
        <v>221.204415805369</v>
      </c>
      <c r="I26" s="25" t="n">
        <f aca="false">(E26-$E$3)*B26</f>
        <v>0.0686485318636523</v>
      </c>
    </row>
    <row r="27" customFormat="false" ht="12.8" hidden="false" customHeight="false" outlineLevel="0" collapsed="false">
      <c r="A27" s="0" t="n">
        <f aca="false">A26+1</f>
        <v>19</v>
      </c>
      <c r="B27" s="21" t="n">
        <f aca="false">(FACT($B$5)/(FACT(A27)*FACT($B$5-A27)))*$B$2^A27*$B$3^($B$5-A27)</f>
        <v>0.000127660550577011</v>
      </c>
      <c r="C27" s="21" t="n">
        <f aca="false">SUM(B27:$B$35)</f>
        <v>0.000192216856283316</v>
      </c>
      <c r="D27" s="25" t="n">
        <f aca="false">Lo_Recap!$C$30*A27</f>
        <v>38</v>
      </c>
      <c r="E27" s="25" t="n">
        <f aca="false">D27*(1-1/(1+$E$6)^10)/$E$6</f>
        <v>233.493550016778</v>
      </c>
      <c r="I27" s="25" t="n">
        <f aca="false">(E27-$E$3)*B27</f>
        <v>0.0266702398722361</v>
      </c>
    </row>
    <row r="28" customFormat="false" ht="12.8" hidden="false" customHeight="false" outlineLevel="0" collapsed="false">
      <c r="A28" s="0" t="n">
        <f aca="false">A27+1</f>
        <v>20</v>
      </c>
      <c r="B28" s="21" t="n">
        <f aca="false">(FACT($B$5)/(FACT(A28)*FACT($B$5-A28)))*$B$2^A28*$B$3^($B$5-A28)</f>
        <v>4.40092950673378E-005</v>
      </c>
      <c r="C28" s="21" t="n">
        <f aca="false">SUM(B28:$B$35)</f>
        <v>6.45563057063058E-005</v>
      </c>
      <c r="D28" s="25" t="n">
        <f aca="false">Lo_Recap!$C$30*A28</f>
        <v>40</v>
      </c>
      <c r="E28" s="25" t="n">
        <f aca="false">D28*(1-1/(1+$E$6)^10)/$E$6</f>
        <v>245.782684228187</v>
      </c>
      <c r="I28" s="25" t="n">
        <f aca="false">(E28-$E$3)*B28</f>
        <v>0.00973505040537654</v>
      </c>
    </row>
    <row r="29" customFormat="false" ht="12.8" hidden="false" customHeight="false" outlineLevel="0" collapsed="false">
      <c r="A29" s="0" t="n">
        <f aca="false">A28+1</f>
        <v>21</v>
      </c>
      <c r="B29" s="21" t="n">
        <f aca="false">(FACT($B$5)/(FACT(A29)*FACT($B$5-A29)))*$B$2^A29*$B$3^($B$5-A29)</f>
        <v>1.43388680670524E-005</v>
      </c>
      <c r="C29" s="21" t="n">
        <f aca="false">SUM(B29:$B$35)</f>
        <v>2.0547010638968E-005</v>
      </c>
      <c r="D29" s="25" t="n">
        <f aca="false">Lo_Recap!$C$30*A29</f>
        <v>42</v>
      </c>
      <c r="E29" s="25" t="n">
        <f aca="false">D29*(1-1/(1+$E$6)^10)/$E$6</f>
        <v>258.071818439597</v>
      </c>
      <c r="I29" s="25" t="n">
        <f aca="false">(E29-$E$3)*B29</f>
        <v>0.00334803320819829</v>
      </c>
    </row>
    <row r="30" customFormat="false" ht="12.8" hidden="false" customHeight="false" outlineLevel="0" collapsed="false">
      <c r="A30" s="0" t="n">
        <f aca="false">A29+1</f>
        <v>22</v>
      </c>
      <c r="B30" s="21" t="n">
        <f aca="false">(FACT($B$5)/(FACT(A30)*FACT($B$5-A30)))*$B$2^A30*$B$3^($B$5-A30)</f>
        <v>4.42515306375541E-006</v>
      </c>
      <c r="C30" s="21" t="n">
        <f aca="false">SUM(B30:$B$35)</f>
        <v>6.20814257191557E-006</v>
      </c>
      <c r="D30" s="25" t="n">
        <f aca="false">Lo_Recap!$C$30*A30</f>
        <v>44</v>
      </c>
      <c r="E30" s="25" t="n">
        <f aca="false">D30*(1-1/(1+$E$6)^10)/$E$6</f>
        <v>270.360952651006</v>
      </c>
      <c r="I30" s="25" t="n">
        <f aca="false">(E30-$E$3)*B30</f>
        <v>0.00108762599813039</v>
      </c>
    </row>
    <row r="31" customFormat="false" ht="12.8" hidden="false" customHeight="false" outlineLevel="0" collapsed="false">
      <c r="A31" s="0" t="n">
        <f aca="false">A30+1</f>
        <v>23</v>
      </c>
      <c r="B31" s="21" t="n">
        <f aca="false">(FACT($B$5)/(FACT(A31)*FACT($B$5-A31)))*$B$2^A31*$B$3^($B$5-A31)</f>
        <v>1.2961546731366E-006</v>
      </c>
      <c r="C31" s="21" t="n">
        <f aca="false">SUM(B31:$B$35)</f>
        <v>1.78298950816016E-006</v>
      </c>
      <c r="D31" s="25" t="n">
        <f aca="false">Lo_Recap!$C$30*A31</f>
        <v>46</v>
      </c>
      <c r="E31" s="25" t="n">
        <f aca="false">D31*(1-1/(1+$E$6)^10)/$E$6</f>
        <v>282.650086862416</v>
      </c>
      <c r="I31" s="25" t="n">
        <f aca="false">(E31-$E$3)*B31</f>
        <v>0.000334500993475343</v>
      </c>
    </row>
    <row r="32" customFormat="false" ht="12.8" hidden="false" customHeight="false" outlineLevel="0" collapsed="false">
      <c r="A32" s="0" t="n">
        <f aca="false">A31+1</f>
        <v>24</v>
      </c>
      <c r="B32" s="21" t="n">
        <f aca="false">(FACT($B$5)/(FACT(A32)*FACT($B$5-A32)))*$B$2^A32*$B$3^($B$5-A32)</f>
        <v>3.60990446246377E-007</v>
      </c>
      <c r="C32" s="21" t="n">
        <f aca="false">SUM(B32:$B$35)</f>
        <v>4.86834835023558E-007</v>
      </c>
      <c r="D32" s="25" t="n">
        <f aca="false">Lo_Recap!$C$30*A32</f>
        <v>48</v>
      </c>
      <c r="E32" s="25" t="n">
        <f aca="false">D32*(1-1/(1+$E$6)^10)/$E$6</f>
        <v>294.939221073825</v>
      </c>
      <c r="I32" s="25" t="n">
        <f aca="false">(E32-$E$3)*B32</f>
        <v>9.75977209450823E-005</v>
      </c>
    </row>
    <row r="33" customFormat="false" ht="12.8" hidden="false" customHeight="false" outlineLevel="0" collapsed="false">
      <c r="A33" s="0" t="n">
        <f aca="false">A32+1</f>
        <v>25</v>
      </c>
      <c r="B33" s="21" t="n">
        <f aca="false">(FACT($B$5)/(FACT(A33)*FACT($B$5-A33)))*$B$2^A33*$B$3^($B$5-A33)</f>
        <v>9.57574657411442E-008</v>
      </c>
      <c r="C33" s="21" t="n">
        <f aca="false">SUM(B33:$B$35)</f>
        <v>1.25844388777181E-007</v>
      </c>
      <c r="D33" s="25" t="n">
        <f aca="false">Lo_Recap!$C$30*A33</f>
        <v>50</v>
      </c>
      <c r="E33" s="25" t="n">
        <f aca="false">D33*(1-1/(1+$E$6)^10)/$E$6</f>
        <v>307.228355285234</v>
      </c>
      <c r="I33" s="25" t="n">
        <f aca="false">(E33-$E$3)*B33</f>
        <v>2.70658560094592E-005</v>
      </c>
    </row>
    <row r="34" customFormat="false" ht="12.8" hidden="false" customHeight="false" outlineLevel="0" collapsed="false">
      <c r="A34" s="0" t="n">
        <f aca="false">A33+1</f>
        <v>26</v>
      </c>
      <c r="B34" s="21" t="n">
        <f aca="false">(FACT($B$5)/(FACT(A34)*FACT($B$5-A34)))*$B$2^A34*$B$3^($B$5-A34)</f>
        <v>2.42301279709373E-008</v>
      </c>
      <c r="C34" s="21" t="n">
        <f aca="false">SUM(B34:$B$35)</f>
        <v>3.00869230360372E-008</v>
      </c>
      <c r="D34" s="25" t="n">
        <f aca="false">Lo_Recap!$C$30*A34</f>
        <v>52</v>
      </c>
      <c r="E34" s="25" t="n">
        <f aca="false">D34*(1-1/(1+$E$6)^10)/$E$6</f>
        <v>319.517489496644</v>
      </c>
      <c r="I34" s="25" t="n">
        <f aca="false">(E34-$E$3)*B34</f>
        <v>7.14641507026736E-006</v>
      </c>
    </row>
    <row r="35" customFormat="false" ht="12.8" hidden="false" customHeight="false" outlineLevel="0" collapsed="false">
      <c r="A35" s="0" t="n">
        <f aca="false">A34+1</f>
        <v>27</v>
      </c>
      <c r="B35" s="21" t="n">
        <f aca="false">(FACT($B$5)/(FACT(A35)*FACT($B$5-A35)))*$B$2^A35*$B$3^($B$5-A35)</f>
        <v>5.85679506509986E-009</v>
      </c>
      <c r="C35" s="21" t="n">
        <f aca="false">SUM(B35:$B$35)</f>
        <v>5.85679506509986E-009</v>
      </c>
      <c r="D35" s="25" t="n">
        <f aca="false">Lo_Recap!$C$30*A35</f>
        <v>54</v>
      </c>
      <c r="E35" s="25" t="n">
        <f aca="false">D35*(1-1/(1+$E$6)^10)/$E$6</f>
        <v>331.806623708053</v>
      </c>
      <c r="I35" s="25" t="n">
        <f aca="false">(E35-$E$3)*B35</f>
        <v>1.79937351509331E-006</v>
      </c>
    </row>
    <row r="36" customFormat="false" ht="12.8" hidden="false" customHeight="false" outlineLevel="0" collapsed="false">
      <c r="H36" s="25" t="n">
        <f aca="false">SUM(H8:H10)</f>
        <v>24.5228739207473</v>
      </c>
      <c r="I36" s="33" t="n">
        <f aca="false">SUM(I9:I35)</f>
        <v>67.6456320623875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I3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4" min="1" style="0" width="9.92410714285714"/>
    <col collapsed="false" hidden="false" max="5" min="5" style="0" width="20.6696428571429"/>
    <col collapsed="false" hidden="false" max="6" min="6" style="0" width="16.8928571428571"/>
    <col collapsed="false" hidden="false" max="7" min="7" style="0" width="9.92410714285714"/>
    <col collapsed="false" hidden="false" max="8" min="8" style="0" width="20.4330357142857"/>
    <col collapsed="false" hidden="false" max="1025" min="9" style="0" width="9.92410714285714"/>
  </cols>
  <sheetData>
    <row r="7" customFormat="false" ht="12.8" hidden="false" customHeight="false" outlineLevel="0" collapsed="false">
      <c r="B7" s="8" t="s">
        <v>34</v>
      </c>
    </row>
    <row r="9" customFormat="false" ht="12.8" hidden="false" customHeight="false" outlineLevel="0" collapsed="false">
      <c r="B9" s="1" t="s">
        <v>11</v>
      </c>
      <c r="C9" s="1"/>
      <c r="D9" s="1"/>
      <c r="E9" s="1"/>
      <c r="F9" s="1"/>
      <c r="H9" s="34" t="s">
        <v>35</v>
      </c>
      <c r="I9" s="34"/>
    </row>
    <row r="10" customFormat="false" ht="12.8" hidden="false" customHeight="false" outlineLevel="0" collapsed="false">
      <c r="B10" s="2"/>
      <c r="C10" s="0" t="s">
        <v>12</v>
      </c>
      <c r="D10" s="0" t="s">
        <v>13</v>
      </c>
      <c r="E10" s="35" t="s">
        <v>6</v>
      </c>
      <c r="F10" s="3" t="s">
        <v>36</v>
      </c>
      <c r="H10" s="0" t="s">
        <v>37</v>
      </c>
      <c r="I10" s="0" t="n">
        <v>150</v>
      </c>
    </row>
    <row r="11" customFormat="false" ht="12.8" hidden="false" customHeight="false" outlineLevel="0" collapsed="false">
      <c r="B11" s="2" t="s">
        <v>14</v>
      </c>
      <c r="C11" s="21" t="n">
        <v>0.05</v>
      </c>
      <c r="D11" s="21" t="n">
        <f aca="false">1-C11</f>
        <v>0.95</v>
      </c>
      <c r="E11" s="35"/>
      <c r="F11" s="3"/>
    </row>
    <row r="12" customFormat="false" ht="12.8" hidden="false" customHeight="false" outlineLevel="0" collapsed="false">
      <c r="B12" s="2" t="s">
        <v>38</v>
      </c>
      <c r="C12" s="21" t="n">
        <f aca="false">IRR(C15:C35)</f>
        <v>0.38089776608694</v>
      </c>
      <c r="D12" s="21" t="n">
        <v>-1</v>
      </c>
      <c r="E12" s="36" t="n">
        <f aca="false">IRR(E15:E35)</f>
        <v>0.112760727269503</v>
      </c>
      <c r="F12" s="9" t="n">
        <f aca="false">SUM(F15:F35)</f>
        <v>4.35889894354067</v>
      </c>
      <c r="H12" s="21" t="n">
        <f aca="false">E12</f>
        <v>0.112760727269503</v>
      </c>
      <c r="I12" s="21" t="n">
        <f aca="false">F12/SQRT(I10)</f>
        <v>0.355902608401044</v>
      </c>
    </row>
    <row r="13" customFormat="false" ht="12.8" hidden="false" customHeight="false" outlineLevel="0" collapsed="false">
      <c r="B13" s="2"/>
      <c r="E13" s="35"/>
      <c r="F13" s="3"/>
    </row>
    <row r="14" customFormat="false" ht="12.8" hidden="false" customHeight="false" outlineLevel="0" collapsed="false">
      <c r="B14" s="2" t="s">
        <v>18</v>
      </c>
      <c r="C14" s="37" t="s">
        <v>19</v>
      </c>
      <c r="D14" s="37"/>
      <c r="E14" s="37"/>
      <c r="F14" s="3"/>
    </row>
    <row r="15" customFormat="false" ht="12.8" hidden="false" customHeight="false" outlineLevel="0" collapsed="false">
      <c r="B15" s="2" t="n">
        <v>0</v>
      </c>
      <c r="C15" s="25" t="n">
        <v>-0.2</v>
      </c>
      <c r="D15" s="25" t="n">
        <v>-0.2</v>
      </c>
      <c r="E15" s="38" t="n">
        <f aca="false">C15*$C$11+D15*$D$11</f>
        <v>-0.2</v>
      </c>
      <c r="F15" s="11" t="n">
        <f aca="false">SQRT($C$11*(C15-E15)^2+$D$11*(D15-E15)^2)</f>
        <v>0</v>
      </c>
    </row>
    <row r="16" customFormat="false" ht="12.8" hidden="false" customHeight="false" outlineLevel="0" collapsed="false">
      <c r="B16" s="2" t="n">
        <f aca="false">B15+1</f>
        <v>1</v>
      </c>
      <c r="C16" s="25" t="n">
        <v>0</v>
      </c>
      <c r="D16" s="25" t="n">
        <v>0</v>
      </c>
      <c r="E16" s="38" t="n">
        <f aca="false">C16*$C$11+D16*$D$11</f>
        <v>0</v>
      </c>
      <c r="F16" s="11" t="n">
        <f aca="false">SQRT($C$11*(C16-E16)^2+$D$11*(D16-E16)^2)</f>
        <v>0</v>
      </c>
    </row>
    <row r="17" customFormat="false" ht="12.8" hidden="false" customHeight="false" outlineLevel="0" collapsed="false">
      <c r="B17" s="2" t="n">
        <f aca="false">B16+1</f>
        <v>2</v>
      </c>
      <c r="C17" s="25" t="n">
        <v>0</v>
      </c>
      <c r="D17" s="25" t="n">
        <v>0</v>
      </c>
      <c r="E17" s="38" t="n">
        <f aca="false">C17*$C$11+D17*$D$11</f>
        <v>0</v>
      </c>
      <c r="F17" s="11" t="n">
        <f aca="false">SQRT($C$11*(C17-E17)^2+$D$11*(D17-E17)^2)</f>
        <v>0</v>
      </c>
    </row>
    <row r="18" customFormat="false" ht="12.8" hidden="false" customHeight="false" outlineLevel="0" collapsed="false">
      <c r="B18" s="2" t="n">
        <f aca="false">B17+1</f>
        <v>3</v>
      </c>
      <c r="C18" s="25" t="n">
        <v>0</v>
      </c>
      <c r="D18" s="25" t="n">
        <v>0</v>
      </c>
      <c r="E18" s="38" t="n">
        <f aca="false">C18*$C$11+D18*$D$11</f>
        <v>0</v>
      </c>
      <c r="F18" s="11" t="n">
        <f aca="false">SQRT($C$11*(C18-E18)^2+$D$11*(D18-E18)^2)</f>
        <v>0</v>
      </c>
    </row>
    <row r="19" customFormat="false" ht="12.8" hidden="false" customHeight="false" outlineLevel="0" collapsed="false">
      <c r="B19" s="2" t="n">
        <f aca="false">B18+1</f>
        <v>4</v>
      </c>
      <c r="C19" s="25" t="n">
        <v>0</v>
      </c>
      <c r="D19" s="25" t="n">
        <v>0</v>
      </c>
      <c r="E19" s="38" t="n">
        <f aca="false">C19*$C$11+D19*$D$11</f>
        <v>0</v>
      </c>
      <c r="F19" s="11" t="n">
        <f aca="false">SQRT($C$11*(C19-E19)^2+$D$11*(D19-E19)^2)</f>
        <v>0</v>
      </c>
    </row>
    <row r="20" customFormat="false" ht="12.8" hidden="false" customHeight="false" outlineLevel="0" collapsed="false">
      <c r="B20" s="2" t="n">
        <f aca="false">B19+1</f>
        <v>5</v>
      </c>
      <c r="C20" s="25" t="n">
        <v>0</v>
      </c>
      <c r="D20" s="25" t="n">
        <v>0</v>
      </c>
      <c r="E20" s="38" t="n">
        <f aca="false">C20*$C$11+D20*$D$11</f>
        <v>0</v>
      </c>
      <c r="F20" s="11" t="n">
        <f aca="false">SQRT($C$11*(C20-E20)^2+$D$11*(D20-E20)^2)</f>
        <v>0</v>
      </c>
    </row>
    <row r="21" customFormat="false" ht="12.8" hidden="false" customHeight="false" outlineLevel="0" collapsed="false">
      <c r="B21" s="2" t="n">
        <f aca="false">B20+1</f>
        <v>6</v>
      </c>
      <c r="C21" s="25" t="n">
        <v>0</v>
      </c>
      <c r="D21" s="25" t="n">
        <v>0</v>
      </c>
      <c r="E21" s="38" t="n">
        <f aca="false">C21*$C$11+D21*$D$11</f>
        <v>0</v>
      </c>
      <c r="F21" s="11" t="n">
        <f aca="false">SQRT($C$11*(C21-E21)^2+$D$11*(D21-E21)^2)</f>
        <v>0</v>
      </c>
    </row>
    <row r="22" customFormat="false" ht="12.8" hidden="false" customHeight="false" outlineLevel="0" collapsed="false">
      <c r="B22" s="2" t="n">
        <f aca="false">B21+1</f>
        <v>7</v>
      </c>
      <c r="C22" s="25" t="n">
        <v>0</v>
      </c>
      <c r="D22" s="25" t="n">
        <v>0</v>
      </c>
      <c r="E22" s="38" t="n">
        <f aca="false">C22*$C$11+D22*$D$11</f>
        <v>0</v>
      </c>
      <c r="F22" s="11" t="n">
        <f aca="false">SQRT($C$11*(C22-E22)^2+$D$11*(D22-E22)^2)</f>
        <v>0</v>
      </c>
    </row>
    <row r="23" customFormat="false" ht="12.8" hidden="false" customHeight="false" outlineLevel="0" collapsed="false">
      <c r="B23" s="2" t="n">
        <f aca="false">B22+1</f>
        <v>8</v>
      </c>
      <c r="C23" s="25" t="n">
        <v>0</v>
      </c>
      <c r="D23" s="25" t="n">
        <v>0</v>
      </c>
      <c r="E23" s="38" t="n">
        <f aca="false">C23*$C$11+D23*$D$11</f>
        <v>0</v>
      </c>
      <c r="F23" s="11" t="n">
        <f aca="false">SQRT($C$11*(C23-E23)^2+$D$11*(D23-E23)^2)</f>
        <v>0</v>
      </c>
    </row>
    <row r="24" customFormat="false" ht="12.8" hidden="false" customHeight="false" outlineLevel="0" collapsed="false">
      <c r="B24" s="2" t="n">
        <f aca="false">B23+1</f>
        <v>9</v>
      </c>
      <c r="C24" s="25" t="n">
        <v>0</v>
      </c>
      <c r="D24" s="25" t="n">
        <v>0</v>
      </c>
      <c r="E24" s="38" t="n">
        <f aca="false">C24*$C$11+D24*$D$11</f>
        <v>0</v>
      </c>
      <c r="F24" s="11" t="n">
        <f aca="false">SQRT($C$11*(C24-E24)^2+$D$11*(D24-E24)^2)</f>
        <v>0</v>
      </c>
    </row>
    <row r="25" customFormat="false" ht="12.8" hidden="false" customHeight="false" outlineLevel="0" collapsed="false">
      <c r="B25" s="2" t="n">
        <f aca="false">B24+1</f>
        <v>10</v>
      </c>
      <c r="C25" s="25" t="n">
        <v>0</v>
      </c>
      <c r="D25" s="25" t="n">
        <v>0</v>
      </c>
      <c r="E25" s="38" t="n">
        <f aca="false">C25*$C$11+D25*$D$11</f>
        <v>0</v>
      </c>
      <c r="F25" s="11" t="n">
        <f aca="false">SQRT($C$11*(C25-E25)^2+$D$11*(D25-E25)^2)</f>
        <v>0</v>
      </c>
    </row>
    <row r="26" customFormat="false" ht="12.8" hidden="false" customHeight="false" outlineLevel="0" collapsed="false">
      <c r="B26" s="2" t="n">
        <f aca="false">B25+1</f>
        <v>11</v>
      </c>
      <c r="C26" s="25" t="n">
        <v>2</v>
      </c>
      <c r="D26" s="25" t="n">
        <v>0</v>
      </c>
      <c r="E26" s="38" t="n">
        <f aca="false">C26*$C$11+D26*$D$11</f>
        <v>0.1</v>
      </c>
      <c r="F26" s="11" t="n">
        <f aca="false">SQRT($C$11*(C26-E26)^2+$D$11*(D26-E26)^2)</f>
        <v>0.435889894354067</v>
      </c>
    </row>
    <row r="27" customFormat="false" ht="12.8" hidden="false" customHeight="false" outlineLevel="0" collapsed="false">
      <c r="B27" s="2" t="n">
        <f aca="false">B26+1</f>
        <v>12</v>
      </c>
      <c r="C27" s="25" t="n">
        <v>2</v>
      </c>
      <c r="D27" s="25" t="n">
        <v>0</v>
      </c>
      <c r="E27" s="38" t="n">
        <f aca="false">C27*$C$11+D27*$D$11</f>
        <v>0.1</v>
      </c>
      <c r="F27" s="11" t="n">
        <f aca="false">SQRT($C$11*(C27-E27)^2+$D$11*(D27-E27)^2)</f>
        <v>0.435889894354067</v>
      </c>
    </row>
    <row r="28" customFormat="false" ht="12.8" hidden="false" customHeight="false" outlineLevel="0" collapsed="false">
      <c r="B28" s="2" t="n">
        <f aca="false">B27+1</f>
        <v>13</v>
      </c>
      <c r="C28" s="25" t="n">
        <v>2</v>
      </c>
      <c r="D28" s="25" t="n">
        <v>0</v>
      </c>
      <c r="E28" s="38" t="n">
        <f aca="false">C28*$C$11+D28*$D$11</f>
        <v>0.1</v>
      </c>
      <c r="F28" s="11" t="n">
        <f aca="false">SQRT($C$11*(C28-E28)^2+$D$11*(D28-E28)^2)</f>
        <v>0.435889894354067</v>
      </c>
    </row>
    <row r="29" customFormat="false" ht="12.8" hidden="false" customHeight="false" outlineLevel="0" collapsed="false">
      <c r="B29" s="2" t="n">
        <f aca="false">B28+1</f>
        <v>14</v>
      </c>
      <c r="C29" s="25" t="n">
        <v>2</v>
      </c>
      <c r="D29" s="25" t="n">
        <v>0</v>
      </c>
      <c r="E29" s="38" t="n">
        <f aca="false">C29*$C$11+D29*$D$11</f>
        <v>0.1</v>
      </c>
      <c r="F29" s="11" t="n">
        <f aca="false">SQRT($C$11*(C29-E29)^2+$D$11*(D29-E29)^2)</f>
        <v>0.435889894354067</v>
      </c>
    </row>
    <row r="30" customFormat="false" ht="12.8" hidden="false" customHeight="false" outlineLevel="0" collapsed="false">
      <c r="B30" s="2" t="n">
        <f aca="false">B29+1</f>
        <v>15</v>
      </c>
      <c r="C30" s="25" t="n">
        <v>2</v>
      </c>
      <c r="D30" s="25" t="n">
        <v>0</v>
      </c>
      <c r="E30" s="38" t="n">
        <f aca="false">C30*$C$11+D30*$D$11</f>
        <v>0.1</v>
      </c>
      <c r="F30" s="11" t="n">
        <f aca="false">SQRT($C$11*(C30-E30)^2+$D$11*(D30-E30)^2)</f>
        <v>0.435889894354067</v>
      </c>
    </row>
    <row r="31" customFormat="false" ht="12.8" hidden="false" customHeight="false" outlineLevel="0" collapsed="false">
      <c r="B31" s="2" t="n">
        <f aca="false">B30+1</f>
        <v>16</v>
      </c>
      <c r="C31" s="25" t="n">
        <v>2</v>
      </c>
      <c r="D31" s="25" t="n">
        <v>0</v>
      </c>
      <c r="E31" s="38" t="n">
        <f aca="false">C31*$C$11+D31*$D$11</f>
        <v>0.1</v>
      </c>
      <c r="F31" s="11" t="n">
        <f aca="false">SQRT($C$11*(C31-E31)^2+$D$11*(D31-E31)^2)</f>
        <v>0.435889894354067</v>
      </c>
    </row>
    <row r="32" customFormat="false" ht="12.8" hidden="false" customHeight="false" outlineLevel="0" collapsed="false">
      <c r="B32" s="2" t="n">
        <f aca="false">B31+1</f>
        <v>17</v>
      </c>
      <c r="C32" s="25" t="n">
        <v>2</v>
      </c>
      <c r="D32" s="25" t="n">
        <v>0</v>
      </c>
      <c r="E32" s="38" t="n">
        <f aca="false">C32*$C$11+D32*$D$11</f>
        <v>0.1</v>
      </c>
      <c r="F32" s="11" t="n">
        <f aca="false">SQRT($C$11*(C32-E32)^2+$D$11*(D32-E32)^2)</f>
        <v>0.435889894354067</v>
      </c>
    </row>
    <row r="33" customFormat="false" ht="12.8" hidden="false" customHeight="false" outlineLevel="0" collapsed="false">
      <c r="B33" s="2" t="n">
        <f aca="false">B32+1</f>
        <v>18</v>
      </c>
      <c r="C33" s="25" t="n">
        <v>2</v>
      </c>
      <c r="D33" s="25" t="n">
        <v>0</v>
      </c>
      <c r="E33" s="38" t="n">
        <f aca="false">C33*$C$11+D33*$D$11</f>
        <v>0.1</v>
      </c>
      <c r="F33" s="11" t="n">
        <f aca="false">SQRT($C$11*(C33-E33)^2+$D$11*(D33-E33)^2)</f>
        <v>0.435889894354067</v>
      </c>
    </row>
    <row r="34" customFormat="false" ht="12.8" hidden="false" customHeight="false" outlineLevel="0" collapsed="false">
      <c r="B34" s="2" t="n">
        <f aca="false">B33+1</f>
        <v>19</v>
      </c>
      <c r="C34" s="25" t="n">
        <v>2</v>
      </c>
      <c r="D34" s="25" t="n">
        <v>0</v>
      </c>
      <c r="E34" s="38" t="n">
        <f aca="false">C34*$C$11+D34*$D$11</f>
        <v>0.1</v>
      </c>
      <c r="F34" s="11" t="n">
        <f aca="false">SQRT($C$11*(C34-E34)^2+$D$11*(D34-E34)^2)</f>
        <v>0.435889894354067</v>
      </c>
    </row>
    <row r="35" customFormat="false" ht="12.8" hidden="false" customHeight="false" outlineLevel="0" collapsed="false">
      <c r="B35" s="27" t="n">
        <f aca="false">B34+1</f>
        <v>20</v>
      </c>
      <c r="C35" s="28" t="n">
        <v>2</v>
      </c>
      <c r="D35" s="28" t="n">
        <v>0</v>
      </c>
      <c r="E35" s="28" t="n">
        <f aca="false">C35*$C$11+D35*$D$11</f>
        <v>0.1</v>
      </c>
      <c r="F35" s="20" t="n">
        <f aca="false">SQRT($C$11*(C35-E35)^2+$D$11*(D35-E35)^2)</f>
        <v>0.435889894354067</v>
      </c>
    </row>
  </sheetData>
  <mergeCells count="3">
    <mergeCell ref="B9:F9"/>
    <mergeCell ref="H9:I9"/>
    <mergeCell ref="C14:E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9.92410714285714"/>
    <col collapsed="false" hidden="false" max="2" min="2" style="0" width="19.3705357142857"/>
    <col collapsed="false" hidden="false" max="3" min="3" style="0" width="12.875"/>
    <col collapsed="false" hidden="false" max="4" min="4" style="0" width="14.1741071428571"/>
    <col collapsed="false" hidden="false" max="5" min="5" style="0" width="16.4330357142857"/>
    <col collapsed="false" hidden="false" max="6" min="6" style="0" width="9.92410714285714"/>
    <col collapsed="false" hidden="false" max="7" min="7" style="0" width="14.09375"/>
    <col collapsed="false" hidden="false" max="1025" min="8" style="0" width="9.92410714285714"/>
  </cols>
  <sheetData>
    <row r="2" customFormat="false" ht="12.8" hidden="false" customHeight="false" outlineLevel="0" collapsed="false">
      <c r="B2" s="39"/>
      <c r="C2" s="40" t="s">
        <v>39</v>
      </c>
      <c r="D2" s="40" t="s">
        <v>40</v>
      </c>
      <c r="E2" s="41"/>
      <c r="F2" s="40"/>
      <c r="G2" s="42"/>
      <c r="I2" s="8" t="s">
        <v>41</v>
      </c>
    </row>
    <row r="3" customFormat="false" ht="12.8" hidden="false" customHeight="false" outlineLevel="0" collapsed="false">
      <c r="B3" s="2"/>
      <c r="C3" s="21" t="n">
        <f aca="false">C7/C8</f>
        <v>0.438480271425246</v>
      </c>
      <c r="D3" s="0" t="n">
        <f aca="false">C6/C7</f>
        <v>1.28060431715566</v>
      </c>
      <c r="G3" s="3"/>
      <c r="I3" s="8" t="s">
        <v>42</v>
      </c>
    </row>
    <row r="4" customFormat="false" ht="12.8" hidden="false" customHeight="false" outlineLevel="0" collapsed="false">
      <c r="B4" s="2"/>
      <c r="G4" s="43"/>
      <c r="I4" s="8" t="s">
        <v>43</v>
      </c>
    </row>
    <row r="5" customFormat="false" ht="12.8" hidden="false" customHeight="false" outlineLevel="0" collapsed="false">
      <c r="B5" s="2"/>
      <c r="D5" s="0" t="s">
        <v>44</v>
      </c>
      <c r="E5" s="0" t="s">
        <v>36</v>
      </c>
      <c r="G5" s="44" t="s">
        <v>45</v>
      </c>
      <c r="I5" s="8" t="s">
        <v>46</v>
      </c>
    </row>
    <row r="6" customFormat="false" ht="12.8" hidden="false" customHeight="false" outlineLevel="0" collapsed="false">
      <c r="B6" s="6" t="s">
        <v>47</v>
      </c>
      <c r="C6" s="25" t="n">
        <f aca="false">'#_Succesful_Comp'!G10</f>
        <v>16.8455918572426</v>
      </c>
      <c r="D6" s="21" t="s">
        <v>48</v>
      </c>
      <c r="G6" s="44"/>
    </row>
    <row r="7" customFormat="false" ht="12.8" hidden="false" customHeight="false" outlineLevel="0" collapsed="false">
      <c r="B7" s="6" t="s">
        <v>49</v>
      </c>
      <c r="C7" s="25" t="n">
        <f aca="false">C8-C6</f>
        <v>13.1544081427574</v>
      </c>
      <c r="D7" s="21" t="n">
        <f aca="false">('#_Succesful_Comp'!I36/Capital_Structure!C7)^(1/10)-1</f>
        <v>0.17792284483456</v>
      </c>
      <c r="E7" s="21" t="n">
        <f aca="false">E8/C3</f>
        <v>0.788573918427733</v>
      </c>
      <c r="G7" s="45" t="n">
        <f aca="false">D7/E7</f>
        <v>0.225626083588085</v>
      </c>
    </row>
    <row r="8" customFormat="false" ht="12.8" hidden="false" customHeight="false" outlineLevel="0" collapsed="false">
      <c r="B8" s="13" t="s">
        <v>50</v>
      </c>
      <c r="C8" s="46" t="n">
        <f aca="false">Lo_Recap!F6</f>
        <v>30</v>
      </c>
      <c r="D8" s="47" t="n">
        <f aca="false">Lo_Recap!F8</f>
        <v>0.118783698076129</v>
      </c>
      <c r="E8" s="47" t="n">
        <f aca="false">Lo_Recap!F9</f>
        <v>0.345774105791062</v>
      </c>
      <c r="F8" s="48"/>
      <c r="G8" s="49" t="n">
        <f aca="false">D8/E8</f>
        <v>0.343529767228739</v>
      </c>
    </row>
    <row r="9" customFormat="false" ht="12.8" hidden="false" customHeight="false" outlineLevel="0" collapsed="false">
      <c r="G9" s="50"/>
    </row>
    <row r="10" customFormat="false" ht="12.8" hidden="false" customHeight="false" outlineLevel="0" collapsed="false">
      <c r="B10" s="8" t="s">
        <v>51</v>
      </c>
      <c r="G10" s="50"/>
    </row>
    <row r="11" customFormat="false" ht="12.8" hidden="false" customHeight="false" outlineLevel="0" collapsed="false">
      <c r="B11" s="8" t="s">
        <v>52</v>
      </c>
      <c r="G11" s="50"/>
    </row>
    <row r="12" customFormat="false" ht="12.8" hidden="false" customHeight="false" outlineLevel="0" collapsed="false">
      <c r="B12" s="8" t="s">
        <v>53</v>
      </c>
      <c r="G12" s="50"/>
    </row>
    <row r="13" customFormat="false" ht="12.8" hidden="false" customHeight="false" outlineLevel="0" collapsed="false">
      <c r="B13" s="8" t="s">
        <v>54</v>
      </c>
      <c r="G13" s="50"/>
    </row>
    <row r="14" customFormat="false" ht="12.8" hidden="false" customHeight="false" outlineLevel="0" collapsed="false">
      <c r="G14" s="50"/>
    </row>
    <row r="15" customFormat="false" ht="12.8" hidden="false" customHeight="false" outlineLevel="0" collapsed="false">
      <c r="G15" s="50"/>
    </row>
    <row r="16" customFormat="false" ht="12.8" hidden="false" customHeight="false" outlineLevel="0" collapsed="false">
      <c r="B16" s="39"/>
      <c r="C16" s="41" t="str">
        <f aca="false">C2</f>
        <v>% Equity</v>
      </c>
      <c r="D16" s="41" t="str">
        <f aca="false">D2</f>
        <v>Debt/Equity</v>
      </c>
      <c r="E16" s="41"/>
      <c r="F16" s="40"/>
      <c r="G16" s="51"/>
    </row>
    <row r="17" customFormat="false" ht="12.8" hidden="false" customHeight="false" outlineLevel="0" collapsed="false">
      <c r="B17" s="2"/>
      <c r="C17" s="21" t="n">
        <f aca="false">C22/C23</f>
        <v>0.245553763307462</v>
      </c>
      <c r="D17" s="0" t="n">
        <f aca="false">SUM(C20:C21)/C22</f>
        <v>3.07242791366989</v>
      </c>
      <c r="G17" s="52"/>
    </row>
    <row r="18" customFormat="false" ht="12.8" hidden="false" customHeight="false" outlineLevel="0" collapsed="false">
      <c r="B18" s="2"/>
      <c r="G18" s="52"/>
    </row>
    <row r="19" customFormat="false" ht="12.8" hidden="false" customHeight="false" outlineLevel="0" collapsed="false">
      <c r="B19" s="2"/>
      <c r="D19" s="0" t="str">
        <f aca="false">D5</f>
        <v>Expected Return</v>
      </c>
      <c r="E19" s="0" t="str">
        <f aca="false">E5</f>
        <v>Standard Deviation</v>
      </c>
      <c r="G19" s="52"/>
    </row>
    <row r="20" customFormat="false" ht="12.8" hidden="false" customHeight="false" outlineLevel="0" collapsed="false">
      <c r="B20" s="2" t="str">
        <f aca="false">B6&amp;" (Senior)"</f>
        <v>Debt Financing (Senior)</v>
      </c>
      <c r="C20" s="25" t="n">
        <f aca="false">C6</f>
        <v>16.8455918572426</v>
      </c>
      <c r="D20" s="0" t="str">
        <f aca="false">D6</f>
        <v>'@ 3.85%</v>
      </c>
      <c r="G20" s="52"/>
    </row>
    <row r="21" customFormat="false" ht="12.8" hidden="false" customHeight="false" outlineLevel="0" collapsed="false">
      <c r="B21" s="2" t="s">
        <v>55</v>
      </c>
      <c r="C21" s="25" t="n">
        <f aca="false">'#_Succesful_Comp'!G11-'#_Succesful_Comp'!G10</f>
        <v>5.78779524353351</v>
      </c>
      <c r="D21" s="21" t="n">
        <f aca="false">'#_Succesful_Comp'!F11</f>
        <v>0.05</v>
      </c>
      <c r="E21" s="21"/>
      <c r="G21" s="52"/>
    </row>
    <row r="22" customFormat="false" ht="12.8" hidden="false" customHeight="false" outlineLevel="0" collapsed="false">
      <c r="B22" s="2" t="s">
        <v>49</v>
      </c>
      <c r="C22" s="25" t="n">
        <f aca="false">C8-C20-C21</f>
        <v>7.36661289922387</v>
      </c>
      <c r="D22" s="21" t="n">
        <f aca="false">('#_Succesful_Comp'!I36/C22)^(1/10)-1</f>
        <v>0.24823740032297</v>
      </c>
      <c r="E22" s="21" t="n">
        <f aca="false">E23/C17</f>
        <v>1.40814012024777</v>
      </c>
      <c r="G22" s="45" t="n">
        <f aca="false">D22/E22</f>
        <v>0.176287428185266</v>
      </c>
    </row>
    <row r="23" customFormat="false" ht="12.8" hidden="false" customHeight="false" outlineLevel="0" collapsed="false">
      <c r="B23" s="13" t="s">
        <v>50</v>
      </c>
      <c r="C23" s="46" t="n">
        <f aca="false">Lo_Recap!F6</f>
        <v>30</v>
      </c>
      <c r="D23" s="47" t="n">
        <f aca="false">Lo_Recap!F8</f>
        <v>0.118783698076129</v>
      </c>
      <c r="E23" s="47" t="n">
        <f aca="false">Lo_Recap!F9</f>
        <v>0.345774105791062</v>
      </c>
      <c r="F23" s="48"/>
      <c r="G23" s="49" t="n">
        <f aca="false">D23/E23</f>
        <v>0.343529767228739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2017-11-06T13:09:07Z</dcterms:created>
  <dc:creator/>
  <dc:description/>
  <dc:language>en-US</dc:language>
  <cp:lastModifiedBy/>
  <dcterms:modified xsi:type="dcterms:W3CDTF">2017-11-17T13:16:26Z</dcterms:modified>
  <cp:revision>59</cp:revision>
  <dc:subject/>
  <dc:title/>
</cp:coreProperties>
</file>