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Library/CloudStorage/OneDrive-NREL/WC Ports/OSW-LCA/Complete_code/WOMBAT/"/>
    </mc:Choice>
  </mc:AlternateContent>
  <xr:revisionPtr revIDLastSave="0" documentId="13_ncr:1_{BB6B68B4-9E3D-9B46-9699-F241410A8187}" xr6:coauthVersionLast="47" xr6:coauthVersionMax="47" xr10:uidLastSave="{00000000-0000-0000-0000-000000000000}"/>
  <bookViews>
    <workbookView xWindow="980" yWindow="500" windowWidth="32620" windowHeight="20500" xr2:uid="{00000000-000D-0000-FFFF-FFFF00000000}"/>
  </bookViews>
  <sheets>
    <sheet name="WCports_test_sov6" sheetId="1" r:id="rId1"/>
    <sheet name="WCports_test_sov6a" sheetId="11" state="hidden" r:id="rId2"/>
    <sheet name="WCports_test_sov6b" sheetId="2" state="hidden" r:id="rId3"/>
    <sheet name="WCports_test_sov6c" sheetId="3" state="hidden" r:id="rId4"/>
    <sheet name="WCports_test_sov6d" sheetId="4" state="hidden" r:id="rId5"/>
    <sheet name="WCports_test_ctv6" sheetId="6" r:id="rId6"/>
    <sheet name="WCports_test_ctv6a" sheetId="10" state="hidden" r:id="rId7"/>
    <sheet name="WCports_test_ctv6b" sheetId="7" state="hidden" r:id="rId8"/>
    <sheet name="WCports_test_ctv6c" sheetId="8" state="hidden" r:id="rId9"/>
    <sheet name="WCports_test_ctv6d" sheetId="9" state="hidden" r:id="rId10"/>
    <sheet name="WCports_test_ctv8" sheetId="16" r:id="rId11"/>
    <sheet name="WCports_test_ctv8a" sheetId="12" state="hidden" r:id="rId12"/>
    <sheet name="WCports_test_ctv8b" sheetId="13" state="hidden" r:id="rId13"/>
    <sheet name="WCports_test_ctv8c" sheetId="14" state="hidden" r:id="rId14"/>
    <sheet name="WCports_test_ctv8d" sheetId="15" state="hidden" r:id="rId15"/>
    <sheet name="aggregate" sheetId="5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6" l="1"/>
  <c r="J46" i="1"/>
  <c r="E12" i="5"/>
  <c r="D12" i="5"/>
  <c r="C12" i="5"/>
  <c r="H12" i="5"/>
  <c r="G12" i="5"/>
  <c r="F12" i="5"/>
  <c r="H16" i="5"/>
  <c r="F16" i="5"/>
  <c r="E13" i="5"/>
  <c r="E14" i="5"/>
  <c r="E15" i="5"/>
  <c r="E16" i="5"/>
  <c r="H13" i="5"/>
  <c r="H14" i="5"/>
  <c r="G13" i="5"/>
  <c r="G14" i="5"/>
  <c r="G16" i="5"/>
  <c r="F14" i="5"/>
  <c r="F13" i="5"/>
  <c r="U8" i="5"/>
  <c r="U7" i="5"/>
  <c r="U6" i="5"/>
  <c r="T8" i="5"/>
  <c r="T7" i="5"/>
  <c r="T6" i="5"/>
  <c r="J8" i="5"/>
  <c r="J7" i="5"/>
  <c r="J6" i="5"/>
  <c r="K6" i="5"/>
  <c r="K7" i="5"/>
  <c r="K8" i="5"/>
  <c r="E6" i="5"/>
  <c r="E7" i="5"/>
  <c r="E8" i="5"/>
  <c r="D8" i="5"/>
  <c r="D7" i="5"/>
  <c r="D6" i="5"/>
  <c r="C3" i="16"/>
  <c r="D3" i="16"/>
  <c r="E3" i="16"/>
  <c r="F3" i="16"/>
  <c r="G3" i="16"/>
  <c r="C4" i="16"/>
  <c r="D4" i="16"/>
  <c r="E4" i="16"/>
  <c r="F4" i="16"/>
  <c r="G4" i="16"/>
  <c r="C5" i="16"/>
  <c r="D5" i="16"/>
  <c r="E5" i="16"/>
  <c r="F5" i="16"/>
  <c r="G5" i="16"/>
  <c r="C6" i="16"/>
  <c r="D6" i="16"/>
  <c r="E6" i="16"/>
  <c r="F6" i="16"/>
  <c r="G6" i="16"/>
  <c r="C7" i="16"/>
  <c r="D7" i="16"/>
  <c r="E7" i="16"/>
  <c r="F7" i="16"/>
  <c r="G7" i="16"/>
  <c r="D8" i="16"/>
  <c r="E8" i="16"/>
  <c r="F8" i="16"/>
  <c r="G8" i="16"/>
  <c r="C9" i="16"/>
  <c r="D9" i="16"/>
  <c r="E9" i="16"/>
  <c r="F9" i="16"/>
  <c r="G9" i="16"/>
  <c r="C10" i="16"/>
  <c r="D10" i="16"/>
  <c r="E10" i="16"/>
  <c r="F10" i="16"/>
  <c r="G10" i="16"/>
  <c r="C11" i="16"/>
  <c r="D11" i="16"/>
  <c r="E11" i="16"/>
  <c r="F11" i="16"/>
  <c r="G11" i="16"/>
  <c r="C12" i="16"/>
  <c r="D12" i="16"/>
  <c r="E12" i="16"/>
  <c r="F12" i="16"/>
  <c r="G12" i="16"/>
  <c r="C13" i="16"/>
  <c r="D13" i="16"/>
  <c r="E13" i="16"/>
  <c r="F13" i="16"/>
  <c r="G13" i="16"/>
  <c r="C14" i="16"/>
  <c r="D14" i="16"/>
  <c r="E14" i="16"/>
  <c r="F14" i="16"/>
  <c r="G14" i="16"/>
  <c r="C15" i="16"/>
  <c r="D15" i="16"/>
  <c r="E15" i="16"/>
  <c r="F15" i="16"/>
  <c r="G15" i="16"/>
  <c r="C16" i="16"/>
  <c r="D16" i="16"/>
  <c r="E16" i="16"/>
  <c r="F16" i="16"/>
  <c r="G16" i="16"/>
  <c r="C17" i="16"/>
  <c r="D17" i="16"/>
  <c r="E17" i="16"/>
  <c r="F17" i="16"/>
  <c r="G17" i="16"/>
  <c r="C18" i="16"/>
  <c r="D18" i="16"/>
  <c r="E18" i="16"/>
  <c r="F18" i="16"/>
  <c r="G18" i="16"/>
  <c r="C19" i="16"/>
  <c r="D19" i="16"/>
  <c r="E19" i="16"/>
  <c r="F19" i="16"/>
  <c r="G19" i="16"/>
  <c r="C20" i="16"/>
  <c r="D20" i="16"/>
  <c r="E20" i="16"/>
  <c r="F20" i="16"/>
  <c r="G20" i="16"/>
  <c r="C21" i="16"/>
  <c r="D21" i="16"/>
  <c r="E21" i="16"/>
  <c r="F21" i="16"/>
  <c r="G21" i="16"/>
  <c r="C22" i="16"/>
  <c r="D22" i="16"/>
  <c r="E22" i="16"/>
  <c r="F22" i="16"/>
  <c r="G22" i="16"/>
  <c r="C23" i="16"/>
  <c r="D23" i="16"/>
  <c r="E23" i="16"/>
  <c r="F23" i="16"/>
  <c r="G23" i="16"/>
  <c r="C24" i="16"/>
  <c r="D24" i="16"/>
  <c r="E24" i="16"/>
  <c r="F24" i="16"/>
  <c r="G24" i="16"/>
  <c r="C25" i="16"/>
  <c r="D25" i="16"/>
  <c r="E25" i="16"/>
  <c r="F25" i="16"/>
  <c r="G25" i="16"/>
  <c r="C26" i="16"/>
  <c r="D26" i="16"/>
  <c r="E26" i="16"/>
  <c r="F26" i="16"/>
  <c r="G26" i="16"/>
  <c r="C27" i="16"/>
  <c r="D27" i="16"/>
  <c r="E27" i="16"/>
  <c r="F27" i="16"/>
  <c r="G27" i="16"/>
  <c r="C28" i="16"/>
  <c r="D28" i="16"/>
  <c r="E28" i="16"/>
  <c r="F28" i="16"/>
  <c r="G28" i="16"/>
  <c r="C29" i="16"/>
  <c r="D29" i="16"/>
  <c r="E29" i="16"/>
  <c r="F29" i="16"/>
  <c r="G29" i="16"/>
  <c r="C30" i="16"/>
  <c r="D30" i="16"/>
  <c r="E30" i="16"/>
  <c r="F30" i="16"/>
  <c r="G30" i="16"/>
  <c r="C31" i="16"/>
  <c r="D31" i="16"/>
  <c r="E31" i="16"/>
  <c r="F31" i="16"/>
  <c r="G31" i="16"/>
  <c r="C32" i="16"/>
  <c r="D32" i="16"/>
  <c r="E32" i="16"/>
  <c r="F32" i="16"/>
  <c r="G32" i="16"/>
  <c r="C33" i="16"/>
  <c r="D33" i="16"/>
  <c r="E33" i="16"/>
  <c r="F33" i="16"/>
  <c r="G33" i="16"/>
  <c r="C34" i="16"/>
  <c r="D34" i="16"/>
  <c r="E34" i="16"/>
  <c r="F34" i="16"/>
  <c r="G34" i="16"/>
  <c r="C35" i="16"/>
  <c r="D35" i="16"/>
  <c r="E35" i="16"/>
  <c r="F35" i="16"/>
  <c r="G35" i="16"/>
  <c r="C36" i="16"/>
  <c r="D36" i="16"/>
  <c r="E36" i="16"/>
  <c r="F36" i="16"/>
  <c r="G36" i="16"/>
  <c r="C37" i="16"/>
  <c r="D37" i="16"/>
  <c r="E37" i="16"/>
  <c r="F37" i="16"/>
  <c r="G37" i="16"/>
  <c r="C38" i="16"/>
  <c r="D38" i="16"/>
  <c r="E38" i="16"/>
  <c r="F38" i="16"/>
  <c r="G38" i="16"/>
  <c r="C39" i="16"/>
  <c r="D39" i="16"/>
  <c r="E39" i="16"/>
  <c r="F39" i="16"/>
  <c r="G39" i="16"/>
  <c r="C40" i="16"/>
  <c r="D40" i="16"/>
  <c r="E40" i="16"/>
  <c r="F40" i="16"/>
  <c r="G40" i="16"/>
  <c r="C41" i="16"/>
  <c r="D41" i="16"/>
  <c r="E41" i="16"/>
  <c r="F41" i="16"/>
  <c r="G41" i="16"/>
  <c r="C42" i="16"/>
  <c r="D42" i="16"/>
  <c r="E42" i="16"/>
  <c r="F42" i="16"/>
  <c r="G42" i="16"/>
  <c r="C43" i="16"/>
  <c r="D43" i="16"/>
  <c r="E43" i="16"/>
  <c r="F43" i="16"/>
  <c r="G43" i="16"/>
  <c r="C44" i="16"/>
  <c r="D44" i="16"/>
  <c r="E44" i="16"/>
  <c r="F44" i="16"/>
  <c r="G44" i="16"/>
  <c r="C45" i="16"/>
  <c r="D45" i="16"/>
  <c r="E45" i="16"/>
  <c r="F45" i="16"/>
  <c r="G45" i="16"/>
  <c r="C46" i="16"/>
  <c r="D46" i="16"/>
  <c r="E46" i="16"/>
  <c r="F46" i="16"/>
  <c r="G46" i="16"/>
  <c r="C47" i="16"/>
  <c r="D47" i="16"/>
  <c r="E47" i="16"/>
  <c r="F47" i="16"/>
  <c r="G47" i="16"/>
  <c r="C48" i="16"/>
  <c r="D48" i="16"/>
  <c r="E48" i="16"/>
  <c r="F48" i="16"/>
  <c r="G48" i="16"/>
  <c r="C49" i="16"/>
  <c r="D49" i="16"/>
  <c r="E49" i="16"/>
  <c r="F49" i="16"/>
  <c r="G49" i="16"/>
  <c r="C50" i="16"/>
  <c r="D50" i="16"/>
  <c r="E50" i="16"/>
  <c r="F50" i="16"/>
  <c r="G50" i="16"/>
  <c r="C51" i="16"/>
  <c r="D51" i="16"/>
  <c r="E51" i="16"/>
  <c r="F51" i="16"/>
  <c r="G51" i="16"/>
  <c r="C52" i="16"/>
  <c r="D52" i="16"/>
  <c r="E52" i="16"/>
  <c r="F52" i="16"/>
  <c r="G52" i="16"/>
  <c r="C53" i="16"/>
  <c r="D53" i="16"/>
  <c r="E53" i="16"/>
  <c r="F53" i="16"/>
  <c r="G53" i="16"/>
  <c r="C54" i="16"/>
  <c r="D54" i="16"/>
  <c r="E54" i="16"/>
  <c r="F54" i="16"/>
  <c r="G54" i="16"/>
  <c r="C55" i="16"/>
  <c r="D55" i="16"/>
  <c r="E55" i="16"/>
  <c r="F55" i="16"/>
  <c r="G55" i="16"/>
  <c r="C56" i="16"/>
  <c r="D56" i="16"/>
  <c r="E56" i="16"/>
  <c r="F56" i="16"/>
  <c r="G56" i="16"/>
  <c r="C57" i="16"/>
  <c r="D57" i="16"/>
  <c r="E57" i="16"/>
  <c r="F57" i="16"/>
  <c r="G57" i="16"/>
  <c r="C58" i="16"/>
  <c r="D58" i="16"/>
  <c r="E58" i="16"/>
  <c r="F58" i="16"/>
  <c r="G58" i="16"/>
  <c r="C59" i="16"/>
  <c r="D59" i="16"/>
  <c r="E59" i="16"/>
  <c r="F59" i="16"/>
  <c r="G59" i="16"/>
  <c r="C60" i="16"/>
  <c r="D60" i="16"/>
  <c r="E60" i="16"/>
  <c r="F60" i="16"/>
  <c r="G60" i="16"/>
  <c r="C61" i="16"/>
  <c r="D61" i="16"/>
  <c r="E61" i="16"/>
  <c r="F61" i="16"/>
  <c r="G61" i="16"/>
  <c r="C62" i="16"/>
  <c r="D62" i="16"/>
  <c r="E62" i="16"/>
  <c r="F62" i="16"/>
  <c r="G62" i="16"/>
  <c r="D2" i="16"/>
  <c r="E2" i="16"/>
  <c r="F2" i="16"/>
  <c r="G2" i="16"/>
  <c r="C2" i="16"/>
  <c r="C13" i="5"/>
  <c r="H15" i="5" l="1"/>
  <c r="G15" i="5"/>
  <c r="F15" i="5"/>
  <c r="C3" i="6"/>
  <c r="D3" i="6"/>
  <c r="E3" i="6"/>
  <c r="F3" i="6"/>
  <c r="C4" i="6"/>
  <c r="D4" i="6"/>
  <c r="E4" i="6"/>
  <c r="F4" i="6"/>
  <c r="O6" i="5" s="1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N7" i="5" s="1"/>
  <c r="E8" i="6"/>
  <c r="F8" i="6"/>
  <c r="O7" i="5" s="1"/>
  <c r="C9" i="6"/>
  <c r="D9" i="6"/>
  <c r="E9" i="6"/>
  <c r="F9" i="6"/>
  <c r="C10" i="6"/>
  <c r="D10" i="6"/>
  <c r="E10" i="6"/>
  <c r="F10" i="6"/>
  <c r="O8" i="5" s="1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D2" i="6"/>
  <c r="E2" i="6"/>
  <c r="F2" i="6"/>
  <c r="C2" i="6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K8" i="1"/>
  <c r="H7" i="5" s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K10" i="1"/>
  <c r="M10" i="1"/>
  <c r="V8" i="5" s="1"/>
  <c r="C11" i="1"/>
  <c r="D11" i="1"/>
  <c r="E11" i="1"/>
  <c r="F11" i="1"/>
  <c r="G11" i="1"/>
  <c r="H11" i="1"/>
  <c r="I11" i="1"/>
  <c r="K11" i="1"/>
  <c r="M11" i="1"/>
  <c r="C12" i="1"/>
  <c r="D12" i="1"/>
  <c r="E12" i="1"/>
  <c r="F12" i="1"/>
  <c r="G12" i="1"/>
  <c r="H12" i="1"/>
  <c r="I12" i="1"/>
  <c r="K12" i="1"/>
  <c r="M12" i="1"/>
  <c r="C13" i="1"/>
  <c r="D13" i="1"/>
  <c r="E13" i="1"/>
  <c r="F13" i="1"/>
  <c r="G13" i="1"/>
  <c r="H13" i="1"/>
  <c r="I13" i="1"/>
  <c r="K13" i="1"/>
  <c r="M13" i="1"/>
  <c r="C14" i="1"/>
  <c r="D14" i="1"/>
  <c r="E14" i="1"/>
  <c r="F14" i="1"/>
  <c r="G14" i="1"/>
  <c r="H14" i="1"/>
  <c r="I14" i="1"/>
  <c r="K14" i="1"/>
  <c r="M14" i="1"/>
  <c r="C15" i="1"/>
  <c r="D15" i="1"/>
  <c r="E15" i="1"/>
  <c r="F15" i="1"/>
  <c r="G15" i="1"/>
  <c r="H15" i="1"/>
  <c r="I15" i="1"/>
  <c r="K15" i="1"/>
  <c r="M15" i="1"/>
  <c r="C16" i="1"/>
  <c r="D16" i="1"/>
  <c r="E16" i="1"/>
  <c r="F16" i="1"/>
  <c r="G16" i="1"/>
  <c r="H16" i="1"/>
  <c r="I16" i="1"/>
  <c r="K16" i="1"/>
  <c r="M16" i="1"/>
  <c r="C17" i="1"/>
  <c r="D17" i="1"/>
  <c r="E17" i="1"/>
  <c r="F17" i="1"/>
  <c r="G17" i="1"/>
  <c r="H17" i="1"/>
  <c r="I17" i="1"/>
  <c r="K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K19" i="1"/>
  <c r="M19" i="1"/>
  <c r="C20" i="1"/>
  <c r="D20" i="1"/>
  <c r="E20" i="1"/>
  <c r="F20" i="1"/>
  <c r="G20" i="1"/>
  <c r="H20" i="1"/>
  <c r="I20" i="1"/>
  <c r="K20" i="1"/>
  <c r="M20" i="1"/>
  <c r="C21" i="1"/>
  <c r="D21" i="1"/>
  <c r="E21" i="1"/>
  <c r="F21" i="1"/>
  <c r="G21" i="1"/>
  <c r="H21" i="1"/>
  <c r="I21" i="1"/>
  <c r="K21" i="1"/>
  <c r="M21" i="1"/>
  <c r="C22" i="1"/>
  <c r="D22" i="1"/>
  <c r="E22" i="1"/>
  <c r="F22" i="1"/>
  <c r="G22" i="1"/>
  <c r="H22" i="1"/>
  <c r="I22" i="1"/>
  <c r="K22" i="1"/>
  <c r="M22" i="1"/>
  <c r="C23" i="1"/>
  <c r="D23" i="1"/>
  <c r="E23" i="1"/>
  <c r="F23" i="1"/>
  <c r="G23" i="1"/>
  <c r="H23" i="1"/>
  <c r="I23" i="1"/>
  <c r="K23" i="1"/>
  <c r="M23" i="1"/>
  <c r="C24" i="1"/>
  <c r="D24" i="1"/>
  <c r="E24" i="1"/>
  <c r="F24" i="1"/>
  <c r="G24" i="1"/>
  <c r="H24" i="1"/>
  <c r="I24" i="1"/>
  <c r="K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K26" i="1"/>
  <c r="M26" i="1"/>
  <c r="C27" i="1"/>
  <c r="D27" i="1"/>
  <c r="E27" i="1"/>
  <c r="F27" i="1"/>
  <c r="G27" i="1"/>
  <c r="H27" i="1"/>
  <c r="I27" i="1"/>
  <c r="K27" i="1"/>
  <c r="M27" i="1"/>
  <c r="C28" i="1"/>
  <c r="D28" i="1"/>
  <c r="E28" i="1"/>
  <c r="F28" i="1"/>
  <c r="G28" i="1"/>
  <c r="H28" i="1"/>
  <c r="I28" i="1"/>
  <c r="K28" i="1"/>
  <c r="M28" i="1"/>
  <c r="C29" i="1"/>
  <c r="D29" i="1"/>
  <c r="E29" i="1"/>
  <c r="F29" i="1"/>
  <c r="G29" i="1"/>
  <c r="H29" i="1"/>
  <c r="I29" i="1"/>
  <c r="K29" i="1"/>
  <c r="M29" i="1"/>
  <c r="C30" i="1"/>
  <c r="D30" i="1"/>
  <c r="E30" i="1"/>
  <c r="F30" i="1"/>
  <c r="G30" i="1"/>
  <c r="H30" i="1"/>
  <c r="I30" i="1"/>
  <c r="K30" i="1"/>
  <c r="M30" i="1"/>
  <c r="C31" i="1"/>
  <c r="D31" i="1"/>
  <c r="E31" i="1"/>
  <c r="F31" i="1"/>
  <c r="G31" i="1"/>
  <c r="H31" i="1"/>
  <c r="I31" i="1"/>
  <c r="K31" i="1"/>
  <c r="M31" i="1"/>
  <c r="C32" i="1"/>
  <c r="D32" i="1"/>
  <c r="E32" i="1"/>
  <c r="F32" i="1"/>
  <c r="G32" i="1"/>
  <c r="H32" i="1"/>
  <c r="I32" i="1"/>
  <c r="K32" i="1"/>
  <c r="M32" i="1"/>
  <c r="C33" i="1"/>
  <c r="D33" i="1"/>
  <c r="E33" i="1"/>
  <c r="F33" i="1"/>
  <c r="G33" i="1"/>
  <c r="H33" i="1"/>
  <c r="I33" i="1"/>
  <c r="K33" i="1"/>
  <c r="M33" i="1"/>
  <c r="C34" i="1"/>
  <c r="D34" i="1"/>
  <c r="E34" i="1"/>
  <c r="F34" i="1"/>
  <c r="G34" i="1"/>
  <c r="H34" i="1"/>
  <c r="I34" i="1"/>
  <c r="K34" i="1"/>
  <c r="M34" i="1"/>
  <c r="C35" i="1"/>
  <c r="D35" i="1"/>
  <c r="E35" i="1"/>
  <c r="F35" i="1"/>
  <c r="G35" i="1"/>
  <c r="H35" i="1"/>
  <c r="I35" i="1"/>
  <c r="K35" i="1"/>
  <c r="M35" i="1"/>
  <c r="C36" i="1"/>
  <c r="D36" i="1"/>
  <c r="E36" i="1"/>
  <c r="F36" i="1"/>
  <c r="G36" i="1"/>
  <c r="H36" i="1"/>
  <c r="I36" i="1"/>
  <c r="K36" i="1"/>
  <c r="M36" i="1"/>
  <c r="C37" i="1"/>
  <c r="D37" i="1"/>
  <c r="E37" i="1"/>
  <c r="F37" i="1"/>
  <c r="G37" i="1"/>
  <c r="H37" i="1"/>
  <c r="I37" i="1"/>
  <c r="K37" i="1"/>
  <c r="M37" i="1"/>
  <c r="C38" i="1"/>
  <c r="D38" i="1"/>
  <c r="E38" i="1"/>
  <c r="F38" i="1"/>
  <c r="G38" i="1"/>
  <c r="H38" i="1"/>
  <c r="I38" i="1"/>
  <c r="K38" i="1"/>
  <c r="M38" i="1"/>
  <c r="C39" i="1"/>
  <c r="D39" i="1"/>
  <c r="E39" i="1"/>
  <c r="F39" i="1"/>
  <c r="G39" i="1"/>
  <c r="H39" i="1"/>
  <c r="I39" i="1"/>
  <c r="K39" i="1"/>
  <c r="M39" i="1"/>
  <c r="C40" i="1"/>
  <c r="D40" i="1"/>
  <c r="E40" i="1"/>
  <c r="F40" i="1"/>
  <c r="G40" i="1"/>
  <c r="H40" i="1"/>
  <c r="I40" i="1"/>
  <c r="K40" i="1"/>
  <c r="M40" i="1"/>
  <c r="C41" i="1"/>
  <c r="D41" i="1"/>
  <c r="E41" i="1"/>
  <c r="F41" i="1"/>
  <c r="G41" i="1"/>
  <c r="H41" i="1"/>
  <c r="I41" i="1"/>
  <c r="K41" i="1"/>
  <c r="M41" i="1"/>
  <c r="C42" i="1"/>
  <c r="D42" i="1"/>
  <c r="E42" i="1"/>
  <c r="F42" i="1"/>
  <c r="G42" i="1"/>
  <c r="H42" i="1"/>
  <c r="I42" i="1"/>
  <c r="K42" i="1"/>
  <c r="M42" i="1"/>
  <c r="C43" i="1"/>
  <c r="D43" i="1"/>
  <c r="E43" i="1"/>
  <c r="F43" i="1"/>
  <c r="G43" i="1"/>
  <c r="H43" i="1"/>
  <c r="I43" i="1"/>
  <c r="K43" i="1"/>
  <c r="M43" i="1"/>
  <c r="C44" i="1"/>
  <c r="D44" i="1"/>
  <c r="E44" i="1"/>
  <c r="F44" i="1"/>
  <c r="G44" i="1"/>
  <c r="H44" i="1"/>
  <c r="I44" i="1"/>
  <c r="K44" i="1"/>
  <c r="M44" i="1"/>
  <c r="C45" i="1"/>
  <c r="D45" i="1"/>
  <c r="E45" i="1"/>
  <c r="F45" i="1"/>
  <c r="G45" i="1"/>
  <c r="H45" i="1"/>
  <c r="I45" i="1"/>
  <c r="K45" i="1"/>
  <c r="M45" i="1"/>
  <c r="C46" i="1"/>
  <c r="D46" i="1"/>
  <c r="E46" i="1"/>
  <c r="F46" i="1"/>
  <c r="G46" i="1"/>
  <c r="H46" i="1"/>
  <c r="I46" i="1"/>
  <c r="K46" i="1"/>
  <c r="M46" i="1"/>
  <c r="C47" i="1"/>
  <c r="D47" i="1"/>
  <c r="E47" i="1"/>
  <c r="F47" i="1"/>
  <c r="G47" i="1"/>
  <c r="H47" i="1"/>
  <c r="I47" i="1"/>
  <c r="K47" i="1"/>
  <c r="M47" i="1"/>
  <c r="C48" i="1"/>
  <c r="D48" i="1"/>
  <c r="E48" i="1"/>
  <c r="F48" i="1"/>
  <c r="G48" i="1"/>
  <c r="H48" i="1"/>
  <c r="I48" i="1"/>
  <c r="K48" i="1"/>
  <c r="M48" i="1"/>
  <c r="C49" i="1"/>
  <c r="D49" i="1"/>
  <c r="E49" i="1"/>
  <c r="F49" i="1"/>
  <c r="G49" i="1"/>
  <c r="H49" i="1"/>
  <c r="I49" i="1"/>
  <c r="K49" i="1"/>
  <c r="M49" i="1"/>
  <c r="C50" i="1"/>
  <c r="D50" i="1"/>
  <c r="E50" i="1"/>
  <c r="F50" i="1"/>
  <c r="G50" i="1"/>
  <c r="H50" i="1"/>
  <c r="I50" i="1"/>
  <c r="K50" i="1"/>
  <c r="M50" i="1"/>
  <c r="D2" i="1"/>
  <c r="E2" i="1"/>
  <c r="F2" i="1"/>
  <c r="G2" i="1"/>
  <c r="H2" i="1"/>
  <c r="I2" i="1"/>
  <c r="J2" i="1"/>
  <c r="K2" i="1"/>
  <c r="L2" i="1"/>
  <c r="M2" i="1"/>
  <c r="C2" i="1"/>
  <c r="Q8" i="5"/>
  <c r="Q7" i="5"/>
  <c r="Q6" i="5"/>
  <c r="N8" i="5"/>
  <c r="N6" i="5"/>
  <c r="I8" i="5"/>
  <c r="I7" i="5"/>
  <c r="I6" i="5"/>
  <c r="F7" i="5"/>
  <c r="G7" i="5"/>
  <c r="P7" i="5"/>
  <c r="R7" i="5"/>
  <c r="S7" i="5"/>
  <c r="V7" i="5"/>
  <c r="C7" i="5"/>
  <c r="F8" i="5"/>
  <c r="G8" i="5"/>
  <c r="H8" i="5"/>
  <c r="P8" i="5"/>
  <c r="R8" i="5"/>
  <c r="S8" i="5"/>
  <c r="C8" i="5"/>
  <c r="F6" i="5"/>
  <c r="G6" i="5"/>
  <c r="H6" i="5"/>
  <c r="L6" i="5"/>
  <c r="M6" i="5"/>
  <c r="P6" i="5"/>
  <c r="R6" i="5"/>
  <c r="S6" i="5"/>
  <c r="V6" i="5"/>
  <c r="C6" i="5"/>
  <c r="D13" i="5"/>
  <c r="C14" i="5" l="1"/>
  <c r="D14" i="5"/>
  <c r="J36" i="3"/>
  <c r="J36" i="1" s="1"/>
  <c r="L11" i="3"/>
  <c r="L11" i="1" s="1"/>
  <c r="L17" i="3"/>
  <c r="L17" i="1" s="1"/>
  <c r="L19" i="3"/>
  <c r="L19" i="1" s="1"/>
  <c r="L20" i="3"/>
  <c r="L20" i="1" s="1"/>
  <c r="L21" i="3"/>
  <c r="L21" i="1" s="1"/>
  <c r="L22" i="3"/>
  <c r="L22" i="1" s="1"/>
  <c r="L23" i="3"/>
  <c r="L23" i="1" s="1"/>
  <c r="L24" i="3"/>
  <c r="L24" i="1" s="1"/>
  <c r="L28" i="3"/>
  <c r="L28" i="1" s="1"/>
  <c r="L29" i="3"/>
  <c r="L29" i="1" s="1"/>
  <c r="L27" i="3"/>
  <c r="L27" i="1" s="1"/>
  <c r="L26" i="3"/>
  <c r="L26" i="1" s="1"/>
  <c r="L41" i="3"/>
  <c r="L41" i="1" s="1"/>
  <c r="L40" i="3"/>
  <c r="L40" i="1" s="1"/>
  <c r="L39" i="3"/>
  <c r="L39" i="1" s="1"/>
  <c r="L38" i="3"/>
  <c r="L38" i="1" s="1"/>
  <c r="L37" i="3"/>
  <c r="L37" i="1" s="1"/>
  <c r="L36" i="3"/>
  <c r="L36" i="1" s="1"/>
  <c r="L50" i="3"/>
  <c r="L50" i="1" s="1"/>
  <c r="L49" i="3"/>
  <c r="L48" i="3"/>
  <c r="L48" i="1" s="1"/>
  <c r="L47" i="3"/>
  <c r="L47" i="1" s="1"/>
  <c r="L46" i="3"/>
  <c r="L46" i="1" s="1"/>
  <c r="L44" i="3"/>
  <c r="L44" i="1" s="1"/>
  <c r="L43" i="3"/>
  <c r="L43" i="1" s="1"/>
  <c r="L45" i="3"/>
  <c r="L45" i="1" s="1"/>
  <c r="L42" i="3"/>
  <c r="L42" i="1" s="1"/>
  <c r="L35" i="3"/>
  <c r="L35" i="1" s="1"/>
  <c r="L34" i="3"/>
  <c r="L33" i="3"/>
  <c r="L33" i="1" s="1"/>
  <c r="L32" i="3"/>
  <c r="L32" i="1" s="1"/>
  <c r="L30" i="3"/>
  <c r="L30" i="1" s="1"/>
  <c r="L31" i="3"/>
  <c r="L10" i="3"/>
  <c r="L10" i="1" s="1"/>
  <c r="M8" i="5" s="1"/>
  <c r="L8" i="3"/>
  <c r="L8" i="1" s="1"/>
  <c r="M7" i="5" s="1"/>
  <c r="L14" i="3" l="1"/>
  <c r="L14" i="1" s="1"/>
  <c r="L34" i="1"/>
  <c r="L12" i="3"/>
  <c r="L12" i="1" s="1"/>
  <c r="L49" i="1"/>
  <c r="L13" i="3"/>
  <c r="L13" i="1" s="1"/>
  <c r="L31" i="1"/>
  <c r="L16" i="3"/>
  <c r="L16" i="1" s="1"/>
  <c r="L15" i="3"/>
  <c r="L15" i="1" s="1"/>
  <c r="J8" i="3"/>
  <c r="J8" i="1" s="1"/>
  <c r="L7" i="5" s="1"/>
  <c r="J10" i="3"/>
  <c r="J10" i="1" s="1"/>
  <c r="L8" i="5" s="1"/>
  <c r="J11" i="3"/>
  <c r="J11" i="1" s="1"/>
  <c r="J17" i="3"/>
  <c r="J17" i="1" s="1"/>
  <c r="J19" i="3"/>
  <c r="J19" i="1" s="1"/>
  <c r="J23" i="3"/>
  <c r="J23" i="1" s="1"/>
  <c r="J22" i="3"/>
  <c r="J22" i="1" s="1"/>
  <c r="J21" i="3"/>
  <c r="J21" i="1" s="1"/>
  <c r="J20" i="3"/>
  <c r="J20" i="1" s="1"/>
  <c r="J24" i="3"/>
  <c r="J24" i="1" s="1"/>
  <c r="J28" i="3"/>
  <c r="J28" i="1" s="1"/>
  <c r="J30" i="3"/>
  <c r="J30" i="1" s="1"/>
  <c r="J29" i="3"/>
  <c r="J29" i="1" s="1"/>
  <c r="J27" i="3"/>
  <c r="J27" i="1" s="1"/>
  <c r="J26" i="3"/>
  <c r="J26" i="1" s="1"/>
  <c r="J42" i="3"/>
  <c r="J42" i="1" s="1"/>
  <c r="J41" i="3"/>
  <c r="J41" i="1" s="1"/>
  <c r="J40" i="3"/>
  <c r="J39" i="3"/>
  <c r="J39" i="1" s="1"/>
  <c r="J38" i="3"/>
  <c r="J38" i="1" s="1"/>
  <c r="J37" i="3"/>
  <c r="J37" i="1" s="1"/>
  <c r="J50" i="3"/>
  <c r="J50" i="1" s="1"/>
  <c r="J48" i="3"/>
  <c r="J48" i="1" s="1"/>
  <c r="J49" i="3"/>
  <c r="J35" i="3"/>
  <c r="J35" i="1" s="1"/>
  <c r="J34" i="3"/>
  <c r="J47" i="3"/>
  <c r="J47" i="1" s="1"/>
  <c r="J46" i="3"/>
  <c r="J45" i="3"/>
  <c r="J45" i="1" s="1"/>
  <c r="J44" i="3"/>
  <c r="J44" i="1" s="1"/>
  <c r="J43" i="3"/>
  <c r="J43" i="1" s="1"/>
  <c r="J33" i="3"/>
  <c r="J33" i="1" s="1"/>
  <c r="J32" i="3"/>
  <c r="J32" i="1" s="1"/>
  <c r="J31" i="3"/>
  <c r="J12" i="3" l="1"/>
  <c r="J12" i="1" s="1"/>
  <c r="J49" i="1"/>
  <c r="J13" i="3"/>
  <c r="J13" i="1" s="1"/>
  <c r="J31" i="1"/>
  <c r="J14" i="3"/>
  <c r="J14" i="1" s="1"/>
  <c r="J34" i="1"/>
  <c r="J15" i="3"/>
  <c r="J15" i="1" s="1"/>
  <c r="J40" i="1"/>
  <c r="C16" i="5"/>
  <c r="D16" i="5"/>
  <c r="D15" i="5"/>
  <c r="C15" i="5"/>
  <c r="J16" i="3"/>
  <c r="J16" i="1" s="1"/>
</calcChain>
</file>

<file path=xl/sharedStrings.xml><?xml version="1.0" encoding="utf-8"?>
<sst xmlns="http://schemas.openxmlformats.org/spreadsheetml/2006/main" count="1856" uniqueCount="115">
  <si>
    <t>Bandon</t>
  </si>
  <si>
    <t>CrescentCity_H</t>
  </si>
  <si>
    <t>Diablo_SL</t>
  </si>
  <si>
    <t>Ellwood_SL</t>
  </si>
  <si>
    <t>Ilwaco</t>
  </si>
  <si>
    <t>MorroBay_SL</t>
  </si>
  <si>
    <t>Newport</t>
  </si>
  <si>
    <t>Oakland_H</t>
  </si>
  <si>
    <t>PillarPoint_SL</t>
  </si>
  <si>
    <t>Richmond_H</t>
  </si>
  <si>
    <t>Westport</t>
  </si>
  <si>
    <t>distance to O&amp;M port</t>
  </si>
  <si>
    <t>km</t>
  </si>
  <si>
    <t>distance to S&amp;I port</t>
  </si>
  <si>
    <t>availability - time based</t>
  </si>
  <si>
    <t>%</t>
  </si>
  <si>
    <t>availability - production based</t>
  </si>
  <si>
    <t>capacity factor - net</t>
  </si>
  <si>
    <t>capacity factor - gross</t>
  </si>
  <si>
    <t>annual power production</t>
  </si>
  <si>
    <t>GWh</t>
  </si>
  <si>
    <t>task completion rate</t>
  </si>
  <si>
    <t>annual direct O&amp;M cost</t>
  </si>
  <si>
    <t>$/kW</t>
  </si>
  <si>
    <t>annual vessel cost</t>
  </si>
  <si>
    <t>sov cost</t>
  </si>
  <si>
    <t>aht cost</t>
  </si>
  <si>
    <t>dsv cost</t>
  </si>
  <si>
    <t>tug cost</t>
  </si>
  <si>
    <t>cable cost</t>
  </si>
  <si>
    <t>annual repair cost</t>
  </si>
  <si>
    <t>annual technician cost</t>
  </si>
  <si>
    <t>sov time at sea</t>
  </si>
  <si>
    <t>aht time at sea</t>
  </si>
  <si>
    <t>h/yr</t>
  </si>
  <si>
    <t>dsv time at sea</t>
  </si>
  <si>
    <t>tug time at sea</t>
  </si>
  <si>
    <t>clv time at sea</t>
  </si>
  <si>
    <t>number of tows</t>
  </si>
  <si>
    <t>#/yr</t>
  </si>
  <si>
    <t>sov distance</t>
  </si>
  <si>
    <t>km/yr</t>
  </si>
  <si>
    <t>aht distance</t>
  </si>
  <si>
    <t>dsv distance</t>
  </si>
  <si>
    <t>tug distance</t>
  </si>
  <si>
    <t>cable distance</t>
  </si>
  <si>
    <t>aht idle at port</t>
  </si>
  <si>
    <t>aht transit time</t>
  </si>
  <si>
    <t>aht idle at sea</t>
  </si>
  <si>
    <t>dsv idle at port</t>
  </si>
  <si>
    <t>dsv transit time</t>
  </si>
  <si>
    <t>dsv idle at sea</t>
  </si>
  <si>
    <t>tug 1 idle at port</t>
  </si>
  <si>
    <t>tug 1 transit time</t>
  </si>
  <si>
    <t>tug 1 idle at sea</t>
  </si>
  <si>
    <t>tug 2 idle at port</t>
  </si>
  <si>
    <t>tug 2 transit time</t>
  </si>
  <si>
    <t>tug 2 idle at sea</t>
  </si>
  <si>
    <t>cable 1 idle at port</t>
  </si>
  <si>
    <t>cable 1 transit time</t>
  </si>
  <si>
    <t>cable 1 idle at sea</t>
  </si>
  <si>
    <t>cable 2 idle at port</t>
  </si>
  <si>
    <t>cable 2 transit time</t>
  </si>
  <si>
    <t>cable 2 idle at sea</t>
  </si>
  <si>
    <t>sov idle at port</t>
  </si>
  <si>
    <t>sov transit time</t>
  </si>
  <si>
    <t>sov idle at sea</t>
  </si>
  <si>
    <t>CrescentCity</t>
  </si>
  <si>
    <t>Diablo</t>
  </si>
  <si>
    <t>Ellwood</t>
  </si>
  <si>
    <t>Humboldt</t>
  </si>
  <si>
    <t>Brookings</t>
  </si>
  <si>
    <t>Reedsport</t>
  </si>
  <si>
    <t>RogueRiver</t>
  </si>
  <si>
    <t>O&amp;M port distance</t>
  </si>
  <si>
    <t>S&amp;I port distance</t>
  </si>
  <si>
    <t>ctv cost</t>
  </si>
  <si>
    <t>ctv time at sea</t>
  </si>
  <si>
    <t>ctv distance</t>
  </si>
  <si>
    <t>ctv 1 idle at port</t>
  </si>
  <si>
    <t>ctv 1 transit time</t>
  </si>
  <si>
    <t>ctv 1 idle at sea</t>
  </si>
  <si>
    <t>ctv 2 idle at port</t>
  </si>
  <si>
    <t>ctv 2 transit time</t>
  </si>
  <si>
    <t>ctv 2 idle at sea</t>
  </si>
  <si>
    <t>ctv 3 idle at port</t>
  </si>
  <si>
    <t>ctv 3 transit time</t>
  </si>
  <si>
    <t>ctv 3 idle at sea</t>
  </si>
  <si>
    <t>ctv 4 idle at port</t>
  </si>
  <si>
    <t>ctv 4 transit time</t>
  </si>
  <si>
    <t>ctv 4 idle at sea</t>
  </si>
  <si>
    <t>ctv 5 idle at port</t>
  </si>
  <si>
    <t>ctv 5 transit time</t>
  </si>
  <si>
    <t>ctv 5 idle at sea</t>
  </si>
  <si>
    <t>CrescentCity_ctv</t>
  </si>
  <si>
    <t>Diablo_ctv</t>
  </si>
  <si>
    <t>Ilwaco_ctv</t>
  </si>
  <si>
    <t>MorroBay_ctv</t>
  </si>
  <si>
    <t>Westport_ctv</t>
  </si>
  <si>
    <t>MorroBay</t>
  </si>
  <si>
    <t>Central California</t>
  </si>
  <si>
    <t>Northern California</t>
  </si>
  <si>
    <t>Southern Oregon</t>
  </si>
  <si>
    <t>Central Oregon</t>
  </si>
  <si>
    <t>South WA</t>
  </si>
  <si>
    <t>SOV</t>
  </si>
  <si>
    <t>CTV</t>
  </si>
  <si>
    <t>annual power output</t>
  </si>
  <si>
    <t>SOV for 70-112 km</t>
  </si>
  <si>
    <t>CTV for 70-112 km</t>
  </si>
  <si>
    <t>Baseline</t>
  </si>
  <si>
    <t>Moderate</t>
  </si>
  <si>
    <t>Expanded</t>
  </si>
  <si>
    <t xml:space="preserve">Avg. O&amp;M port dist </t>
  </si>
  <si>
    <t>Avg. S&amp;I port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</si>
</sst>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"/>
    <numFmt numFmtId="165" formatCode="0.0%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0" fillId="0" borderId="10" xfId="0" applyBorder="1"/>
    <xf numFmtId="3" fontId="0" fillId="0" borderId="0" xfId="0" applyNumberFormat="1"/>
    <xf numFmtId="3" fontId="0" fillId="0" borderId="10" xfId="0" applyNumberFormat="1" applyBorder="1"/>
    <xf numFmtId="164" fontId="0" fillId="0" borderId="10" xfId="0" applyNumberFormat="1" applyBorder="1"/>
    <xf numFmtId="164" fontId="0" fillId="0" borderId="0" xfId="0" applyNumberFormat="1"/>
    <xf numFmtId="165" fontId="0" fillId="0" borderId="10" xfId="1" applyNumberFormat="1" applyFont="1" applyBorder="1"/>
    <xf numFmtId="165" fontId="0" fillId="0" borderId="0" xfId="1" applyNumberFormat="1" applyFont="1"/>
    <xf numFmtId="165" fontId="16" fillId="0" borderId="0" xfId="1" applyNumberFormat="1" applyFont="1"/>
    <xf numFmtId="164" fontId="16" fillId="0" borderId="0" xfId="0" applyNumberFormat="1" applyFont="1"/>
    <xf numFmtId="166" fontId="0" fillId="0" borderId="10" xfId="0" applyNumberFormat="1" applyBorder="1"/>
    <xf numFmtId="0" fontId="18" fillId="0" borderId="0" xfId="0" applyFont="1" applyAlignment="1">
      <alignment vertical="center"/>
    </xf>
    <xf numFmtId="164" fontId="0" fillId="33" borderId="0" xfId="0" applyNumberFormat="1" applyFill="1"/>
    <xf numFmtId="3" fontId="0" fillId="33" borderId="0" xfId="0" applyNumberFormat="1" applyFill="1"/>
    <xf numFmtId="3" fontId="0" fillId="33" borderId="10" xfId="0" applyNumberFormat="1" applyFill="1" applyBorder="1"/>
    <xf numFmtId="1" fontId="0" fillId="0" borderId="0" xfId="0" applyNumberFormat="1"/>
    <xf numFmtId="0" fontId="19" fillId="0" borderId="0" xfId="0" applyFont="1"/>
    <xf numFmtId="1" fontId="19" fillId="0" borderId="0" xfId="0" applyNumberFormat="1" applyFont="1"/>
    <xf numFmtId="9" fontId="19" fillId="0" borderId="0" xfId="1" applyFont="1" applyFill="1"/>
    <xf numFmtId="0" fontId="0" fillId="39" borderId="0" xfId="0" applyFill="1"/>
    <xf numFmtId="0" fontId="0" fillId="40" borderId="0" xfId="0" applyFill="1"/>
    <xf numFmtId="0" fontId="16" fillId="41" borderId="0" xfId="0" applyFont="1" applyFill="1"/>
    <xf numFmtId="0" fontId="0" fillId="41" borderId="0" xfId="0" applyFill="1"/>
    <xf numFmtId="3" fontId="16" fillId="0" borderId="0" xfId="1" applyNumberFormat="1" applyFont="1"/>
    <xf numFmtId="0" fontId="0" fillId="35" borderId="0" xfId="0" applyFill="1"/>
    <xf numFmtId="3" fontId="0" fillId="35" borderId="0" xfId="0" applyNumberFormat="1" applyFill="1"/>
    <xf numFmtId="0" fontId="0" fillId="35" borderId="10" xfId="0" applyFill="1" applyBorder="1"/>
    <xf numFmtId="3" fontId="0" fillId="35" borderId="10" xfId="0" applyNumberFormat="1" applyFill="1" applyBorder="1"/>
    <xf numFmtId="165" fontId="16" fillId="0" borderId="0" xfId="1" applyNumberFormat="1" applyFont="1" applyFill="1"/>
    <xf numFmtId="165" fontId="0" fillId="0" borderId="0" xfId="1" applyNumberFormat="1" applyFont="1" applyFill="1"/>
    <xf numFmtId="165" fontId="0" fillId="0" borderId="10" xfId="1" applyNumberFormat="1" applyFont="1" applyFill="1" applyBorder="1"/>
    <xf numFmtId="0" fontId="17" fillId="38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7" fillId="37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workbookViewId="0">
      <selection activeCell="J35" sqref="J35"/>
    </sheetView>
  </sheetViews>
  <sheetFormatPr baseColWidth="10" defaultColWidth="8.83203125" defaultRowHeight="15" x14ac:dyDescent="0.2"/>
  <cols>
    <col min="1" max="1" width="28.33203125" bestFit="1" customWidth="1"/>
    <col min="2" max="2" width="6" bestFit="1" customWidth="1"/>
    <col min="4" max="4" width="14.5" bestFit="1" customWidth="1"/>
    <col min="5" max="5" width="9.5" bestFit="1" customWidth="1"/>
    <col min="6" max="6" width="12" bestFit="1" customWidth="1"/>
    <col min="8" max="8" width="12.5" bestFit="1" customWidth="1"/>
    <col min="10" max="10" width="10.5" bestFit="1" customWidth="1"/>
    <col min="11" max="11" width="13.33203125" bestFit="1" customWidth="1"/>
    <col min="12" max="12" width="12.1640625" bestFit="1" customWidth="1"/>
  </cols>
  <sheetData>
    <row r="1" spans="1:15" x14ac:dyDescent="0.2"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5" x14ac:dyDescent="0.2">
      <c r="A2" t="s">
        <v>11</v>
      </c>
      <c r="B2" t="s">
        <v>12</v>
      </c>
      <c r="C2">
        <f>AVERAGE(WCports_test_sov6a!C2,WCports_test_sov6b!C2,WCports_test_sov6c!C2,WCports_test_sov6d!C2)</f>
        <v>115</v>
      </c>
      <c r="D2">
        <f>AVERAGE(WCports_test_sov6a!D2,WCports_test_sov6b!D2,WCports_test_sov6c!D2,WCports_test_sov6d!D2)</f>
        <v>96</v>
      </c>
      <c r="E2">
        <f>AVERAGE(WCports_test_sov6a!E2,WCports_test_sov6b!E2,WCports_test_sov6c!E2,WCports_test_sov6d!E2)</f>
        <v>97</v>
      </c>
      <c r="F2">
        <f>AVERAGE(WCports_test_sov6a!F2,WCports_test_sov6b!F2,WCports_test_sov6c!F2,WCports_test_sov6d!F2)</f>
        <v>249</v>
      </c>
      <c r="G2">
        <f>AVERAGE(WCports_test_sov6a!G2,WCports_test_sov6b!G2,WCports_test_sov6c!G2,WCports_test_sov6d!G2)</f>
        <v>110</v>
      </c>
      <c r="H2">
        <f>AVERAGE(WCports_test_sov6a!H2,WCports_test_sov6b!H2,WCports_test_sov6c!H2,WCports_test_sov6d!H2)</f>
        <v>91</v>
      </c>
      <c r="I2">
        <f>AVERAGE(WCports_test_sov6a!I2,WCports_test_sov6b!I2,WCports_test_sov6c!I2,WCports_test_sov6d!I2)</f>
        <v>128</v>
      </c>
      <c r="J2">
        <f>AVERAGE(WCports_test_sov6a!J2,WCports_test_sov6b!J2,WCports_test_sov6c!J2,WCports_test_sov6d!J2)</f>
        <v>441</v>
      </c>
      <c r="K2">
        <f>AVERAGE(WCports_test_sov6a!K2,WCports_test_sov6b!K2,WCports_test_sov6c!K2,WCports_test_sov6d!K2)</f>
        <v>222</v>
      </c>
      <c r="L2">
        <f>AVERAGE(WCports_test_sov6a!L2,WCports_test_sov6b!L2,WCports_test_sov6c!L2,WCports_test_sov6d!L2)</f>
        <v>449</v>
      </c>
      <c r="M2">
        <f>AVERAGE(WCports_test_sov6a!M2,WCports_test_sov6b!M2,WCports_test_sov6c!M2,WCports_test_sov6d!M2)</f>
        <v>78</v>
      </c>
    </row>
    <row r="3" spans="1:15" x14ac:dyDescent="0.2">
      <c r="A3" t="s">
        <v>13</v>
      </c>
      <c r="B3" t="s">
        <v>12</v>
      </c>
      <c r="C3">
        <f>AVERAGE(WCports_test_sov6a!C3,WCports_test_sov6b!C3,WCports_test_sov6c!C3,WCports_test_sov6d!C3)</f>
        <v>148</v>
      </c>
      <c r="D3">
        <f>AVERAGE(WCports_test_sov6a!D3,WCports_test_sov6b!D3,WCports_test_sov6c!D3,WCports_test_sov6d!D3)</f>
        <v>43</v>
      </c>
      <c r="E3">
        <f>AVERAGE(WCports_test_sov6a!E3,WCports_test_sov6b!E3,WCports_test_sov6c!E3,WCports_test_sov6d!E3)</f>
        <v>111</v>
      </c>
      <c r="F3">
        <f>AVERAGE(WCports_test_sov6a!F3,WCports_test_sov6b!F3,WCports_test_sov6c!F3,WCports_test_sov6d!F3)</f>
        <v>111</v>
      </c>
      <c r="G3">
        <f>AVERAGE(WCports_test_sov6a!G3,WCports_test_sov6b!G3,WCports_test_sov6c!G3,WCports_test_sov6d!G3)</f>
        <v>89</v>
      </c>
      <c r="H3">
        <f>AVERAGE(WCports_test_sov6a!H3,WCports_test_sov6b!H3,WCports_test_sov6c!H3,WCports_test_sov6d!H3)</f>
        <v>111</v>
      </c>
      <c r="I3">
        <f>AVERAGE(WCports_test_sov6a!I3,WCports_test_sov6b!I3,WCports_test_sov6c!I3,WCports_test_sov6d!I3)</f>
        <v>50</v>
      </c>
      <c r="J3">
        <f>AVERAGE(WCports_test_sov6a!J3,WCports_test_sov6b!J3,WCports_test_sov6c!J3,WCports_test_sov6d!J3)</f>
        <v>43</v>
      </c>
      <c r="K3">
        <f>AVERAGE(WCports_test_sov6a!K3,WCports_test_sov6b!K3,WCports_test_sov6c!K3,WCports_test_sov6d!K3)</f>
        <v>111</v>
      </c>
      <c r="L3">
        <f>AVERAGE(WCports_test_sov6a!L3,WCports_test_sov6b!L3,WCports_test_sov6c!L3,WCports_test_sov6d!L3)</f>
        <v>43</v>
      </c>
      <c r="M3">
        <f>AVERAGE(WCports_test_sov6a!M3,WCports_test_sov6b!M3,WCports_test_sov6c!M3,WCports_test_sov6d!M3)</f>
        <v>89</v>
      </c>
    </row>
    <row r="4" spans="1:15" x14ac:dyDescent="0.2">
      <c r="A4" s="9" t="s">
        <v>14</v>
      </c>
      <c r="B4" s="9" t="s">
        <v>15</v>
      </c>
      <c r="C4" s="9">
        <f>AVERAGE(WCports_test_sov6a!C4,WCports_test_sov6b!C4,WCports_test_sov6c!C4,WCports_test_sov6d!C4)</f>
        <v>0.96568022428928724</v>
      </c>
      <c r="D4" s="9">
        <f>AVERAGE(WCports_test_sov6a!D4,WCports_test_sov6b!D4,WCports_test_sov6c!D4,WCports_test_sov6d!D4)</f>
        <v>0.97167000771062484</v>
      </c>
      <c r="E4" s="9">
        <f>AVERAGE(WCports_test_sov6a!E4,WCports_test_sov6b!E4,WCports_test_sov6c!E4,WCports_test_sov6d!E4)</f>
        <v>0.96974652340706047</v>
      </c>
      <c r="F4" s="29">
        <f>AVERAGE(WCports_test_sov6a!F4,WCports_test_sov6b!F4,WCports_test_sov6c!F4,WCports_test_sov6d!F4)</f>
        <v>0.96922356393280995</v>
      </c>
      <c r="G4" s="9">
        <f>AVERAGE(WCports_test_sov6a!G4,WCports_test_sov6b!G4,WCports_test_sov6c!G4,WCports_test_sov6d!G4)</f>
        <v>0.9690118172826987</v>
      </c>
      <c r="H4" s="29">
        <f>AVERAGE(WCports_test_sov6a!H4,WCports_test_sov6b!H4,WCports_test_sov6c!H4,WCports_test_sov6d!H4)</f>
        <v>0.97003913437558431</v>
      </c>
      <c r="I4" s="9">
        <f>AVERAGE(WCports_test_sov6a!I4,WCports_test_sov6b!I4,WCports_test_sov6c!I4,WCports_test_sov6d!I4)</f>
        <v>0.97141610880428042</v>
      </c>
      <c r="J4" s="9">
        <f>AVERAGE(WCports_test_sov6a!J4,WCports_test_sov6b!J4,WCports_test_sov6c!J4,WCports_test_sov6d!J4)</f>
        <v>0.97023045506312877</v>
      </c>
      <c r="K4" s="9">
        <f>AVERAGE(WCports_test_sov6a!K4,WCports_test_sov6b!K4,WCports_test_sov6c!K4,WCports_test_sov6d!K4)</f>
        <v>0.96724491248576372</v>
      </c>
      <c r="L4" s="9">
        <f>AVERAGE(WCports_test_sov6a!L4,WCports_test_sov6b!L4,WCports_test_sov6c!L4,WCports_test_sov6d!L4)</f>
        <v>0.97023045506312877</v>
      </c>
      <c r="M4" s="9">
        <f>AVERAGE(WCports_test_sov6a!M4,WCports_test_sov6b!M4,WCports_test_sov6c!M4,WCports_test_sov6d!M4)</f>
        <v>0.96872650030243046</v>
      </c>
    </row>
    <row r="5" spans="1:15" x14ac:dyDescent="0.2">
      <c r="A5" s="8" t="s">
        <v>16</v>
      </c>
      <c r="B5" s="8" t="s">
        <v>15</v>
      </c>
      <c r="C5" s="8">
        <f>AVERAGE(WCports_test_sov6a!C5,WCports_test_sov6b!C5,WCports_test_sov6c!C5,WCports_test_sov6d!C5)</f>
        <v>0.97205594321529065</v>
      </c>
      <c r="D5" s="8">
        <f>AVERAGE(WCports_test_sov6a!D5,WCports_test_sov6b!D5,WCports_test_sov6c!D5,WCports_test_sov6d!D5)</f>
        <v>0.97692316121786582</v>
      </c>
      <c r="E5" s="8">
        <f>AVERAGE(WCports_test_sov6a!E5,WCports_test_sov6b!E5,WCports_test_sov6c!E5,WCports_test_sov6d!E5)</f>
        <v>0.97648694535582881</v>
      </c>
      <c r="F5" s="30">
        <f>AVERAGE(WCports_test_sov6a!F5,WCports_test_sov6b!F5,WCports_test_sov6c!F5,WCports_test_sov6d!F5)</f>
        <v>0.97432957787567798</v>
      </c>
      <c r="G5" s="8">
        <f>AVERAGE(WCports_test_sov6a!G5,WCports_test_sov6b!G5,WCports_test_sov6c!G5,WCports_test_sov6d!G5)</f>
        <v>0.97573559082149708</v>
      </c>
      <c r="H5" s="30">
        <f>AVERAGE(WCports_test_sov6a!H5,WCports_test_sov6b!H5,WCports_test_sov6c!H5,WCports_test_sov6d!H5)</f>
        <v>0.97557537358730173</v>
      </c>
      <c r="I5" s="8">
        <f>AVERAGE(WCports_test_sov6a!I5,WCports_test_sov6b!I5,WCports_test_sov6c!I5,WCports_test_sov6d!I5)</f>
        <v>0.97748540191973743</v>
      </c>
      <c r="J5" s="8">
        <f>AVERAGE(WCports_test_sov6a!J5,WCports_test_sov6b!J5,WCports_test_sov6c!J5,WCports_test_sov6d!J5)</f>
        <v>0.97642333187784147</v>
      </c>
      <c r="K5" s="8">
        <f>AVERAGE(WCports_test_sov6a!K5,WCports_test_sov6b!K5,WCports_test_sov6c!K5,WCports_test_sov6d!K5)</f>
        <v>0.97389034355548598</v>
      </c>
      <c r="L5" s="8">
        <f>AVERAGE(WCports_test_sov6a!L5,WCports_test_sov6b!L5,WCports_test_sov6c!L5,WCports_test_sov6d!L5)</f>
        <v>0.97642333187784147</v>
      </c>
      <c r="M5" s="8">
        <f>AVERAGE(WCports_test_sov6a!M5,WCports_test_sov6b!M5,WCports_test_sov6c!M5,WCports_test_sov6d!M5)</f>
        <v>0.97497970241943088</v>
      </c>
    </row>
    <row r="6" spans="1:15" x14ac:dyDescent="0.2">
      <c r="A6" s="8" t="s">
        <v>17</v>
      </c>
      <c r="B6" s="8" t="s">
        <v>15</v>
      </c>
      <c r="C6" s="8">
        <f>AVERAGE(WCports_test_sov6a!C6,WCports_test_sov6b!C6,WCports_test_sov6c!C6,WCports_test_sov6d!C6)</f>
        <v>0.55679176924795482</v>
      </c>
      <c r="D6" s="8">
        <f>AVERAGE(WCports_test_sov6a!D6,WCports_test_sov6b!D6,WCports_test_sov6c!D6,WCports_test_sov6d!D6)</f>
        <v>0.50597766903207519</v>
      </c>
      <c r="E6" s="8">
        <f>AVERAGE(WCports_test_sov6a!E6,WCports_test_sov6b!E6,WCports_test_sov6c!E6,WCports_test_sov6d!E6)</f>
        <v>0.53405219902109513</v>
      </c>
      <c r="F6" s="30">
        <f>AVERAGE(WCports_test_sov6a!F6,WCports_test_sov6b!F6,WCports_test_sov6c!F6,WCports_test_sov6d!F6)</f>
        <v>0.5332998742608942</v>
      </c>
      <c r="G6" s="8">
        <f>AVERAGE(WCports_test_sov6a!G6,WCports_test_sov6b!G6,WCports_test_sov6c!G6,WCports_test_sov6d!G6)</f>
        <v>0.39360698453016024</v>
      </c>
      <c r="H6" s="30">
        <f>AVERAGE(WCports_test_sov6a!H6,WCports_test_sov6b!H6,WCports_test_sov6c!H6,WCports_test_sov6d!H6)</f>
        <v>0.53355364969602459</v>
      </c>
      <c r="I6" s="8">
        <f>AVERAGE(WCports_test_sov6a!I6,WCports_test_sov6b!I6,WCports_test_sov6c!I6,WCports_test_sov6d!I6)</f>
        <v>0.47133161844574073</v>
      </c>
      <c r="J6" s="8">
        <f>AVERAGE(WCports_test_sov6a!J6,WCports_test_sov6b!J6,WCports_test_sov6c!J6,WCports_test_sov6d!J6)</f>
        <v>0.50572956454379203</v>
      </c>
      <c r="K6" s="8">
        <f>AVERAGE(WCports_test_sov6a!K6,WCports_test_sov6b!K6,WCports_test_sov6c!K6,WCports_test_sov6d!K6)</f>
        <v>0.53263208694683706</v>
      </c>
      <c r="L6" s="8">
        <f>AVERAGE(WCports_test_sov6a!L6,WCports_test_sov6b!L6,WCports_test_sov6c!L6,WCports_test_sov6d!L6)</f>
        <v>0.50572956454379203</v>
      </c>
      <c r="M6" s="8">
        <f>AVERAGE(WCports_test_sov6a!M6,WCports_test_sov6b!M6,WCports_test_sov6c!M6,WCports_test_sov6d!M6)</f>
        <v>0.39330206283069796</v>
      </c>
    </row>
    <row r="7" spans="1:15" x14ac:dyDescent="0.2">
      <c r="A7" s="8" t="s">
        <v>18</v>
      </c>
      <c r="B7" s="8" t="s">
        <v>15</v>
      </c>
      <c r="C7" s="8">
        <f>AVERAGE(WCports_test_sov6a!C7,WCports_test_sov6b!C7,WCports_test_sov6c!C7,WCports_test_sov6d!C7)</f>
        <v>0.57278806437872698</v>
      </c>
      <c r="D7" s="8">
        <f>AVERAGE(WCports_test_sov6a!D7,WCports_test_sov6b!D7,WCports_test_sov6c!D7,WCports_test_sov6d!D7)</f>
        <v>0.51791856821224203</v>
      </c>
      <c r="E7" s="8">
        <f>AVERAGE(WCports_test_sov6a!E7,WCports_test_sov6b!E7,WCports_test_sov6c!E7,WCports_test_sov6d!E7)</f>
        <v>0.54690277777777696</v>
      </c>
      <c r="F7" s="30">
        <f>AVERAGE(WCports_test_sov6a!F7,WCports_test_sov6b!F7,WCports_test_sov6c!F7,WCports_test_sov6d!F7)</f>
        <v>0.54734142462489799</v>
      </c>
      <c r="G7" s="8">
        <f>AVERAGE(WCports_test_sov6a!G7,WCports_test_sov6b!G7,WCports_test_sov6c!G7,WCports_test_sov6d!G7)</f>
        <v>0.40338342612875699</v>
      </c>
      <c r="H7" s="30">
        <f>AVERAGE(WCports_test_sov6a!H7,WCports_test_sov6b!H7,WCports_test_sov6c!H7,WCports_test_sov6d!H7)</f>
        <v>0.54690277777777696</v>
      </c>
      <c r="I7" s="8">
        <f>AVERAGE(WCports_test_sov6a!I7,WCports_test_sov6b!I7,WCports_test_sov6c!I7,WCports_test_sov6d!I7)</f>
        <v>0.48217709626384297</v>
      </c>
      <c r="J7" s="8">
        <f>AVERAGE(WCports_test_sov6a!J7,WCports_test_sov6b!J7,WCports_test_sov6c!J7,WCports_test_sov6d!J7)</f>
        <v>0.51791392615918153</v>
      </c>
      <c r="K7" s="8">
        <f>AVERAGE(WCports_test_sov6a!K7,WCports_test_sov6b!K7,WCports_test_sov6c!K7,WCports_test_sov6d!K7)</f>
        <v>0.54690277777777696</v>
      </c>
      <c r="L7" s="8">
        <f>AVERAGE(WCports_test_sov6a!L7,WCports_test_sov6b!L7,WCports_test_sov6c!L7,WCports_test_sov6d!L7)</f>
        <v>0.51791392615918153</v>
      </c>
      <c r="M7" s="8">
        <f>AVERAGE(WCports_test_sov6a!M7,WCports_test_sov6b!M7,WCports_test_sov6c!M7,WCports_test_sov6d!M7)</f>
        <v>0.40338342612875699</v>
      </c>
    </row>
    <row r="8" spans="1:15" x14ac:dyDescent="0.2">
      <c r="A8" t="s">
        <v>19</v>
      </c>
      <c r="B8" t="s">
        <v>20</v>
      </c>
      <c r="C8" s="3">
        <f>AVERAGE(WCports_test_sov6a!C8,WCports_test_sov6b!C8,WCports_test_sov6c!C8,WCports_test_sov6d!C8)</f>
        <v>4904.5693415999976</v>
      </c>
      <c r="D8" s="3">
        <f>AVERAGE(WCports_test_sov6a!D8,WCports_test_sov6b!D8,WCports_test_sov6c!D8,WCports_test_sov6d!D8)</f>
        <v>4456.9670389000003</v>
      </c>
      <c r="E8" s="3">
        <f>AVERAGE(WCports_test_sov6a!E8,WCports_test_sov6b!E8,WCports_test_sov6c!E8,WCports_test_sov6d!E8)</f>
        <v>4704.2650175500003</v>
      </c>
      <c r="F8" s="3">
        <f>AVERAGE(WCports_test_sov6a!F8,WCports_test_sov6b!F8,WCports_test_sov6c!F8,WCports_test_sov6d!F8)</f>
        <v>4698.496744766665</v>
      </c>
      <c r="G8" s="3">
        <f>AVERAGE(WCports_test_sov6a!G8,WCports_test_sov6b!G8,WCports_test_sov6c!G8,WCports_test_sov6d!G8)</f>
        <v>3467.1359304999974</v>
      </c>
      <c r="H8" s="3">
        <f>AVERAGE(WCports_test_sov6a!H8,WCports_test_sov6b!H8,WCports_test_sov6c!H8,WCports_test_sov6d!H8)</f>
        <v>4699.873483999997</v>
      </c>
      <c r="I8" s="3">
        <f>AVERAGE(WCports_test_sov6a!I8,WCports_test_sov6b!I8,WCports_test_sov6c!I8,WCports_test_sov6d!I8)</f>
        <v>4151.7830061999975</v>
      </c>
      <c r="J8" s="3">
        <f>AVERAGE(WCports_test_sov6a!J8,WCports_test_sov6b!J8,WCports_test_sov6c!J8,WCports_test_sov6d!J8)</f>
        <v>4454.7065565499997</v>
      </c>
      <c r="K8" s="3">
        <f>AVERAGE(WCports_test_sov6a!K8,WCports_test_sov6b!K8,WCports_test_sov6c!K8,WCports_test_sov6d!K8)</f>
        <v>4691.75578425</v>
      </c>
      <c r="L8" s="3">
        <f>AVERAGE(WCports_test_sov6a!L8,WCports_test_sov6b!L8,WCports_test_sov6c!L8,WCports_test_sov6d!L8)</f>
        <v>4454.7065565499997</v>
      </c>
      <c r="M8" s="3">
        <f>AVERAGE(WCports_test_sov6a!M8,WCports_test_sov6b!M8,WCports_test_sov6c!M8,WCports_test_sov6d!M8)</f>
        <v>3464.4499899000002</v>
      </c>
    </row>
    <row r="9" spans="1:15" x14ac:dyDescent="0.2">
      <c r="A9" s="7" t="s">
        <v>21</v>
      </c>
      <c r="B9" s="7" t="s">
        <v>15</v>
      </c>
      <c r="C9" s="7">
        <f>AVERAGE(WCports_test_sov6a!C9,WCports_test_sov6b!C9,WCports_test_sov6c!C9,WCports_test_sov6d!C9)</f>
        <v>0.98673570926511978</v>
      </c>
      <c r="D9" s="7">
        <f>AVERAGE(WCports_test_sov6a!D9,WCports_test_sov6b!D9,WCports_test_sov6c!D9,WCports_test_sov6d!D9)</f>
        <v>0.9890774990056217</v>
      </c>
      <c r="E9" s="7">
        <f>AVERAGE(WCports_test_sov6a!E9,WCports_test_sov6b!E9,WCports_test_sov6c!E9,WCports_test_sov6d!E9)</f>
        <v>0.99017706770856306</v>
      </c>
      <c r="F9" s="31">
        <f>AVERAGE(WCports_test_sov6a!F9,WCports_test_sov6b!F9,WCports_test_sov6c!F9,WCports_test_sov6d!F9)</f>
        <v>0.96230857127483382</v>
      </c>
      <c r="G9" s="7">
        <f>AVERAGE(WCports_test_sov6a!G9,WCports_test_sov6b!G9,WCports_test_sov6c!G9,WCports_test_sov6d!G9)</f>
        <v>0.98980650646338397</v>
      </c>
      <c r="H9" s="31">
        <f>AVERAGE(WCports_test_sov6a!H9,WCports_test_sov6b!H9,WCports_test_sov6c!H9,WCports_test_sov6d!H9)</f>
        <v>0.99066672652826426</v>
      </c>
      <c r="I9" s="7">
        <f>AVERAGE(WCports_test_sov6a!I9,WCports_test_sov6b!I9,WCports_test_sov6c!I9,WCports_test_sov6d!I9)</f>
        <v>0.98777817447100302</v>
      </c>
      <c r="J9" s="7">
        <f>AVERAGE(WCports_test_sov6a!J9,WCports_test_sov6b!J9,WCports_test_sov6c!J9,WCports_test_sov6d!J9)</f>
        <v>0.93406675493775027</v>
      </c>
      <c r="K9" s="7">
        <f>AVERAGE(WCports_test_sov6a!K9,WCports_test_sov6b!K9,WCports_test_sov6c!K9,WCports_test_sov6d!K9)</f>
        <v>0.97118191884505745</v>
      </c>
      <c r="L9" s="7">
        <f>AVERAGE(WCports_test_sov6a!L9,WCports_test_sov6b!L9,WCports_test_sov6c!L9,WCports_test_sov6d!L9)</f>
        <v>0.93406675493775027</v>
      </c>
      <c r="M9" s="7">
        <f>AVERAGE(WCports_test_sov6a!M9,WCports_test_sov6b!M9,WCports_test_sov6c!M9,WCports_test_sov6d!M9)</f>
        <v>0.98838698122001323</v>
      </c>
    </row>
    <row r="10" spans="1:15" x14ac:dyDescent="0.2">
      <c r="A10" s="1" t="s">
        <v>22</v>
      </c>
      <c r="B10" s="1" t="s">
        <v>23</v>
      </c>
      <c r="C10" s="10">
        <f>AVERAGE(WCports_test_sov6a!C10,WCports_test_sov6b!C10,WCports_test_sov6c!C10,WCports_test_sov6d!C10)</f>
        <v>115.964244276591</v>
      </c>
      <c r="D10" s="10">
        <f>AVERAGE(WCports_test_sov6a!D10,WCports_test_sov6b!D10,WCports_test_sov6c!D10,WCports_test_sov6d!D10)</f>
        <v>102.10477958491074</v>
      </c>
      <c r="E10" s="10">
        <f>AVERAGE(WCports_test_sov6a!E10,WCports_test_sov6b!E10,WCports_test_sov6c!E10,WCports_test_sov6d!E10)</f>
        <v>108.19484771291474</v>
      </c>
      <c r="F10" s="10">
        <f>AVERAGE(WCports_test_sov6a!F10,WCports_test_sov6b!F10,WCports_test_sov6c!F10,WCports_test_sov6d!F10)</f>
        <v>151.47245972088305</v>
      </c>
      <c r="G10" s="10">
        <f>AVERAGE(WCports_test_sov6a!G10,WCports_test_sov6b!G10,WCports_test_sov6c!G10,WCports_test_sov6d!G10)</f>
        <v>107.42915737976651</v>
      </c>
      <c r="H10" s="10">
        <f>AVERAGE(WCports_test_sov6a!H10,WCports_test_sov6b!H10,WCports_test_sov6c!H10,WCports_test_sov6d!H10)</f>
        <v>108.95386458294566</v>
      </c>
      <c r="I10" s="10">
        <f>AVERAGE(WCports_test_sov6a!I10,WCports_test_sov6b!I10,WCports_test_sov6c!I10,WCports_test_sov6d!I10)</f>
        <v>104.96739255934675</v>
      </c>
      <c r="J10" s="10">
        <f>AVERAGE(WCports_test_sov6a!J10,WCports_test_sov6b!J10,WCports_test_sov6c!J10,WCports_test_sov6d!J10)</f>
        <v>146.03887661470188</v>
      </c>
      <c r="K10" s="10">
        <f>AVERAGE(WCports_test_sov6a!K10,WCports_test_sov6b!K10,WCports_test_sov6c!K10,WCports_test_sov6d!K10)</f>
        <v>136.79861263125048</v>
      </c>
      <c r="L10" s="10">
        <f>AVERAGE(WCports_test_sov6a!L10,WCports_test_sov6b!L10,WCports_test_sov6c!L10,WCports_test_sov6d!L10)</f>
        <v>146.03901719169377</v>
      </c>
      <c r="M10" s="10">
        <f>AVERAGE(WCports_test_sov6a!M10,WCports_test_sov6b!M10,WCports_test_sov6c!M10,WCports_test_sov6d!M10)</f>
        <v>106.56481608481199</v>
      </c>
      <c r="O10" s="6"/>
    </row>
    <row r="11" spans="1:15" x14ac:dyDescent="0.2">
      <c r="A11" t="s">
        <v>24</v>
      </c>
      <c r="B11" t="s">
        <v>23</v>
      </c>
      <c r="C11" s="6">
        <f>AVERAGE(WCports_test_sov6a!C11,WCports_test_sov6b!C11,WCports_test_sov6c!C11,WCports_test_sov6d!C11)</f>
        <v>55.091919323004902</v>
      </c>
      <c r="D11" s="6">
        <f>AVERAGE(WCports_test_sov6a!D11,WCports_test_sov6b!D11,WCports_test_sov6c!D11,WCports_test_sov6d!D11)</f>
        <v>50.504984407243477</v>
      </c>
      <c r="E11" s="6">
        <f>AVERAGE(WCports_test_sov6a!E11,WCports_test_sov6b!E11,WCports_test_sov6c!E11,WCports_test_sov6d!E11)</f>
        <v>51.119126074277226</v>
      </c>
      <c r="F11" s="6">
        <f>AVERAGE(WCports_test_sov6a!F11,WCports_test_sov6b!F11,WCports_test_sov6c!F11,WCports_test_sov6d!F11)</f>
        <v>84.362684951098501</v>
      </c>
      <c r="G11" s="6">
        <f>AVERAGE(WCports_test_sov6a!G11,WCports_test_sov6b!G11,WCports_test_sov6c!G11,WCports_test_sov6d!G11)</f>
        <v>52.309231586674272</v>
      </c>
      <c r="H11" s="6">
        <f>AVERAGE(WCports_test_sov6a!H11,WCports_test_sov6b!H11,WCports_test_sov6c!H11,WCports_test_sov6d!H11)</f>
        <v>51.286305527798469</v>
      </c>
      <c r="I11" s="6">
        <f>AVERAGE(WCports_test_sov6a!I11,WCports_test_sov6b!I11,WCports_test_sov6c!I11,WCports_test_sov6d!I11)</f>
        <v>52.297592449289446</v>
      </c>
      <c r="J11" s="6">
        <f>AVERAGE(WCports_test_sov6a!J11,WCports_test_sov6b!J11,WCports_test_sov6c!J11,WCports_test_sov6d!J11)</f>
        <v>108.66902597196047</v>
      </c>
      <c r="K11" s="6">
        <f>AVERAGE(WCports_test_sov6a!K11,WCports_test_sov6b!K11,WCports_test_sov6c!K11,WCports_test_sov6d!K11)</f>
        <v>73.154312692677024</v>
      </c>
      <c r="L11" s="6">
        <f>AVERAGE(WCports_test_sov6a!L11,WCports_test_sov6b!L11,WCports_test_sov6c!L11,WCports_test_sov6d!L11)</f>
        <v>108.66902593708774</v>
      </c>
      <c r="M11" s="6">
        <f>AVERAGE(WCports_test_sov6a!M11,WCports_test_sov6b!M11,WCports_test_sov6c!M11,WCports_test_sov6d!M11)</f>
        <v>51.647982542634047</v>
      </c>
    </row>
    <row r="12" spans="1:15" x14ac:dyDescent="0.2">
      <c r="A12" t="s">
        <v>25</v>
      </c>
      <c r="B12" t="s">
        <v>23</v>
      </c>
      <c r="C12" s="6">
        <f>AVERAGE(WCports_test_sov6a!C12,WCports_test_sov6b!C12,WCports_test_sov6c!C12,WCports_test_sov6d!C12)</f>
        <v>19.371611296894098</v>
      </c>
      <c r="D12" s="6">
        <f>AVERAGE(WCports_test_sov6a!D12,WCports_test_sov6b!D12,WCports_test_sov6c!D12,WCports_test_sov6d!D12)</f>
        <v>19.335634275680174</v>
      </c>
      <c r="E12" s="6">
        <f>AVERAGE(WCports_test_sov6a!E12,WCports_test_sov6b!E12,WCports_test_sov6c!E12,WCports_test_sov6d!E12)</f>
        <v>19.137103307899324</v>
      </c>
      <c r="F12" s="6">
        <f>AVERAGE(WCports_test_sov6a!F12,WCports_test_sov6b!F12,WCports_test_sov6c!F12,WCports_test_sov6d!F12)</f>
        <v>19.197212236633948</v>
      </c>
      <c r="G12" s="6">
        <f>AVERAGE(WCports_test_sov6a!G12,WCports_test_sov6b!G12,WCports_test_sov6c!G12,WCports_test_sov6d!G12)</f>
        <v>19.328130861813026</v>
      </c>
      <c r="H12" s="6">
        <f>AVERAGE(WCports_test_sov6a!H12,WCports_test_sov6b!H12,WCports_test_sov6c!H12,WCports_test_sov6d!H12)</f>
        <v>19.101323124884367</v>
      </c>
      <c r="I12" s="6">
        <f>AVERAGE(WCports_test_sov6a!I12,WCports_test_sov6b!I12,WCports_test_sov6c!I12,WCports_test_sov6d!I12)</f>
        <v>19.228649852443127</v>
      </c>
      <c r="J12" s="6">
        <f>AVERAGE(WCports_test_sov6a!J12,WCports_test_sov6b!J12,WCports_test_sov6c!J12,WCports_test_sov6d!J12)</f>
        <v>19.280111200267449</v>
      </c>
      <c r="K12" s="6">
        <f>AVERAGE(WCports_test_sov6a!K12,WCports_test_sov6b!K12,WCports_test_sov6c!K12,WCports_test_sov6d!K12)</f>
        <v>19.190948495396526</v>
      </c>
      <c r="L12" s="6">
        <f>AVERAGE(WCports_test_sov6a!L12,WCports_test_sov6b!L12,WCports_test_sov6c!L12,WCports_test_sov6d!L12)</f>
        <v>19.280111200267449</v>
      </c>
      <c r="M12" s="6">
        <f>AVERAGE(WCports_test_sov6a!M12,WCports_test_sov6b!M12,WCports_test_sov6c!M12,WCports_test_sov6d!M12)</f>
        <v>19.365440446377328</v>
      </c>
      <c r="O12" s="6"/>
    </row>
    <row r="13" spans="1:15" x14ac:dyDescent="0.2">
      <c r="A13" t="s">
        <v>26</v>
      </c>
      <c r="B13" t="s">
        <v>23</v>
      </c>
      <c r="C13" s="6">
        <f>AVERAGE(WCports_test_sov6a!C13,WCports_test_sov6b!C13,WCports_test_sov6c!C13,WCports_test_sov6d!C13)</f>
        <v>24.549863585667822</v>
      </c>
      <c r="D13" s="6">
        <f>AVERAGE(WCports_test_sov6a!D13,WCports_test_sov6b!D13,WCports_test_sov6c!D13,WCports_test_sov6d!D13)</f>
        <v>12.354867511304125</v>
      </c>
      <c r="E13" s="6">
        <f>AVERAGE(WCports_test_sov6a!E13,WCports_test_sov6b!E13,WCports_test_sov6c!E13,WCports_test_sov6d!E13)</f>
        <v>19.834777083800873</v>
      </c>
      <c r="F13" s="6">
        <f>AVERAGE(WCports_test_sov6a!F13,WCports_test_sov6b!F13,WCports_test_sov6c!F13,WCports_test_sov6d!F13)</f>
        <v>19.828796882158901</v>
      </c>
      <c r="G13" s="6">
        <f>AVERAGE(WCports_test_sov6a!G13,WCports_test_sov6b!G13,WCports_test_sov6c!G13,WCports_test_sov6d!G13)</f>
        <v>16.666891327323327</v>
      </c>
      <c r="H13" s="6">
        <f>AVERAGE(WCports_test_sov6a!H13,WCports_test_sov6b!H13,WCports_test_sov6c!H13,WCports_test_sov6d!H13)</f>
        <v>21.408043935220764</v>
      </c>
      <c r="I13" s="6">
        <f>AVERAGE(WCports_test_sov6a!I13,WCports_test_sov6b!I13,WCports_test_sov6c!I13,WCports_test_sov6d!I13)</f>
        <v>12.05308665458236</v>
      </c>
      <c r="J13" s="6">
        <f>AVERAGE(WCports_test_sov6a!J13,WCports_test_sov6b!J13,WCports_test_sov6c!J13,WCports_test_sov6d!J13)</f>
        <v>11.510566399201373</v>
      </c>
      <c r="K13" s="6">
        <f>AVERAGE(WCports_test_sov6a!K13,WCports_test_sov6b!K13,WCports_test_sov6c!K13,WCports_test_sov6d!K13)</f>
        <v>19.38619250489155</v>
      </c>
      <c r="L13" s="6">
        <f>AVERAGE(WCports_test_sov6a!L13,WCports_test_sov6b!L13,WCports_test_sov6c!L13,WCports_test_sov6d!L13)</f>
        <v>11.510566399201373</v>
      </c>
      <c r="M13" s="6">
        <f>AVERAGE(WCports_test_sov6a!M13,WCports_test_sov6b!M13,WCports_test_sov6c!M13,WCports_test_sov6d!M13)</f>
        <v>17.924687358173124</v>
      </c>
    </row>
    <row r="14" spans="1:15" x14ac:dyDescent="0.2">
      <c r="A14" t="s">
        <v>27</v>
      </c>
      <c r="B14" t="s">
        <v>23</v>
      </c>
      <c r="C14" s="6">
        <f>AVERAGE(WCports_test_sov6a!C14,WCports_test_sov6b!C14,WCports_test_sov6c!C14,WCports_test_sov6d!C14)</f>
        <v>8.7822652059340456</v>
      </c>
      <c r="D14" s="6">
        <f>AVERAGE(WCports_test_sov6a!D14,WCports_test_sov6b!D14,WCports_test_sov6c!D14,WCports_test_sov6d!D14)</f>
        <v>8.3026819376138121</v>
      </c>
      <c r="E14" s="6">
        <f>AVERAGE(WCports_test_sov6a!E14,WCports_test_sov6b!E14,WCports_test_sov6c!E14,WCports_test_sov6d!E14)</f>
        <v>8.4598814547058829</v>
      </c>
      <c r="F14" s="6">
        <f>AVERAGE(WCports_test_sov6a!F14,WCports_test_sov6b!F14,WCports_test_sov6c!F14,WCports_test_sov6d!F14)</f>
        <v>13.288798000536413</v>
      </c>
      <c r="G14" s="6">
        <f>AVERAGE(WCports_test_sov6a!G14,WCports_test_sov6b!G14,WCports_test_sov6c!G14,WCports_test_sov6d!G14)</f>
        <v>8.6786767335024546</v>
      </c>
      <c r="H14" s="6">
        <f>AVERAGE(WCports_test_sov6a!H14,WCports_test_sov6b!H14,WCports_test_sov6c!H14,WCports_test_sov6d!H14)</f>
        <v>7.8900800449033772</v>
      </c>
      <c r="I14" s="6">
        <f>AVERAGE(WCports_test_sov6a!I14,WCports_test_sov6b!I14,WCports_test_sov6c!I14,WCports_test_sov6d!I14)</f>
        <v>9.972951755275492</v>
      </c>
      <c r="J14" s="6">
        <f>AVERAGE(WCports_test_sov6a!J14,WCports_test_sov6b!J14,WCports_test_sov6c!J14,WCports_test_sov6d!J14)</f>
        <v>16.173970010066192</v>
      </c>
      <c r="K14" s="6">
        <f>AVERAGE(WCports_test_sov6a!K14,WCports_test_sov6b!K14,WCports_test_sov6c!K14,WCports_test_sov6d!K14)</f>
        <v>14.64968440678965</v>
      </c>
      <c r="L14" s="6">
        <f>AVERAGE(WCports_test_sov6a!L14,WCports_test_sov6b!L14,WCports_test_sov6c!L14,WCports_test_sov6d!L14)</f>
        <v>16.174030367070426</v>
      </c>
      <c r="M14" s="6">
        <f>AVERAGE(WCports_test_sov6a!M14,WCports_test_sov6b!M14,WCports_test_sov6c!M14,WCports_test_sov6d!M14)</f>
        <v>8.3409413722287411</v>
      </c>
    </row>
    <row r="15" spans="1:15" x14ac:dyDescent="0.2">
      <c r="A15" t="s">
        <v>28</v>
      </c>
      <c r="B15" t="s">
        <v>23</v>
      </c>
      <c r="C15" s="6">
        <f>AVERAGE(WCports_test_sov6a!C15,WCports_test_sov6b!C15,WCports_test_sov6c!C15,WCports_test_sov6d!C15)</f>
        <v>2.9069021067083298</v>
      </c>
      <c r="D15" s="6">
        <f>AVERAGE(WCports_test_sov6a!D15,WCports_test_sov6b!D15,WCports_test_sov6c!D15,WCports_test_sov6d!D15)</f>
        <v>1.4786342286625536</v>
      </c>
      <c r="E15" s="6">
        <f>AVERAGE(WCports_test_sov6a!E15,WCports_test_sov6b!E15,WCports_test_sov6c!E15,WCports_test_sov6d!E15)</f>
        <v>2.1350111825672475</v>
      </c>
      <c r="F15" s="6">
        <f>AVERAGE(WCports_test_sov6a!F15,WCports_test_sov6b!F15,WCports_test_sov6c!F15,WCports_test_sov6d!F15)</f>
        <v>1.9614687344811346</v>
      </c>
      <c r="G15" s="6">
        <f>AVERAGE(WCports_test_sov6a!G15,WCports_test_sov6b!G15,WCports_test_sov6c!G15,WCports_test_sov6d!G15)</f>
        <v>2.0795341926603252</v>
      </c>
      <c r="H15" s="6">
        <f>AVERAGE(WCports_test_sov6a!H15,WCports_test_sov6b!H15,WCports_test_sov6c!H15,WCports_test_sov6d!H15)</f>
        <v>2.08940869626865</v>
      </c>
      <c r="I15" s="6">
        <f>AVERAGE(WCports_test_sov6a!I15,WCports_test_sov6b!I15,WCports_test_sov6c!I15,WCports_test_sov6d!I15)</f>
        <v>1.6295213465431253</v>
      </c>
      <c r="J15" s="6">
        <f>AVERAGE(WCports_test_sov6a!J15,WCports_test_sov6b!J15,WCports_test_sov6c!J15,WCports_test_sov6d!J15)</f>
        <v>1.3800194511663464</v>
      </c>
      <c r="K15" s="6">
        <f>AVERAGE(WCports_test_sov6a!K15,WCports_test_sov6b!K15,WCports_test_sov6c!K15,WCports_test_sov6d!K15)</f>
        <v>2.1237400727680424</v>
      </c>
      <c r="L15" s="6">
        <f>AVERAGE(WCports_test_sov6a!L15,WCports_test_sov6b!L15,WCports_test_sov6c!L15,WCports_test_sov6d!L15)</f>
        <v>1.3800194511663464</v>
      </c>
      <c r="M15" s="6">
        <f>AVERAGE(WCports_test_sov6a!M15,WCports_test_sov6b!M15,WCports_test_sov6c!M15,WCports_test_sov6d!M15)</f>
        <v>1.9942697535295726</v>
      </c>
    </row>
    <row r="16" spans="1:15" x14ac:dyDescent="0.2">
      <c r="A16" t="s">
        <v>29</v>
      </c>
      <c r="B16" t="s">
        <v>23</v>
      </c>
      <c r="C16" s="6">
        <f>AVERAGE(WCports_test_sov6a!C16,WCports_test_sov6b!C16,WCports_test_sov6c!C16,WCports_test_sov6d!C16)</f>
        <v>14.89966758250765</v>
      </c>
      <c r="D16" s="6">
        <f>AVERAGE(WCports_test_sov6a!D16,WCports_test_sov6b!D16,WCports_test_sov6c!D16,WCports_test_sov6d!D16)</f>
        <v>14.652243649677125</v>
      </c>
      <c r="E16" s="6">
        <f>AVERAGE(WCports_test_sov6a!E16,WCports_test_sov6b!E16,WCports_test_sov6c!E16,WCports_test_sov6d!E16)</f>
        <v>12.885897603203196</v>
      </c>
      <c r="F16" s="6">
        <f>AVERAGE(WCports_test_sov6a!F16,WCports_test_sov6b!F16,WCports_test_sov6c!F16,WCports_test_sov6d!F16)</f>
        <v>51.681461368608325</v>
      </c>
      <c r="G16" s="6">
        <f>AVERAGE(WCports_test_sov6a!G16,WCports_test_sov6b!G16,WCports_test_sov6c!G16,WCports_test_sov6d!G16)</f>
        <v>14.987448066030799</v>
      </c>
      <c r="H16" s="6">
        <f>AVERAGE(WCports_test_sov6a!H16,WCports_test_sov6b!H16,WCports_test_sov6c!H16,WCports_test_sov6d!H16)</f>
        <v>12.658614076014814</v>
      </c>
      <c r="I16" s="6">
        <f>AVERAGE(WCports_test_sov6a!I16,WCports_test_sov6b!I16,WCports_test_sov6c!I16,WCports_test_sov6d!I16)</f>
        <v>16.132963205815525</v>
      </c>
      <c r="J16" s="6">
        <f>AVERAGE(WCports_test_sov6a!J16,WCports_test_sov6b!J16,WCports_test_sov6c!J16,WCports_test_sov6d!J16)</f>
        <v>63.883976194341486</v>
      </c>
      <c r="K16" s="6">
        <f>AVERAGE(WCports_test_sov6a!K16,WCports_test_sov6b!K16,WCports_test_sov6c!K16,WCports_test_sov6d!K16)</f>
        <v>35.713532993644201</v>
      </c>
      <c r="L16" s="6">
        <f>AVERAGE(WCports_test_sov6a!L16,WCports_test_sov6b!L16,WCports_test_sov6c!L16,WCports_test_sov6d!L16)</f>
        <v>63.884103437951211</v>
      </c>
      <c r="M16" s="6">
        <f>AVERAGE(WCports_test_sov6a!M16,WCports_test_sov6b!M16,WCports_test_sov6c!M16,WCports_test_sov6d!M16)</f>
        <v>13.234929592514074</v>
      </c>
    </row>
    <row r="17" spans="1:13" x14ac:dyDescent="0.2">
      <c r="A17" t="s">
        <v>30</v>
      </c>
      <c r="B17" t="s">
        <v>23</v>
      </c>
      <c r="C17" s="6">
        <f>AVERAGE(WCports_test_sov6a!C17,WCports_test_sov6b!C17,WCports_test_sov6c!C17,WCports_test_sov6d!C17)</f>
        <v>2.6975880597014874</v>
      </c>
      <c r="D17" s="6">
        <f>AVERAGE(WCports_test_sov6a!D17,WCports_test_sov6b!D17,WCports_test_sov6c!D17,WCports_test_sov6d!D17)</f>
        <v>3.1966139303482501</v>
      </c>
      <c r="E17" s="6">
        <f>AVERAGE(WCports_test_sov6a!E17,WCports_test_sov6b!E17,WCports_test_sov6c!E17,WCports_test_sov6d!E17)</f>
        <v>2.9797944278606923</v>
      </c>
      <c r="F17" s="6">
        <f>AVERAGE(WCports_test_sov6a!F17,WCports_test_sov6b!F17,WCports_test_sov6c!F17,WCports_test_sov6d!F17)</f>
        <v>2.7441768822553874</v>
      </c>
      <c r="G17" s="6">
        <f>AVERAGE(WCports_test_sov6a!G17,WCports_test_sov6b!G17,WCports_test_sov6c!G17,WCports_test_sov6d!G17)</f>
        <v>2.9529480597014874</v>
      </c>
      <c r="H17" s="6">
        <f>AVERAGE(WCports_test_sov6a!H17,WCports_test_sov6b!H17,WCports_test_sov6c!H17,WCports_test_sov6d!H17)</f>
        <v>3.0364724378109398</v>
      </c>
      <c r="I17" s="6">
        <f>AVERAGE(WCports_test_sov6a!I17,WCports_test_sov6b!I17,WCports_test_sov6c!I17,WCports_test_sov6d!I17)</f>
        <v>3.1895986069651676</v>
      </c>
      <c r="J17" s="6">
        <f>AVERAGE(WCports_test_sov6a!J17,WCports_test_sov6b!J17,WCports_test_sov6c!J17,WCports_test_sov6d!J17)</f>
        <v>2.8272441791044756</v>
      </c>
      <c r="K17" s="6">
        <f>AVERAGE(WCports_test_sov6a!K17,WCports_test_sov6b!K17,WCports_test_sov6c!K17,WCports_test_sov6d!K17)</f>
        <v>2.9735656716417873</v>
      </c>
      <c r="L17" s="6">
        <f>AVERAGE(WCports_test_sov6a!L17,WCports_test_sov6b!L17,WCports_test_sov6c!L17,WCports_test_sov6d!L17)</f>
        <v>2.8272441791044756</v>
      </c>
      <c r="M17" s="6">
        <f>AVERAGE(WCports_test_sov6a!M17,WCports_test_sov6b!M17,WCports_test_sov6c!M17,WCports_test_sov6d!M17)</f>
        <v>2.9737054726368126</v>
      </c>
    </row>
    <row r="18" spans="1:13" x14ac:dyDescent="0.2">
      <c r="A18" s="2" t="s">
        <v>31</v>
      </c>
      <c r="B18" s="2" t="s">
        <v>23</v>
      </c>
      <c r="C18" s="5">
        <f>AVERAGE(WCports_test_sov6a!C18,WCports_test_sov6b!C18,WCports_test_sov6c!C18,WCports_test_sov6d!C18)</f>
        <v>12.0065753424657</v>
      </c>
      <c r="D18" s="5">
        <f>AVERAGE(WCports_test_sov6a!D18,WCports_test_sov6b!D18,WCports_test_sov6c!D18,WCports_test_sov6d!D18)</f>
        <v>12.0065753424657</v>
      </c>
      <c r="E18" s="5">
        <f>AVERAGE(WCports_test_sov6a!E18,WCports_test_sov6b!E18,WCports_test_sov6c!E18,WCports_test_sov6d!E18)</f>
        <v>12.0065753424657</v>
      </c>
      <c r="F18" s="5">
        <f>AVERAGE(WCports_test_sov6a!F18,WCports_test_sov6b!F18,WCports_test_sov6c!F18,WCports_test_sov6d!F18)</f>
        <v>12.008767123287601</v>
      </c>
      <c r="G18" s="5">
        <f>AVERAGE(WCports_test_sov6a!G18,WCports_test_sov6b!G18,WCports_test_sov6c!G18,WCports_test_sov6d!G18)</f>
        <v>12.0065753424657</v>
      </c>
      <c r="H18" s="5">
        <f>AVERAGE(WCports_test_sov6a!H18,WCports_test_sov6b!H18,WCports_test_sov6c!H18,WCports_test_sov6d!H18)</f>
        <v>12.0065753424657</v>
      </c>
      <c r="I18" s="5">
        <f>AVERAGE(WCports_test_sov6a!I18,WCports_test_sov6b!I18,WCports_test_sov6c!I18,WCports_test_sov6d!I18)</f>
        <v>12.0065753424657</v>
      </c>
      <c r="J18" s="5">
        <f>AVERAGE(WCports_test_sov6a!J18,WCports_test_sov6b!J18,WCports_test_sov6c!J18,WCports_test_sov6d!J18)</f>
        <v>12.0065753424657</v>
      </c>
      <c r="K18" s="5">
        <f>AVERAGE(WCports_test_sov6a!K18,WCports_test_sov6b!K18,WCports_test_sov6c!K18,WCports_test_sov6d!K18)</f>
        <v>12.0065753424657</v>
      </c>
      <c r="L18" s="5">
        <f>AVERAGE(WCports_test_sov6a!L18,WCports_test_sov6b!L18,WCports_test_sov6c!L18,WCports_test_sov6d!L18)</f>
        <v>12.0065753424657</v>
      </c>
      <c r="M18" s="5">
        <f>AVERAGE(WCports_test_sov6a!M18,WCports_test_sov6b!M18,WCports_test_sov6c!M18,WCports_test_sov6d!M18)</f>
        <v>12.0065753424657</v>
      </c>
    </row>
    <row r="19" spans="1:13" x14ac:dyDescent="0.2">
      <c r="A19" t="s">
        <v>32</v>
      </c>
      <c r="B19" t="s">
        <v>23</v>
      </c>
      <c r="C19" s="3">
        <f>AVERAGE(WCports_test_sov6a!C19,WCports_test_sov6b!C19,WCports_test_sov6c!C19,WCports_test_sov6d!C19)</f>
        <v>153462.93727929628</v>
      </c>
      <c r="D19" s="3">
        <f>AVERAGE(WCports_test_sov6a!D19,WCports_test_sov6b!D19,WCports_test_sov6c!D19,WCports_test_sov6d!D19)</f>
        <v>153435.19593946799</v>
      </c>
      <c r="E19" s="3">
        <f>AVERAGE(WCports_test_sov6a!E19,WCports_test_sov6b!E19,WCports_test_sov6c!E19,WCports_test_sov6d!E19)</f>
        <v>153454.30556271525</v>
      </c>
      <c r="F19" s="3">
        <f>AVERAGE(WCports_test_sov6a!F19,WCports_test_sov6b!F19,WCports_test_sov6c!F19,WCports_test_sov6d!F19)</f>
        <v>153381.77422814025</v>
      </c>
      <c r="G19" s="3">
        <f>AVERAGE(WCports_test_sov6a!G19,WCports_test_sov6b!G19,WCports_test_sov6c!G19,WCports_test_sov6d!G19)</f>
        <v>153409.85260421174</v>
      </c>
      <c r="H19" s="3">
        <f>AVERAGE(WCports_test_sov6a!H19,WCports_test_sov6b!H19,WCports_test_sov6c!H19,WCports_test_sov6d!H19)</f>
        <v>153431.45585795297</v>
      </c>
      <c r="I19" s="3">
        <f>AVERAGE(WCports_test_sov6a!I19,WCports_test_sov6b!I19,WCports_test_sov6c!I19,WCports_test_sov6d!I19)</f>
        <v>153448.76223403975</v>
      </c>
      <c r="J19" s="3">
        <f>AVERAGE(WCports_test_sov6a!J19,WCports_test_sov6b!J19,WCports_test_sov6c!J19,WCports_test_sov6d!J19)</f>
        <v>153433.50037437101</v>
      </c>
      <c r="K19" s="3">
        <f>AVERAGE(WCports_test_sov6a!K19,WCports_test_sov6b!K19,WCports_test_sov6c!K19,WCports_test_sov6d!K19)</f>
        <v>153446.95699806575</v>
      </c>
      <c r="L19" s="3">
        <f>AVERAGE(WCports_test_sov6a!L19,WCports_test_sov6b!L19,WCports_test_sov6c!L19,WCports_test_sov6d!L19)</f>
        <v>153433.50037437305</v>
      </c>
      <c r="M19" s="3">
        <f>AVERAGE(WCports_test_sov6a!M19,WCports_test_sov6b!M19,WCports_test_sov6c!M19,WCports_test_sov6d!M19)</f>
        <v>153385.02059730975</v>
      </c>
    </row>
    <row r="20" spans="1:13" x14ac:dyDescent="0.2">
      <c r="A20" t="s">
        <v>33</v>
      </c>
      <c r="B20" t="s">
        <v>34</v>
      </c>
      <c r="C20" s="3">
        <f>AVERAGE(WCports_test_sov6a!C20,WCports_test_sov6b!C20,WCports_test_sov6c!C20,WCports_test_sov6d!C20)</f>
        <v>4420.7481661326146</v>
      </c>
      <c r="D20" s="3">
        <f>AVERAGE(WCports_test_sov6a!D20,WCports_test_sov6b!D20,WCports_test_sov6c!D20,WCports_test_sov6d!D20)</f>
        <v>1912.5610248749076</v>
      </c>
      <c r="E20" s="3">
        <f>AVERAGE(WCports_test_sov6a!E20,WCports_test_sov6b!E20,WCports_test_sov6c!E20,WCports_test_sov6d!E20)</f>
        <v>3518.8328197393648</v>
      </c>
      <c r="F20" s="3">
        <f>AVERAGE(WCports_test_sov6a!F20,WCports_test_sov6b!F20,WCports_test_sov6c!F20,WCports_test_sov6d!F20)</f>
        <v>3509.1934686684226</v>
      </c>
      <c r="G20" s="3">
        <f>AVERAGE(WCports_test_sov6a!G20,WCports_test_sov6b!G20,WCports_test_sov6c!G20,WCports_test_sov6d!G20)</f>
        <v>2827.7367216147695</v>
      </c>
      <c r="H20" s="3">
        <f>AVERAGE(WCports_test_sov6a!H20,WCports_test_sov6b!H20,WCports_test_sov6c!H20,WCports_test_sov6d!H20)</f>
        <v>3802.9955044034564</v>
      </c>
      <c r="I20" s="3">
        <f>AVERAGE(WCports_test_sov6a!I20,WCports_test_sov6b!I20,WCports_test_sov6c!I20,WCports_test_sov6d!I20)</f>
        <v>1933.223132707275</v>
      </c>
      <c r="J20" s="3">
        <f>AVERAGE(WCports_test_sov6a!J20,WCports_test_sov6b!J20,WCports_test_sov6c!J20,WCports_test_sov6d!J20)</f>
        <v>1796.7492341592722</v>
      </c>
      <c r="K20" s="3">
        <f>AVERAGE(WCports_test_sov6a!K20,WCports_test_sov6b!K20,WCports_test_sov6c!K20,WCports_test_sov6d!K20)</f>
        <v>3439.9228626352897</v>
      </c>
      <c r="L20" s="3">
        <f>AVERAGE(WCports_test_sov6a!L20,WCports_test_sov6b!L20,WCports_test_sov6c!L20,WCports_test_sov6d!L20)</f>
        <v>1796.7492341395623</v>
      </c>
      <c r="M20" s="3">
        <f>AVERAGE(WCports_test_sov6a!M20,WCports_test_sov6b!M20,WCports_test_sov6c!M20,WCports_test_sov6d!M20)</f>
        <v>3030.9251657002278</v>
      </c>
    </row>
    <row r="21" spans="1:13" x14ac:dyDescent="0.2">
      <c r="A21" t="s">
        <v>35</v>
      </c>
      <c r="B21" t="s">
        <v>34</v>
      </c>
      <c r="C21" s="3">
        <f>AVERAGE(WCports_test_sov6a!C21,WCports_test_sov6b!C21,WCports_test_sov6c!C21,WCports_test_sov6d!C21)</f>
        <v>1656.1831585311174</v>
      </c>
      <c r="D21" s="3">
        <f>AVERAGE(WCports_test_sov6a!D21,WCports_test_sov6b!D21,WCports_test_sov6c!D21,WCports_test_sov6d!D21)</f>
        <v>1424.0020841007324</v>
      </c>
      <c r="E21" s="3">
        <f>AVERAGE(WCports_test_sov6a!E21,WCports_test_sov6b!E21,WCports_test_sov6c!E21,WCports_test_sov6d!E21)</f>
        <v>1511.4717694056051</v>
      </c>
      <c r="F21" s="3">
        <f>AVERAGE(WCports_test_sov6a!F21,WCports_test_sov6b!F21,WCports_test_sov6c!F21,WCports_test_sov6d!F21)</f>
        <v>3257.1368216981673</v>
      </c>
      <c r="G21" s="3">
        <f>AVERAGE(WCports_test_sov6a!G21,WCports_test_sov6b!G21,WCports_test_sov6c!G21,WCports_test_sov6d!G21)</f>
        <v>1599.2220105892425</v>
      </c>
      <c r="H21" s="3">
        <f>AVERAGE(WCports_test_sov6a!H21,WCports_test_sov6b!H21,WCports_test_sov6c!H21,WCports_test_sov6d!H21)</f>
        <v>1400.7010335574998</v>
      </c>
      <c r="I21" s="3">
        <f>AVERAGE(WCports_test_sov6a!I21,WCports_test_sov6b!I21,WCports_test_sov6c!I21,WCports_test_sov6d!I21)</f>
        <v>1862.8384292466226</v>
      </c>
      <c r="J21" s="3">
        <f>AVERAGE(WCports_test_sov6a!J21,WCports_test_sov6b!J21,WCports_test_sov6c!J21,WCports_test_sov6d!J21)</f>
        <v>76.263712593317692</v>
      </c>
      <c r="K21" s="3">
        <f>AVERAGE(WCports_test_sov6a!K21,WCports_test_sov6b!K21,WCports_test_sov6c!K21,WCports_test_sov6d!K21)</f>
        <v>3455.9744028046202</v>
      </c>
      <c r="L21" s="3">
        <f>AVERAGE(WCports_test_sov6a!L21,WCports_test_sov6b!L21,WCports_test_sov6c!L21,WCports_test_sov6d!L21)</f>
        <v>76.317712087074028</v>
      </c>
      <c r="M21" s="3">
        <f>AVERAGE(WCports_test_sov6a!M21,WCports_test_sov6b!M21,WCports_test_sov6c!M21,WCports_test_sov6d!M21)</f>
        <v>1399.1416036813598</v>
      </c>
    </row>
    <row r="22" spans="1:13" x14ac:dyDescent="0.2">
      <c r="A22" t="s">
        <v>36</v>
      </c>
      <c r="B22" t="s">
        <v>34</v>
      </c>
      <c r="C22" s="3">
        <f>AVERAGE(WCports_test_sov6a!C22,WCports_test_sov6b!C22,WCports_test_sov6c!C22,WCports_test_sov6d!C22)</f>
        <v>868.50688399072328</v>
      </c>
      <c r="D22" s="3">
        <f>AVERAGE(WCports_test_sov6a!D22,WCports_test_sov6b!D22,WCports_test_sov6c!D22,WCports_test_sov6d!D22)</f>
        <v>656.56472553273818</v>
      </c>
      <c r="E22" s="3">
        <f>AVERAGE(WCports_test_sov6a!E22,WCports_test_sov6b!E22,WCports_test_sov6c!E22,WCports_test_sov6d!E22)</f>
        <v>620.73256688428501</v>
      </c>
      <c r="F22" s="3">
        <f>AVERAGE(WCports_test_sov6a!F22,WCports_test_sov6b!F22,WCports_test_sov6c!F22,WCports_test_sov6d!F22)</f>
        <v>575.06276267585622</v>
      </c>
      <c r="G22" s="3">
        <f>AVERAGE(WCports_test_sov6a!G22,WCports_test_sov6b!G22,WCports_test_sov6c!G22,WCports_test_sov6d!G22)</f>
        <v>733.47231189118554</v>
      </c>
      <c r="H22" s="3">
        <f>AVERAGE(WCports_test_sov6a!H22,WCports_test_sov6b!H22,WCports_test_sov6c!H22,WCports_test_sov6d!H22)</f>
        <v>617.97524237381901</v>
      </c>
      <c r="I22" s="3">
        <f>AVERAGE(WCports_test_sov6a!I22,WCports_test_sov6b!I22,WCports_test_sov6c!I22,WCports_test_sov6d!I22)</f>
        <v>706.62925665655382</v>
      </c>
      <c r="J22" s="3">
        <f>AVERAGE(WCports_test_sov6a!J22,WCports_test_sov6b!J22,WCports_test_sov6c!J22,WCports_test_sov6d!J22)</f>
        <v>627.22413661685698</v>
      </c>
      <c r="K22" s="3">
        <f>AVERAGE(WCports_test_sov6a!K22,WCports_test_sov6b!K22,WCports_test_sov6c!K22,WCports_test_sov6d!K22)</f>
        <v>626.46895219898124</v>
      </c>
      <c r="L22" s="3">
        <f>AVERAGE(WCports_test_sov6a!L22,WCports_test_sov6b!L22,WCports_test_sov6c!L22,WCports_test_sov6d!L22)</f>
        <v>627.22413661687256</v>
      </c>
      <c r="M22" s="3">
        <f>AVERAGE(WCports_test_sov6a!M22,WCports_test_sov6b!M22,WCports_test_sov6c!M22,WCports_test_sov6d!M22)</f>
        <v>711.63401234265075</v>
      </c>
    </row>
    <row r="23" spans="1:13" x14ac:dyDescent="0.2">
      <c r="A23" t="s">
        <v>37</v>
      </c>
      <c r="B23" t="s">
        <v>34</v>
      </c>
      <c r="C23" s="3">
        <f>AVERAGE(WCports_test_sov6a!C23,WCports_test_sov6b!C23,WCports_test_sov6c!C23,WCports_test_sov6d!C23)</f>
        <v>2820.3894683275248</v>
      </c>
      <c r="D23" s="3">
        <f>AVERAGE(WCports_test_sov6a!D23,WCports_test_sov6b!D23,WCports_test_sov6c!D23,WCports_test_sov6d!D23)</f>
        <v>2795.3063875345852</v>
      </c>
      <c r="E23" s="3">
        <f>AVERAGE(WCports_test_sov6a!E23,WCports_test_sov6b!E23,WCports_test_sov6c!E23,WCports_test_sov6d!E23)</f>
        <v>2548.0431791562378</v>
      </c>
      <c r="F23" s="3">
        <f>AVERAGE(WCports_test_sov6a!F23,WCports_test_sov6b!F23,WCports_test_sov6c!F23,WCports_test_sov6d!F23)</f>
        <v>9962.4544707611039</v>
      </c>
      <c r="G23" s="3">
        <f>AVERAGE(WCports_test_sov6a!G23,WCports_test_sov6b!G23,WCports_test_sov6c!G23,WCports_test_sov6d!G23)</f>
        <v>2777.3316453206126</v>
      </c>
      <c r="H23" s="3">
        <f>AVERAGE(WCports_test_sov6a!H23,WCports_test_sov6b!H23,WCports_test_sov6c!H23,WCports_test_sov6d!H23)</f>
        <v>2496.0589237688669</v>
      </c>
      <c r="I23" s="3">
        <f>AVERAGE(WCports_test_sov6a!I23,WCports_test_sov6b!I23,WCports_test_sov6c!I23,WCports_test_sov6d!I23)</f>
        <v>3046.3302973958298</v>
      </c>
      <c r="J23" s="3">
        <f>AVERAGE(WCports_test_sov6a!J23,WCports_test_sov6b!J23,WCports_test_sov6c!J23,WCports_test_sov6d!J23)</f>
        <v>145.59434522879923</v>
      </c>
      <c r="K23" s="3">
        <f>AVERAGE(WCports_test_sov6a!K23,WCports_test_sov6b!K23,WCports_test_sov6c!K23,WCports_test_sov6d!K23)</f>
        <v>6914.2045110633026</v>
      </c>
      <c r="L23" s="3">
        <f>AVERAGE(WCports_test_sov6a!L23,WCports_test_sov6b!L23,WCports_test_sov6c!L23,WCports_test_sov6d!L23)</f>
        <v>145.71775402771749</v>
      </c>
      <c r="M23" s="3">
        <f>AVERAGE(WCports_test_sov6a!M23,WCports_test_sov6b!M23,WCports_test_sov6c!M23,WCports_test_sov6d!M23)</f>
        <v>2430.0457678008952</v>
      </c>
    </row>
    <row r="24" spans="1:13" x14ac:dyDescent="0.2">
      <c r="A24" s="2" t="s">
        <v>38</v>
      </c>
      <c r="B24" s="2" t="s">
        <v>39</v>
      </c>
      <c r="C24" s="2">
        <f>AVERAGE(WCports_test_sov6a!C24,WCports_test_sov6b!C24,WCports_test_sov6c!C24,WCports_test_sov6d!C24)</f>
        <v>17.950000000000003</v>
      </c>
      <c r="D24" s="2">
        <f>AVERAGE(WCports_test_sov6a!D24,WCports_test_sov6b!D24,WCports_test_sov6c!D24,WCports_test_sov6d!D24)</f>
        <v>16.55</v>
      </c>
      <c r="E24" s="2">
        <f>AVERAGE(WCports_test_sov6a!E24,WCports_test_sov6b!E24,WCports_test_sov6c!E24,WCports_test_sov6d!E24)</f>
        <v>17.05</v>
      </c>
      <c r="F24" s="2">
        <f>AVERAGE(WCports_test_sov6a!F24,WCports_test_sov6b!F24,WCports_test_sov6c!F24,WCports_test_sov6d!F24)</f>
        <v>15.716666666666651</v>
      </c>
      <c r="G24" s="2">
        <f>AVERAGE(WCports_test_sov6a!G24,WCports_test_sov6b!G24,WCports_test_sov6c!G24,WCports_test_sov6d!G24)</f>
        <v>17.400000000000002</v>
      </c>
      <c r="H24" s="2">
        <f>AVERAGE(WCports_test_sov6a!H24,WCports_test_sov6b!H24,WCports_test_sov6c!H24,WCports_test_sov6d!H24)</f>
        <v>16.866666666666664</v>
      </c>
      <c r="I24" s="2">
        <f>AVERAGE(WCports_test_sov6a!I24,WCports_test_sov6b!I24,WCports_test_sov6c!I24,WCports_test_sov6d!I24)</f>
        <v>17.2</v>
      </c>
      <c r="J24" s="2">
        <f>AVERAGE(WCports_test_sov6a!J24,WCports_test_sov6b!J24,WCports_test_sov6c!J24,WCports_test_sov6d!J24)</f>
        <v>15.55</v>
      </c>
      <c r="K24" s="2">
        <f>AVERAGE(WCports_test_sov6a!K24,WCports_test_sov6b!K24,WCports_test_sov6c!K24,WCports_test_sov6d!K24)</f>
        <v>16.75</v>
      </c>
      <c r="L24" s="2">
        <f>AVERAGE(WCports_test_sov6a!L24,WCports_test_sov6b!L24,WCports_test_sov6c!L24,WCports_test_sov6d!L24)</f>
        <v>15.55</v>
      </c>
      <c r="M24" s="2">
        <f>AVERAGE(WCports_test_sov6a!M24,WCports_test_sov6b!M24,WCports_test_sov6c!M24,WCports_test_sov6d!M24)</f>
        <v>16.8</v>
      </c>
    </row>
    <row r="25" spans="1:13" x14ac:dyDescent="0.2">
      <c r="A25" t="s">
        <v>40</v>
      </c>
      <c r="B25" t="s">
        <v>41</v>
      </c>
      <c r="C25" s="3">
        <f>AVERAGE(WCports_test_sov6a!C25,WCports_test_sov6b!C25,WCports_test_sov6c!C25,WCports_test_sov6d!C25)</f>
        <v>0</v>
      </c>
      <c r="D25" s="3">
        <f>AVERAGE(WCports_test_sov6a!D25,WCports_test_sov6b!D25,WCports_test_sov6c!D25,WCports_test_sov6d!D25)</f>
        <v>0</v>
      </c>
      <c r="E25" s="3">
        <f>AVERAGE(WCports_test_sov6a!E25,WCports_test_sov6b!E25,WCports_test_sov6c!E25,WCports_test_sov6d!E25)</f>
        <v>0</v>
      </c>
      <c r="F25" s="3">
        <f>AVERAGE(WCports_test_sov6a!F25,WCports_test_sov6b!F25,WCports_test_sov6c!F25,WCports_test_sov6d!F25)</f>
        <v>0</v>
      </c>
      <c r="G25" s="3">
        <f>AVERAGE(WCports_test_sov6a!G25,WCports_test_sov6b!G25,WCports_test_sov6c!G25,WCports_test_sov6d!G25)</f>
        <v>0</v>
      </c>
      <c r="H25">
        <f>AVERAGE(WCports_test_sov6a!H25,WCports_test_sov6b!H25,WCports_test_sov6c!H25,WCports_test_sov6d!H25)</f>
        <v>0</v>
      </c>
      <c r="I25">
        <f>AVERAGE(WCports_test_sov6a!I25,WCports_test_sov6b!I25,WCports_test_sov6c!I25,WCports_test_sov6d!I25)</f>
        <v>0</v>
      </c>
      <c r="J25" s="3">
        <f>AVERAGE(WCports_test_sov6a!J25,WCports_test_sov6b!J25,WCports_test_sov6c!J25,WCports_test_sov6d!J25)</f>
        <v>0</v>
      </c>
      <c r="K25" s="3">
        <f>AVERAGE(WCports_test_sov6a!K25,WCports_test_sov6b!K25,WCports_test_sov6c!K25,WCports_test_sov6d!K25)</f>
        <v>0</v>
      </c>
      <c r="L25">
        <f>AVERAGE(WCports_test_sov6a!L25,WCports_test_sov6b!L25,WCports_test_sov6c!L25,WCports_test_sov6d!L25)</f>
        <v>0</v>
      </c>
      <c r="M25">
        <f>AVERAGE(WCports_test_sov6a!M25,WCports_test_sov6b!M25,WCports_test_sov6c!M25,WCports_test_sov6d!M25)</f>
        <v>0</v>
      </c>
    </row>
    <row r="26" spans="1:13" x14ac:dyDescent="0.2">
      <c r="A26" t="s">
        <v>42</v>
      </c>
      <c r="B26" t="s">
        <v>41</v>
      </c>
      <c r="C26" s="3">
        <f>AVERAGE(WCports_test_sov6a!C26,WCports_test_sov6b!C26,WCports_test_sov6c!C26,WCports_test_sov6d!C26)</f>
        <v>88400.4</v>
      </c>
      <c r="D26" s="3">
        <f>AVERAGE(WCports_test_sov6a!D26,WCports_test_sov6b!D26,WCports_test_sov6c!D26,WCports_test_sov6d!D26)</f>
        <v>17986.900000000001</v>
      </c>
      <c r="E26" s="3">
        <f>AVERAGE(WCports_test_sov6a!E26,WCports_test_sov6b!E26,WCports_test_sov6c!E26,WCports_test_sov6d!E26)</f>
        <v>59501.549999999988</v>
      </c>
      <c r="F26" s="3">
        <f>AVERAGE(WCports_test_sov6a!F26,WCports_test_sov6b!F26,WCports_test_sov6c!F26,WCports_test_sov6d!F26)</f>
        <v>59597.75</v>
      </c>
      <c r="G26" s="3">
        <f>AVERAGE(WCports_test_sov6a!G26,WCports_test_sov6b!G26,WCports_test_sov6c!G26,WCports_test_sov6d!G26)</f>
        <v>43160.55</v>
      </c>
      <c r="H26" s="3">
        <f>AVERAGE(WCports_test_sov6a!H26,WCports_test_sov6b!H26,WCports_test_sov6c!H26,WCports_test_sov6d!H26)</f>
        <v>64194.999999999993</v>
      </c>
      <c r="I26" s="3">
        <f>AVERAGE(WCports_test_sov6a!I26,WCports_test_sov6b!I26,WCports_test_sov6c!I26,WCports_test_sov6d!I26)</f>
        <v>20300</v>
      </c>
      <c r="J26" s="3">
        <f>AVERAGE(WCports_test_sov6a!J26,WCports_test_sov6b!J26,WCports_test_sov6c!J26,WCports_test_sov6d!J26)</f>
        <v>16883.949999999997</v>
      </c>
      <c r="K26" s="3">
        <f>AVERAGE(WCports_test_sov6a!K26,WCports_test_sov6b!K26,WCports_test_sov6c!K26,WCports_test_sov6d!K26)</f>
        <v>58147.35</v>
      </c>
      <c r="L26" s="3">
        <f>AVERAGE(WCports_test_sov6a!L26,WCports_test_sov6b!L26,WCports_test_sov6c!L26,WCports_test_sov6d!L26)</f>
        <v>16833.949999999997</v>
      </c>
      <c r="M26" s="3">
        <f>AVERAGE(WCports_test_sov6a!M26,WCports_test_sov6b!M26,WCports_test_sov6c!M26,WCports_test_sov6d!M26)</f>
        <v>46417.95</v>
      </c>
    </row>
    <row r="27" spans="1:13" x14ac:dyDescent="0.2">
      <c r="A27" t="s">
        <v>43</v>
      </c>
      <c r="B27" t="s">
        <v>41</v>
      </c>
      <c r="C27" s="3">
        <f>AVERAGE(WCports_test_sov6a!C27,WCports_test_sov6b!C27,WCports_test_sov6c!C27,WCports_test_sov6d!C27)</f>
        <v>0</v>
      </c>
      <c r="D27" s="3">
        <f>AVERAGE(WCports_test_sov6a!D27,WCports_test_sov6b!D27,WCports_test_sov6c!D27,WCports_test_sov6d!D27)</f>
        <v>7123.2</v>
      </c>
      <c r="E27" s="3">
        <f>AVERAGE(WCports_test_sov6a!E27,WCports_test_sov6b!E27,WCports_test_sov6c!E27,WCports_test_sov6d!E27)</f>
        <v>7071.3</v>
      </c>
      <c r="F27" s="3">
        <f>AVERAGE(WCports_test_sov6a!F27,WCports_test_sov6b!F27,WCports_test_sov6c!F27,WCports_test_sov6d!F27)</f>
        <v>67379.166666666657</v>
      </c>
      <c r="G27" s="3">
        <f>AVERAGE(WCports_test_sov6a!G27,WCports_test_sov6b!G27,WCports_test_sov6c!G27,WCports_test_sov6d!G27)</f>
        <v>9581</v>
      </c>
      <c r="H27" s="3">
        <f>AVERAGE(WCports_test_sov6a!H27,WCports_test_sov6b!H27,WCports_test_sov6c!H27,WCports_test_sov6d!H27)</f>
        <v>3931.2000000000003</v>
      </c>
      <c r="I27" s="3">
        <f>AVERAGE(WCports_test_sov6a!I27,WCports_test_sov6b!I27,WCports_test_sov6c!I27,WCports_test_sov6d!I27)</f>
        <v>17753.599999999999</v>
      </c>
      <c r="J27" s="3">
        <f>AVERAGE(WCports_test_sov6a!J27,WCports_test_sov6b!J27,WCports_test_sov6c!J27,WCports_test_sov6d!J27)</f>
        <v>88.2</v>
      </c>
      <c r="K27" s="3">
        <f>AVERAGE(WCports_test_sov6a!K27,WCports_test_sov6b!K27,WCports_test_sov6c!K27,WCports_test_sov6d!K27)</f>
        <v>66699.900000000009</v>
      </c>
      <c r="L27" s="3">
        <f>AVERAGE(WCports_test_sov6a!L27,WCports_test_sov6b!L27,WCports_test_sov6c!L27,WCports_test_sov6d!L27)</f>
        <v>89.8</v>
      </c>
      <c r="M27" s="3">
        <f>AVERAGE(WCports_test_sov6a!M27,WCports_test_sov6b!M27,WCports_test_sov6c!M27,WCports_test_sov6d!M27)</f>
        <v>3619.2</v>
      </c>
    </row>
    <row r="28" spans="1:13" x14ac:dyDescent="0.2">
      <c r="A28" t="s">
        <v>44</v>
      </c>
      <c r="B28" t="s">
        <v>41</v>
      </c>
      <c r="C28" s="3">
        <f>AVERAGE(WCports_test_sov6a!C28,WCports_test_sov6b!C28,WCports_test_sov6c!C28,WCports_test_sov6d!C28)</f>
        <v>5024.6000000000004</v>
      </c>
      <c r="D28" s="3">
        <f>AVERAGE(WCports_test_sov6a!D28,WCports_test_sov6b!D28,WCports_test_sov6c!D28,WCports_test_sov6d!D28)</f>
        <v>1403.95</v>
      </c>
      <c r="E28" s="3">
        <f>AVERAGE(WCports_test_sov6a!E28,WCports_test_sov6b!E28,WCports_test_sov6c!E28,WCports_test_sov6d!E28)</f>
        <v>3724.05</v>
      </c>
      <c r="F28" s="3">
        <f>AVERAGE(WCports_test_sov6a!F28,WCports_test_sov6b!F28,WCports_test_sov6c!F28,WCports_test_sov6d!F28)</f>
        <v>3411.4</v>
      </c>
      <c r="G28" s="3">
        <f>AVERAGE(WCports_test_sov6a!G28,WCports_test_sov6b!G28,WCports_test_sov6c!G28,WCports_test_sov6d!G28)</f>
        <v>2963.7</v>
      </c>
      <c r="H28" s="3">
        <f>AVERAGE(WCports_test_sov6a!H28,WCports_test_sov6b!H28,WCports_test_sov6c!H28,WCports_test_sov6d!H28)</f>
        <v>3670.4</v>
      </c>
      <c r="I28" s="3">
        <f>AVERAGE(WCports_test_sov6a!I28,WCports_test_sov6b!I28,WCports_test_sov6c!I28,WCports_test_sov6d!I28)</f>
        <v>1682.5</v>
      </c>
      <c r="J28" s="3">
        <f>AVERAGE(WCports_test_sov6a!J28,WCports_test_sov6b!J28,WCports_test_sov6c!J28,WCports_test_sov6d!J28)</f>
        <v>1326.55</v>
      </c>
      <c r="K28" s="3">
        <f>AVERAGE(WCports_test_sov6a!K28,WCports_test_sov6b!K28,WCports_test_sov6c!K28,WCports_test_sov6d!K28)</f>
        <v>3657.45</v>
      </c>
      <c r="L28" s="3">
        <f>AVERAGE(WCports_test_sov6a!L28,WCports_test_sov6b!L28,WCports_test_sov6c!L28,WCports_test_sov6d!L28)</f>
        <v>1326.55</v>
      </c>
      <c r="M28" s="3">
        <f>AVERAGE(WCports_test_sov6a!M28,WCports_test_sov6b!M28,WCports_test_sov6c!M28,WCports_test_sov6d!M28)</f>
        <v>2861.35</v>
      </c>
    </row>
    <row r="29" spans="1:13" x14ac:dyDescent="0.2">
      <c r="A29" s="2" t="s">
        <v>45</v>
      </c>
      <c r="B29" s="2" t="s">
        <v>41</v>
      </c>
      <c r="C29" s="4">
        <f>AVERAGE(WCports_test_sov6a!C29,WCports_test_sov6b!C29,WCports_test_sov6c!C29,WCports_test_sov6d!C29)</f>
        <v>27404.5</v>
      </c>
      <c r="D29" s="4">
        <f>AVERAGE(WCports_test_sov6a!D29,WCports_test_sov6b!D29,WCports_test_sov6c!D29,WCports_test_sov6d!D29)</f>
        <v>23068.800000000003</v>
      </c>
      <c r="E29" s="4">
        <f>AVERAGE(WCports_test_sov6a!E29,WCports_test_sov6b!E29,WCports_test_sov6c!E29,WCports_test_sov6d!E29)</f>
        <v>20292.400000000001</v>
      </c>
      <c r="F29" s="4">
        <f>AVERAGE(WCports_test_sov6a!F29,WCports_test_sov6b!F29,WCports_test_sov6c!F29,WCports_test_sov6d!F29)</f>
        <v>208762.49999999974</v>
      </c>
      <c r="G29" s="4">
        <f>AVERAGE(WCports_test_sov6a!G29,WCports_test_sov6b!G29,WCports_test_sov6c!G29,WCports_test_sov6d!G29)</f>
        <v>26455</v>
      </c>
      <c r="H29" s="4">
        <f>AVERAGE(WCports_test_sov6a!H29,WCports_test_sov6b!H29,WCports_test_sov6c!H29,WCports_test_sov6d!H29)</f>
        <v>18746</v>
      </c>
      <c r="I29" s="4">
        <f>AVERAGE(WCports_test_sov6a!I29,WCports_test_sov6b!I29,WCports_test_sov6c!I29,WCports_test_sov6d!I29)</f>
        <v>33043.199999999997</v>
      </c>
      <c r="J29" s="4">
        <f>AVERAGE(WCports_test_sov6a!J29,WCports_test_sov6b!J29,WCports_test_sov6c!J29,WCports_test_sov6d!J29)</f>
        <v>176.4</v>
      </c>
      <c r="K29" s="4">
        <f>AVERAGE(WCports_test_sov6a!K29,WCports_test_sov6b!K29,WCports_test_sov6c!K29,WCports_test_sov6d!K29)</f>
        <v>128360.40000000001</v>
      </c>
      <c r="L29" s="4">
        <f>AVERAGE(WCports_test_sov6a!L29,WCports_test_sov6b!L29,WCports_test_sov6c!L29,WCports_test_sov6d!L29)</f>
        <v>179.6</v>
      </c>
      <c r="M29" s="4">
        <f>AVERAGE(WCports_test_sov6a!M29,WCports_test_sov6b!M29,WCports_test_sov6c!M29,WCports_test_sov6d!M29)</f>
        <v>16614</v>
      </c>
    </row>
    <row r="30" spans="1:13" x14ac:dyDescent="0.2">
      <c r="A30" s="26" t="s">
        <v>46</v>
      </c>
      <c r="B30" s="26" t="s">
        <v>34</v>
      </c>
      <c r="C30" s="26">
        <f>AVERAGE(WCports_test_sov6a!C30,WCports_test_sov6b!C30,WCports_test_sov6c!C30,WCports_test_sov6d!C30)</f>
        <v>2833.5387684866973</v>
      </c>
      <c r="D30" s="26">
        <f>AVERAGE(WCports_test_sov6a!D30,WCports_test_sov6b!D30,WCports_test_sov6c!D30,WCports_test_sov6d!D30)</f>
        <v>3314.4828796984202</v>
      </c>
      <c r="E30" s="26">
        <f>AVERAGE(WCports_test_sov6a!E30,WCports_test_sov6b!E30,WCports_test_sov6c!E30,WCports_test_sov6d!E30)</f>
        <v>2992.3371614221505</v>
      </c>
      <c r="F30" s="26">
        <f>AVERAGE(WCports_test_sov6a!F30,WCports_test_sov6b!F30,WCports_test_sov6c!F30,WCports_test_sov6d!F30)</f>
        <v>2989.5042293165902</v>
      </c>
      <c r="G30" s="26">
        <f>AVERAGE(WCports_test_sov6a!G30,WCports_test_sov6b!G30,WCports_test_sov6c!G30,WCports_test_sov6d!G30)</f>
        <v>3054.2300986923301</v>
      </c>
      <c r="H30" s="26">
        <f>AVERAGE(WCports_test_sov6a!H30,WCports_test_sov6b!H30,WCports_test_sov6c!H30,WCports_test_sov6d!H30)</f>
        <v>3225.5774728487436</v>
      </c>
      <c r="I30" s="26">
        <f>AVERAGE(WCports_test_sov6a!I30,WCports_test_sov6b!I30,WCports_test_sov6c!I30,WCports_test_sov6d!I30)</f>
        <v>3038.9616052596125</v>
      </c>
      <c r="J30" s="26">
        <f>AVERAGE(WCports_test_sov6a!J30,WCports_test_sov6b!J30,WCports_test_sov6c!J30,WCports_test_sov6d!J30)</f>
        <v>3099.7703272402446</v>
      </c>
      <c r="K30" s="26">
        <f>AVERAGE(WCports_test_sov6a!K30,WCports_test_sov6b!K30,WCports_test_sov6c!K30,WCports_test_sov6d!K30)</f>
        <v>2924.7540641999276</v>
      </c>
      <c r="L30" s="26">
        <f>AVERAGE(WCports_test_sov6a!L30,WCports_test_sov6b!L30,WCports_test_sov6c!L30,WCports_test_sov6d!L30)</f>
        <v>3099.7703272402446</v>
      </c>
      <c r="M30" s="26">
        <f>AVERAGE(WCports_test_sov6a!M30,WCports_test_sov6b!M30,WCports_test_sov6c!M30,WCports_test_sov6d!M30)</f>
        <v>3296.5092147487026</v>
      </c>
    </row>
    <row r="31" spans="1:13" x14ac:dyDescent="0.2">
      <c r="A31" s="26" t="s">
        <v>47</v>
      </c>
      <c r="B31" s="26" t="s">
        <v>34</v>
      </c>
      <c r="C31" s="26">
        <f>AVERAGE(WCports_test_sov6a!C31,WCports_test_sov6b!C31,WCports_test_sov6c!C31,WCports_test_sov6d!C31)</f>
        <v>4178.9457633548354</v>
      </c>
      <c r="D31" s="26">
        <f>AVERAGE(WCports_test_sov6a!D31,WCports_test_sov6b!D31,WCports_test_sov6c!D31,WCports_test_sov6d!D31)</f>
        <v>1140.6523720971304</v>
      </c>
      <c r="E31" s="26">
        <f>AVERAGE(WCports_test_sov6a!E31,WCports_test_sov6b!E31,WCports_test_sov6c!E31,WCports_test_sov6d!E31)</f>
        <v>2979.3674864060304</v>
      </c>
      <c r="F31" s="26">
        <f>AVERAGE(WCports_test_sov6a!F31,WCports_test_sov6b!F31,WCports_test_sov6c!F31,WCports_test_sov6d!F31)</f>
        <v>2984.8857695943502</v>
      </c>
      <c r="G31" s="26">
        <f>AVERAGE(WCports_test_sov6a!G31,WCports_test_sov6b!G31,WCports_test_sov6c!G31,WCports_test_sov6d!G31)</f>
        <v>2252.748902170325</v>
      </c>
      <c r="H31" s="26">
        <f>AVERAGE(WCports_test_sov6a!H31,WCports_test_sov6b!H31,WCports_test_sov6c!H31,WCports_test_sov6d!H31)</f>
        <v>3215.1091155145637</v>
      </c>
      <c r="I31" s="26">
        <f>AVERAGE(WCports_test_sov6a!I31,WCports_test_sov6b!I31,WCports_test_sov6c!I31,WCports_test_sov6d!I31)</f>
        <v>1190.4447021517192</v>
      </c>
      <c r="J31" s="26">
        <f>AVERAGE(WCports_test_sov6a!J31,WCports_test_sov6b!J31,WCports_test_sov6c!J31,WCports_test_sov6d!J31)</f>
        <v>1070.9357617395647</v>
      </c>
      <c r="K31" s="26">
        <f>AVERAGE(WCports_test_sov6a!K31,WCports_test_sov6b!K31,WCports_test_sov6c!K31,WCports_test_sov6d!K31)</f>
        <v>2911.5194598575099</v>
      </c>
      <c r="L31" s="26">
        <f>AVERAGE(WCports_test_sov6a!L31,WCports_test_sov6b!L31,WCports_test_sov6c!L31,WCports_test_sov6d!L31)</f>
        <v>1070.9357617395647</v>
      </c>
      <c r="M31" s="26">
        <f>AVERAGE(WCports_test_sov6a!M31,WCports_test_sov6b!M31,WCports_test_sov6c!M31,WCports_test_sov6d!M31)</f>
        <v>2421.7950823668948</v>
      </c>
    </row>
    <row r="32" spans="1:13" x14ac:dyDescent="0.2">
      <c r="A32" s="28" t="s">
        <v>48</v>
      </c>
      <c r="B32" s="28" t="s">
        <v>34</v>
      </c>
      <c r="C32" s="28">
        <f>AVERAGE(WCports_test_sov6a!C32,WCports_test_sov6b!C32,WCports_test_sov6c!C32,WCports_test_sov6d!C32)</f>
        <v>241.80240277777725</v>
      </c>
      <c r="D32" s="28">
        <f>AVERAGE(WCports_test_sov6a!D32,WCports_test_sov6b!D32,WCports_test_sov6c!D32,WCports_test_sov6d!D32)</f>
        <v>771.90865277777573</v>
      </c>
      <c r="E32" s="28">
        <f>AVERAGE(WCports_test_sov6a!E32,WCports_test_sov6b!E32,WCports_test_sov6c!E32,WCports_test_sov6d!E32)</f>
        <v>539.46533333333252</v>
      </c>
      <c r="F32" s="28">
        <f>AVERAGE(WCports_test_sov6a!F32,WCports_test_sov6b!F32,WCports_test_sov6c!F32,WCports_test_sov6d!F32)</f>
        <v>524.30769907407307</v>
      </c>
      <c r="G32" s="28">
        <f>AVERAGE(WCports_test_sov6a!G32,WCports_test_sov6b!G32,WCports_test_sov6c!G32,WCports_test_sov6d!G32)</f>
        <v>574.98781944444374</v>
      </c>
      <c r="H32" s="28">
        <f>AVERAGE(WCports_test_sov6a!H32,WCports_test_sov6b!H32,WCports_test_sov6c!H32,WCports_test_sov6d!H32)</f>
        <v>587.88638888888806</v>
      </c>
      <c r="I32" s="28">
        <f>AVERAGE(WCports_test_sov6a!I32,WCports_test_sov6b!I32,WCports_test_sov6c!I32,WCports_test_sov6d!I32)</f>
        <v>742.77843055555581</v>
      </c>
      <c r="J32" s="28">
        <f>AVERAGE(WCports_test_sov6a!J32,WCports_test_sov6b!J32,WCports_test_sov6c!J32,WCports_test_sov6d!J32)</f>
        <v>725.81325000000004</v>
      </c>
      <c r="K32" s="28">
        <f>AVERAGE(WCports_test_sov6a!K32,WCports_test_sov6b!K32,WCports_test_sov6c!K32,WCports_test_sov6d!K32)</f>
        <v>528.40340277777671</v>
      </c>
      <c r="L32" s="28">
        <f>AVERAGE(WCports_test_sov6a!L32,WCports_test_sov6b!L32,WCports_test_sov6c!L32,WCports_test_sov6d!L32)</f>
        <v>725.81325000000004</v>
      </c>
      <c r="M32" s="28">
        <f>AVERAGE(WCports_test_sov6a!M32,WCports_test_sov6b!M32,WCports_test_sov6c!M32,WCports_test_sov6d!M32)</f>
        <v>609.130083333333</v>
      </c>
    </row>
    <row r="33" spans="1:13" x14ac:dyDescent="0.2">
      <c r="A33" s="26" t="s">
        <v>49</v>
      </c>
      <c r="B33" s="26" t="s">
        <v>34</v>
      </c>
      <c r="C33" s="26">
        <f>AVERAGE(WCports_test_sov6a!C33,WCports_test_sov6b!C33,WCports_test_sov6c!C33,WCports_test_sov6d!C33)</f>
        <v>1145.2026065577923</v>
      </c>
      <c r="D33" s="26">
        <f>AVERAGE(WCports_test_sov6a!D33,WCports_test_sov6b!D33,WCports_test_sov6c!D33,WCports_test_sov6d!D33)</f>
        <v>1298.4002100232874</v>
      </c>
      <c r="E33" s="26">
        <f>AVERAGE(WCports_test_sov6a!E33,WCports_test_sov6b!E33,WCports_test_sov6c!E33,WCports_test_sov6d!E33)</f>
        <v>1257.5966532709799</v>
      </c>
      <c r="F33" s="26">
        <f>AVERAGE(WCports_test_sov6a!F33,WCports_test_sov6b!F33,WCports_test_sov6c!F33,WCports_test_sov6d!F33)</f>
        <v>413.30135020535124</v>
      </c>
      <c r="G33" s="26">
        <f>AVERAGE(WCports_test_sov6a!G33,WCports_test_sov6b!G33,WCports_test_sov6c!G33,WCports_test_sov6d!G33)</f>
        <v>1182.0024133022976</v>
      </c>
      <c r="H33" s="26">
        <f>AVERAGE(WCports_test_sov6a!H33,WCports_test_sov6b!H33,WCports_test_sov6c!H33,WCports_test_sov6d!H33)</f>
        <v>1206.3816087131906</v>
      </c>
      <c r="I33" s="26">
        <f>AVERAGE(WCports_test_sov6a!I33,WCports_test_sov6b!I33,WCports_test_sov6c!I33,WCports_test_sov6d!I33)</f>
        <v>1273.8879537237076</v>
      </c>
      <c r="J33" s="26">
        <f>AVERAGE(WCports_test_sov6a!J33,WCports_test_sov6b!J33,WCports_test_sov6c!J33,WCports_test_sov6d!J33)</f>
        <v>5181.7839583333271</v>
      </c>
      <c r="K33" s="26">
        <f>AVERAGE(WCports_test_sov6a!K33,WCports_test_sov6b!K33,WCports_test_sov6c!K33,WCports_test_sov6d!K33)</f>
        <v>658.24433435880326</v>
      </c>
      <c r="L33" s="26">
        <f>AVERAGE(WCports_test_sov6a!L33,WCports_test_sov6b!L33,WCports_test_sov6c!L33,WCports_test_sov6d!L33)</f>
        <v>5181.729958333327</v>
      </c>
      <c r="M33" s="26">
        <f>AVERAGE(WCports_test_sov6a!M33,WCports_test_sov6b!M33,WCports_test_sov6c!M33,WCports_test_sov6d!M33)</f>
        <v>1335.4889857830026</v>
      </c>
    </row>
    <row r="34" spans="1:13" x14ac:dyDescent="0.2">
      <c r="A34" s="26" t="s">
        <v>50</v>
      </c>
      <c r="B34" s="26" t="s">
        <v>34</v>
      </c>
      <c r="C34" s="26">
        <f>AVERAGE(WCports_test_sov6a!C34,WCports_test_sov6b!C34,WCports_test_sov6c!C34,WCports_test_sov6d!C34)</f>
        <v>785.00749186445375</v>
      </c>
      <c r="D34" s="26">
        <f>AVERAGE(WCports_test_sov6a!D34,WCports_test_sov6b!D34,WCports_test_sov6c!D34,WCports_test_sov6d!D34)</f>
        <v>575.67313965629353</v>
      </c>
      <c r="E34" s="26">
        <f>AVERAGE(WCports_test_sov6a!E34,WCports_test_sov6b!E34,WCports_test_sov6c!E34,WCports_test_sov6d!E34)</f>
        <v>626.55074162783421</v>
      </c>
      <c r="F34" s="26">
        <f>AVERAGE(WCports_test_sov6a!F34,WCports_test_sov6b!F34,WCports_test_sov6c!F34,WCports_test_sov6d!F34)</f>
        <v>2532.6900578092777</v>
      </c>
      <c r="G34" s="26">
        <f>AVERAGE(WCports_test_sov6a!G34,WCports_test_sov6b!G34,WCports_test_sov6c!G34,WCports_test_sov6d!G34)</f>
        <v>748.41884392258203</v>
      </c>
      <c r="H34" s="26">
        <f>AVERAGE(WCports_test_sov6a!H34,WCports_test_sov6b!H34,WCports_test_sov6c!H34,WCports_test_sov6d!H34)</f>
        <v>554.04962615009435</v>
      </c>
      <c r="I34" s="26">
        <f>AVERAGE(WCports_test_sov6a!I34,WCports_test_sov6b!I34,WCports_test_sov6c!I34,WCports_test_sov6d!I34)</f>
        <v>957.43712369106856</v>
      </c>
      <c r="J34" s="26">
        <f>AVERAGE(WCports_test_sov6a!J34,WCports_test_sov6b!J34,WCports_test_sov6c!J34,WCports_test_sov6d!J34)</f>
        <v>3.0635345933177276</v>
      </c>
      <c r="K34" s="26">
        <f>AVERAGE(WCports_test_sov6a!K34,WCports_test_sov6b!K34,WCports_test_sov6c!K34,WCports_test_sov6d!K34)</f>
        <v>2542.372236137955</v>
      </c>
      <c r="L34" s="26">
        <f>AVERAGE(WCports_test_sov6a!L34,WCports_test_sov6b!L34,WCports_test_sov6c!L34,WCports_test_sov6d!L34)</f>
        <v>3.1175340870740524</v>
      </c>
      <c r="M34" s="26">
        <f>AVERAGE(WCports_test_sov6a!M34,WCports_test_sov6b!M34,WCports_test_sov6c!M34,WCports_test_sov6d!M34)</f>
        <v>535.82599257025424</v>
      </c>
    </row>
    <row r="35" spans="1:13" x14ac:dyDescent="0.2">
      <c r="A35" s="28" t="s">
        <v>51</v>
      </c>
      <c r="B35" s="28" t="s">
        <v>34</v>
      </c>
      <c r="C35" s="28">
        <f>AVERAGE(WCports_test_sov6a!C35,WCports_test_sov6b!C35,WCports_test_sov6c!C35,WCports_test_sov6d!C35)</f>
        <v>871.17566666666528</v>
      </c>
      <c r="D35" s="28">
        <f>AVERAGE(WCports_test_sov6a!D35,WCports_test_sov6b!D35,WCports_test_sov6c!D35,WCports_test_sov6d!D35)</f>
        <v>848.32894444444423</v>
      </c>
      <c r="E35" s="28">
        <f>AVERAGE(WCports_test_sov6a!E35,WCports_test_sov6b!E35,WCports_test_sov6c!E35,WCports_test_sov6d!E35)</f>
        <v>884.92102777777723</v>
      </c>
      <c r="F35" s="28">
        <f>AVERAGE(WCports_test_sov6a!F35,WCports_test_sov6b!F35,WCports_test_sov6c!F35,WCports_test_sov6d!F35)</f>
        <v>724.44676388888854</v>
      </c>
      <c r="G35" s="28">
        <f>AVERAGE(WCports_test_sov6a!G35,WCports_test_sov6b!G35,WCports_test_sov6c!G35,WCports_test_sov6d!G35)</f>
        <v>850.80316666666624</v>
      </c>
      <c r="H35" s="28">
        <f>AVERAGE(WCports_test_sov6a!H35,WCports_test_sov6b!H35,WCports_test_sov6c!H35,WCports_test_sov6d!H35)</f>
        <v>846.65140740740696</v>
      </c>
      <c r="I35" s="28">
        <f>AVERAGE(WCports_test_sov6a!I35,WCports_test_sov6b!I35,WCports_test_sov6c!I35,WCports_test_sov6d!I35)</f>
        <v>905.40130555555402</v>
      </c>
      <c r="J35" s="28">
        <f>AVERAGE(WCports_test_sov6a!J35,WCports_test_sov6b!J35,WCports_test_sov6c!J35,WCports_test_sov6d!J35)</f>
        <v>73.2</v>
      </c>
      <c r="K35" s="28">
        <f>AVERAGE(WCports_test_sov6a!K35,WCports_test_sov6b!K35,WCports_test_sov6c!K35,WCports_test_sov6d!K35)</f>
        <v>913.60216666666634</v>
      </c>
      <c r="L35" s="28">
        <f>AVERAGE(WCports_test_sov6a!L35,WCports_test_sov6b!L35,WCports_test_sov6c!L35,WCports_test_sov6d!L35)</f>
        <v>73.2</v>
      </c>
      <c r="M35" s="28">
        <f>AVERAGE(WCports_test_sov6a!M35,WCports_test_sov6b!M35,WCports_test_sov6c!M35,WCports_test_sov6d!M35)</f>
        <v>863.3156111111108</v>
      </c>
    </row>
    <row r="36" spans="1:13" x14ac:dyDescent="0.2">
      <c r="A36" s="26" t="s">
        <v>52</v>
      </c>
      <c r="B36" s="26" t="s">
        <v>34</v>
      </c>
      <c r="C36" s="26">
        <f>AVERAGE(WCports_test_sov6a!C36,WCports_test_sov6b!C36,WCports_test_sov6c!C36,WCports_test_sov6d!C36)</f>
        <v>55.10765277777773</v>
      </c>
      <c r="D36" s="26">
        <f>AVERAGE(WCports_test_sov6a!D36,WCports_test_sov6b!D36,WCports_test_sov6c!D36,WCports_test_sov6d!D36)</f>
        <v>28.947861111111077</v>
      </c>
      <c r="E36" s="26">
        <f>AVERAGE(WCports_test_sov6a!E36,WCports_test_sov6b!E36,WCports_test_sov6c!E36,WCports_test_sov6d!E36)</f>
        <v>68.941902777777727</v>
      </c>
      <c r="F36" s="26">
        <f>AVERAGE(WCports_test_sov6a!F36,WCports_test_sov6b!F36,WCports_test_sov6c!F36,WCports_test_sov6d!F36)</f>
        <v>43.071374999999946</v>
      </c>
      <c r="G36" s="26">
        <f>AVERAGE(WCports_test_sov6a!G36,WCports_test_sov6b!G36,WCports_test_sov6c!G36,WCports_test_sov6d!G36)</f>
        <v>36.8729444444444</v>
      </c>
      <c r="H36" s="26">
        <f>AVERAGE(WCports_test_sov6a!H36,WCports_test_sov6b!H36,WCports_test_sov6c!H36,WCports_test_sov6d!H36)</f>
        <v>57.629314814814762</v>
      </c>
      <c r="I36" s="26">
        <f>AVERAGE(WCports_test_sov6a!I36,WCports_test_sov6b!I36,WCports_test_sov6c!I36,WCports_test_sov6d!I36)</f>
        <v>25.997569444444373</v>
      </c>
      <c r="J36" s="26">
        <f>AVERAGE(WCports_test_sov6a!J36,WCports_test_sov6b!J36,WCports_test_sov6c!J36,WCports_test_sov6d!J36)</f>
        <v>20.9959722222222</v>
      </c>
      <c r="K36" s="26">
        <f>AVERAGE(WCports_test_sov6a!K36,WCports_test_sov6b!K36,WCports_test_sov6c!K36,WCports_test_sov6d!K36)</f>
        <v>59.958680555555503</v>
      </c>
      <c r="L36" s="26">
        <f>AVERAGE(WCports_test_sov6a!L36,WCports_test_sov6b!L36,WCports_test_sov6c!L36,WCports_test_sov6d!L36)</f>
        <v>20.9959722222222</v>
      </c>
      <c r="M36" s="26">
        <f>AVERAGE(WCports_test_sov6a!M36,WCports_test_sov6b!M36,WCports_test_sov6c!M36,WCports_test_sov6d!M36)</f>
        <v>30.566138888888851</v>
      </c>
    </row>
    <row r="37" spans="1:13" x14ac:dyDescent="0.2">
      <c r="A37" s="26" t="s">
        <v>53</v>
      </c>
      <c r="B37" s="26" t="s">
        <v>34</v>
      </c>
      <c r="C37" s="26">
        <f>AVERAGE(WCports_test_sov6a!C37,WCports_test_sov6b!C37,WCports_test_sov6c!C37,WCports_test_sov6d!C37)</f>
        <v>180.03553680193176</v>
      </c>
      <c r="D37" s="26">
        <f>AVERAGE(WCports_test_sov6a!D37,WCports_test_sov6b!D37,WCports_test_sov6c!D37,WCports_test_sov6d!D37)</f>
        <v>54.871573775939602</v>
      </c>
      <c r="E37" s="26">
        <f>AVERAGE(WCports_test_sov6a!E37,WCports_test_sov6b!E37,WCports_test_sov6c!E37,WCports_test_sov6d!E37)</f>
        <v>133.28657843188159</v>
      </c>
      <c r="F37" s="26">
        <f>AVERAGE(WCports_test_sov6a!F37,WCports_test_sov6b!F37,WCports_test_sov6c!F37,WCports_test_sov6d!F37)</f>
        <v>121.7072199675853</v>
      </c>
      <c r="G37" s="26">
        <f>AVERAGE(WCports_test_sov6a!G37,WCports_test_sov6b!G37,WCports_test_sov6c!G37,WCports_test_sov6d!G37)</f>
        <v>108.24346307070709</v>
      </c>
      <c r="H37" s="26">
        <f>AVERAGE(WCports_test_sov6a!H37,WCports_test_sov6b!H37,WCports_test_sov6c!H37,WCports_test_sov6d!H37)</f>
        <v>129.55204183150826</v>
      </c>
      <c r="I37" s="26">
        <f>AVERAGE(WCports_test_sov6a!I37,WCports_test_sov6b!I37,WCports_test_sov6c!I37,WCports_test_sov6d!I37)</f>
        <v>64.173370396176978</v>
      </c>
      <c r="J37" s="26">
        <f>AVERAGE(WCports_test_sov6a!J37,WCports_test_sov6b!J37,WCports_test_sov6c!J37,WCports_test_sov6d!J37)</f>
        <v>51.822637856313875</v>
      </c>
      <c r="K37" s="26">
        <f>AVERAGE(WCports_test_sov6a!K37,WCports_test_sov6b!K37,WCports_test_sov6c!K37,WCports_test_sov6d!K37)</f>
        <v>132.41855651922245</v>
      </c>
      <c r="L37" s="26">
        <f>AVERAGE(WCports_test_sov6a!L37,WCports_test_sov6b!L37,WCports_test_sov6c!L37,WCports_test_sov6d!L37)</f>
        <v>51.822637856313875</v>
      </c>
      <c r="M37" s="26">
        <f>AVERAGE(WCports_test_sov6a!M37,WCports_test_sov6b!M37,WCports_test_sov6c!M37,WCports_test_sov6d!M37)</f>
        <v>103.08996554733972</v>
      </c>
    </row>
    <row r="38" spans="1:13" x14ac:dyDescent="0.2">
      <c r="A38" s="28" t="s">
        <v>54</v>
      </c>
      <c r="B38" s="28" t="s">
        <v>34</v>
      </c>
      <c r="C38" s="28">
        <f>AVERAGE(WCports_test_sov6a!C38,WCports_test_sov6b!C38,WCports_test_sov6c!C38,WCports_test_sov6d!C38)</f>
        <v>205.40591666666631</v>
      </c>
      <c r="D38" s="28">
        <f>AVERAGE(WCports_test_sov6a!D38,WCports_test_sov6b!D38,WCports_test_sov6c!D38,WCports_test_sov6d!D38)</f>
        <v>261.84526388888844</v>
      </c>
      <c r="E38" s="28">
        <f>AVERAGE(WCports_test_sov6a!E38,WCports_test_sov6b!E38,WCports_test_sov6c!E38,WCports_test_sov6d!E38)</f>
        <v>129.60752777777765</v>
      </c>
      <c r="F38" s="28">
        <f>AVERAGE(WCports_test_sov6a!F38,WCports_test_sov6b!F38,WCports_test_sov6c!F38,WCports_test_sov6d!F38)</f>
        <v>120.1631620370365</v>
      </c>
      <c r="G38" s="28">
        <f>AVERAGE(WCports_test_sov6a!G38,WCports_test_sov6b!G38,WCports_test_sov6c!G38,WCports_test_sov6d!G38)</f>
        <v>223.57495833333277</v>
      </c>
      <c r="H38" s="28">
        <f>AVERAGE(WCports_test_sov6a!H38,WCports_test_sov6b!H38,WCports_test_sov6c!H38,WCports_test_sov6d!H38)</f>
        <v>109.14144444444393</v>
      </c>
      <c r="I38" s="28">
        <f>AVERAGE(WCports_test_sov6a!I38,WCports_test_sov6b!I38,WCports_test_sov6c!I38,WCports_test_sov6d!I38)</f>
        <v>272.6087222222215</v>
      </c>
      <c r="J38" s="28">
        <f>AVERAGE(WCports_test_sov6a!J38,WCports_test_sov6b!J38,WCports_test_sov6c!J38,WCports_test_sov6d!J38)</f>
        <v>226.16861111111075</v>
      </c>
      <c r="K38" s="28">
        <f>AVERAGE(WCports_test_sov6a!K38,WCports_test_sov6b!K38,WCports_test_sov6c!K38,WCports_test_sov6d!K38)</f>
        <v>143.36327777777763</v>
      </c>
      <c r="L38" s="28">
        <f>AVERAGE(WCports_test_sov6a!L38,WCports_test_sov6b!L38,WCports_test_sov6c!L38,WCports_test_sov6d!L38)</f>
        <v>226.16861111111075</v>
      </c>
      <c r="M38" s="28">
        <f>AVERAGE(WCports_test_sov6a!M38,WCports_test_sov6b!M38,WCports_test_sov6c!M38,WCports_test_sov6d!M38)</f>
        <v>206.02927777777725</v>
      </c>
    </row>
    <row r="39" spans="1:13" x14ac:dyDescent="0.2">
      <c r="A39" s="26" t="s">
        <v>55</v>
      </c>
      <c r="B39" s="26" t="s">
        <v>34</v>
      </c>
      <c r="C39" s="26">
        <f>AVERAGE(WCports_test_sov6a!C39,WCports_test_sov6b!C39,WCports_test_sov6c!C39,WCports_test_sov6d!C39)</f>
        <v>40.097861111111072</v>
      </c>
      <c r="D39" s="26">
        <f>AVERAGE(WCports_test_sov6a!D39,WCports_test_sov6b!D39,WCports_test_sov6c!D39,WCports_test_sov6d!D39)</f>
        <v>20.566611111111072</v>
      </c>
      <c r="E39" s="26">
        <f>AVERAGE(WCports_test_sov6a!E39,WCports_test_sov6b!E39,WCports_test_sov6c!E39,WCports_test_sov6d!E39)</f>
        <v>23.365958333333317</v>
      </c>
      <c r="F39" s="26">
        <f>AVERAGE(WCports_test_sov6a!F39,WCports_test_sov6b!F39,WCports_test_sov6c!F39,WCports_test_sov6d!F39)</f>
        <v>36.343018518518477</v>
      </c>
      <c r="G39" s="26">
        <f>AVERAGE(WCports_test_sov6a!G39,WCports_test_sov6b!G39,WCports_test_sov6c!G39,WCports_test_sov6d!G39)</f>
        <v>37.101152777777749</v>
      </c>
      <c r="H39" s="26">
        <f>AVERAGE(WCports_test_sov6a!H39,WCports_test_sov6b!H39,WCports_test_sov6c!H39,WCports_test_sov6d!H39)</f>
        <v>15.950629629629589</v>
      </c>
      <c r="I39" s="26">
        <f>AVERAGE(WCports_test_sov6a!I39,WCports_test_sov6b!I39,WCports_test_sov6c!I39,WCports_test_sov6d!I39)</f>
        <v>20.129541666666626</v>
      </c>
      <c r="J39" s="26">
        <f>AVERAGE(WCports_test_sov6a!J39,WCports_test_sov6b!J39,WCports_test_sov6c!J39,WCports_test_sov6d!J39)</f>
        <v>10.890013888888888</v>
      </c>
      <c r="K39" s="26">
        <f>AVERAGE(WCports_test_sov6a!K39,WCports_test_sov6b!K39,WCports_test_sov6c!K39,WCports_test_sov6d!K39)</f>
        <v>31.9157222222222</v>
      </c>
      <c r="L39" s="26">
        <f>AVERAGE(WCports_test_sov6a!L39,WCports_test_sov6b!L39,WCports_test_sov6c!L39,WCports_test_sov6d!L39)</f>
        <v>10.890013888888888</v>
      </c>
      <c r="M39" s="26">
        <f>AVERAGE(WCports_test_sov6a!M39,WCports_test_sov6b!M39,WCports_test_sov6c!M39,WCports_test_sov6d!M39)</f>
        <v>28.3205833333333</v>
      </c>
    </row>
    <row r="40" spans="1:13" x14ac:dyDescent="0.2">
      <c r="A40" s="26" t="s">
        <v>56</v>
      </c>
      <c r="B40" s="26" t="s">
        <v>34</v>
      </c>
      <c r="C40" s="26">
        <f>AVERAGE(WCports_test_sov6a!C40,WCports_test_sov6b!C40,WCports_test_sov6c!C40,WCports_test_sov6d!C40)</f>
        <v>184.74729163323624</v>
      </c>
      <c r="D40" s="26">
        <f>AVERAGE(WCports_test_sov6a!D40,WCports_test_sov6b!D40,WCports_test_sov6c!D40,WCports_test_sov6d!D40)</f>
        <v>53.855207312354729</v>
      </c>
      <c r="E40" s="26">
        <f>AVERAGE(WCports_test_sov6a!E40,WCports_test_sov6b!E40,WCports_test_sov6c!E40,WCports_test_sov6d!E40)</f>
        <v>135.20912734129189</v>
      </c>
      <c r="F40" s="26">
        <f>AVERAGE(WCports_test_sov6a!F40,WCports_test_sov6b!F40,WCports_test_sov6c!F40,WCports_test_sov6d!F40)</f>
        <v>124.95064918975245</v>
      </c>
      <c r="G40" s="26">
        <f>AVERAGE(WCports_test_sov6a!G40,WCports_test_sov6b!G40,WCports_test_sov6c!G40,WCports_test_sov6d!G40)</f>
        <v>110.83179326492271</v>
      </c>
      <c r="H40" s="26">
        <f>AVERAGE(WCports_test_sov6a!H40,WCports_test_sov6b!H40,WCports_test_sov6c!H40,WCports_test_sov6d!H40)</f>
        <v>135.34786720897736</v>
      </c>
      <c r="I40" s="26">
        <f>AVERAGE(WCports_test_sov6a!I40,WCports_test_sov6b!I40,WCports_test_sov6c!I40,WCports_test_sov6d!I40)</f>
        <v>64.648108482599412</v>
      </c>
      <c r="J40" s="26">
        <f>AVERAGE(WCports_test_sov6a!J40,WCports_test_sov6b!J40,WCports_test_sov6c!J40,WCports_test_sov6d!J40)</f>
        <v>50.419335144137904</v>
      </c>
      <c r="K40" s="26">
        <f>AVERAGE(WCports_test_sov6a!K40,WCports_test_sov6b!K40,WCports_test_sov6c!K40,WCports_test_sov6d!K40)</f>
        <v>131.23178456864741</v>
      </c>
      <c r="L40" s="26">
        <f>AVERAGE(WCports_test_sov6a!L40,WCports_test_sov6b!L40,WCports_test_sov6c!L40,WCports_test_sov6d!L40)</f>
        <v>50.419335144137904</v>
      </c>
      <c r="M40" s="26">
        <f>AVERAGE(WCports_test_sov6a!M40,WCports_test_sov6b!M40,WCports_test_sov6c!M40,WCports_test_sov6d!M40)</f>
        <v>108.43093568419988</v>
      </c>
    </row>
    <row r="41" spans="1:13" x14ac:dyDescent="0.2">
      <c r="A41" s="28" t="s">
        <v>57</v>
      </c>
      <c r="B41" s="28" t="s">
        <v>34</v>
      </c>
      <c r="C41" s="28">
        <f>AVERAGE(WCports_test_sov6a!C41,WCports_test_sov6b!C41,WCports_test_sov6c!C41,WCports_test_sov6d!C41)</f>
        <v>251.71813888888852</v>
      </c>
      <c r="D41" s="28">
        <f>AVERAGE(WCports_test_sov6a!D41,WCports_test_sov6b!D41,WCports_test_sov6c!D41,WCports_test_sov6d!D41)</f>
        <v>237.89268055555499</v>
      </c>
      <c r="E41" s="28">
        <f>AVERAGE(WCports_test_sov6a!E41,WCports_test_sov6b!E41,WCports_test_sov6c!E41,WCports_test_sov6d!E41)</f>
        <v>174.62933333333311</v>
      </c>
      <c r="F41" s="28">
        <f>AVERAGE(WCports_test_sov6a!F41,WCports_test_sov6b!F41,WCports_test_sov6c!F41,WCports_test_sov6d!F41)</f>
        <v>164.241731481481</v>
      </c>
      <c r="G41" s="28">
        <f>AVERAGE(WCports_test_sov6a!G41,WCports_test_sov6b!G41,WCports_test_sov6c!G41,WCports_test_sov6d!G41)</f>
        <v>244.32209722222177</v>
      </c>
      <c r="H41" s="28">
        <f>AVERAGE(WCports_test_sov6a!H41,WCports_test_sov6b!H41,WCports_test_sov6c!H41,WCports_test_sov6d!H41)</f>
        <v>196.20055555555533</v>
      </c>
      <c r="I41" s="28">
        <f>AVERAGE(WCports_test_sov6a!I41,WCports_test_sov6b!I41,WCports_test_sov6c!I41,WCports_test_sov6d!I41)</f>
        <v>255.89905555555526</v>
      </c>
      <c r="J41" s="28">
        <f>AVERAGE(WCports_test_sov6a!J41,WCports_test_sov6b!J41,WCports_test_sov6c!J41,WCports_test_sov6d!J41)</f>
        <v>261.01369444444401</v>
      </c>
      <c r="K41" s="28">
        <f>AVERAGE(WCports_test_sov6a!K41,WCports_test_sov6b!K41,WCports_test_sov6c!K41,WCports_test_sov6d!K41)</f>
        <v>172.255333333333</v>
      </c>
      <c r="L41" s="28">
        <f>AVERAGE(WCports_test_sov6a!L41,WCports_test_sov6b!L41,WCports_test_sov6c!L41,WCports_test_sov6d!L41)</f>
        <v>261.01369444444401</v>
      </c>
      <c r="M41" s="28">
        <f>AVERAGE(WCports_test_sov6a!M41,WCports_test_sov6b!M41,WCports_test_sov6c!M41,WCports_test_sov6d!M41)</f>
        <v>248.98383333333302</v>
      </c>
    </row>
    <row r="42" spans="1:13" x14ac:dyDescent="0.2">
      <c r="A42" s="26" t="s">
        <v>58</v>
      </c>
      <c r="B42" s="26" t="s">
        <v>34</v>
      </c>
      <c r="C42" s="26">
        <f>AVERAGE(WCports_test_sov6a!C42,WCports_test_sov6b!C42,WCports_test_sov6c!C42,WCports_test_sov6d!C42)</f>
        <v>446.25363953353127</v>
      </c>
      <c r="D42" s="26">
        <f>AVERAGE(WCports_test_sov6a!D42,WCports_test_sov6b!D42,WCports_test_sov6c!D42,WCports_test_sov6d!D42)</f>
        <v>475.79549095807749</v>
      </c>
      <c r="E42" s="26">
        <f>AVERAGE(WCports_test_sov6a!E42,WCports_test_sov6b!E42,WCports_test_sov6c!E42,WCports_test_sov6d!E42)</f>
        <v>399.64566759337373</v>
      </c>
      <c r="F42" s="26">
        <f>AVERAGE(WCports_test_sov6a!F42,WCports_test_sov6b!F42,WCports_test_sov6c!F42,WCports_test_sov6d!F42)</f>
        <v>338.44004629629598</v>
      </c>
      <c r="G42" s="26">
        <f>AVERAGE(WCports_test_sov6a!G42,WCports_test_sov6b!G42,WCports_test_sov6c!G42,WCports_test_sov6d!G42)</f>
        <v>477.65939013025559</v>
      </c>
      <c r="H42" s="26">
        <f>AVERAGE(WCports_test_sov6a!H42,WCports_test_sov6b!H42,WCports_test_sov6c!H42,WCports_test_sov6d!H42)</f>
        <v>409.92363732167036</v>
      </c>
      <c r="I42" s="26">
        <f>AVERAGE(WCports_test_sov6a!I42,WCports_test_sov6b!I42,WCports_test_sov6c!I42,WCports_test_sov6d!I42)</f>
        <v>432.06386543373253</v>
      </c>
      <c r="J42" s="26">
        <f>AVERAGE(WCports_test_sov6a!J42,WCports_test_sov6b!J42,WCports_test_sov6c!J42,WCports_test_sov6d!J42)</f>
        <v>8127.7400555555523</v>
      </c>
      <c r="K42" s="26">
        <f>AVERAGE(WCports_test_sov6a!K42,WCports_test_sov6b!K42,WCports_test_sov6c!K42,WCports_test_sov6d!K42)</f>
        <v>382.09209722222198</v>
      </c>
      <c r="L42" s="26">
        <f>AVERAGE(WCports_test_sov6a!L42,WCports_test_sov6b!L42,WCports_test_sov6c!L42,WCports_test_sov6d!L42)</f>
        <v>8127.6782777777753</v>
      </c>
      <c r="M42" s="26">
        <f>AVERAGE(WCports_test_sov6a!M42,WCports_test_sov6b!M42,WCports_test_sov6c!M42,WCports_test_sov6d!M42)</f>
        <v>524.6262039040455</v>
      </c>
    </row>
    <row r="43" spans="1:13" x14ac:dyDescent="0.2">
      <c r="A43" s="26" t="s">
        <v>59</v>
      </c>
      <c r="B43" s="26" t="s">
        <v>34</v>
      </c>
      <c r="C43" s="26">
        <f>AVERAGE(WCports_test_sov6a!C43,WCports_test_sov6b!C43,WCports_test_sov6c!C43,WCports_test_sov6d!C43)</f>
        <v>624.0681180605643</v>
      </c>
      <c r="D43" s="26">
        <f>AVERAGE(WCports_test_sov6a!D43,WCports_test_sov6b!D43,WCports_test_sov6c!D43,WCports_test_sov6d!D43)</f>
        <v>548.79353034462576</v>
      </c>
      <c r="E43" s="26">
        <f>AVERAGE(WCports_test_sov6a!E43,WCports_test_sov6b!E43,WCports_test_sov6c!E43,WCports_test_sov6d!E43)</f>
        <v>494.21785291481677</v>
      </c>
      <c r="F43" s="26">
        <f>AVERAGE(WCports_test_sov6a!F43,WCports_test_sov6b!F43,WCports_test_sov6c!F43,WCports_test_sov6d!F43)</f>
        <v>4932.4843916675973</v>
      </c>
      <c r="G43" s="26">
        <f>AVERAGE(WCports_test_sov6a!G43,WCports_test_sov6b!G43,WCports_test_sov6c!G43,WCports_test_sov6d!G43)</f>
        <v>600.73852509738799</v>
      </c>
      <c r="H43" s="26">
        <f>AVERAGE(WCports_test_sov6a!H43,WCports_test_sov6b!H43,WCports_test_sov6c!H43,WCports_test_sov6d!H43)</f>
        <v>468.85671393313373</v>
      </c>
      <c r="I43" s="26">
        <f>AVERAGE(WCports_test_sov6a!I43,WCports_test_sov6b!I43,WCports_test_sov6c!I43,WCports_test_sov6d!I43)</f>
        <v>727.74157168036015</v>
      </c>
      <c r="J43" s="26">
        <f>AVERAGE(WCports_test_sov6a!J43,WCports_test_sov6b!J43,WCports_test_sov6c!J43,WCports_test_sov6d!J43)</f>
        <v>3.5640751491265799</v>
      </c>
      <c r="K43" s="26">
        <f>AVERAGE(WCports_test_sov6a!K43,WCports_test_sov6b!K43,WCports_test_sov6c!K43,WCports_test_sov6d!K43)</f>
        <v>2850.2443768138651</v>
      </c>
      <c r="L43" s="26">
        <f>AVERAGE(WCports_test_sov6a!L43,WCports_test_sov6b!L43,WCports_test_sov6c!L43,WCports_test_sov6d!L43)</f>
        <v>3.6258535910857002</v>
      </c>
      <c r="M43" s="26">
        <f>AVERAGE(WCports_test_sov6a!M43,WCports_test_sov6b!M43,WCports_test_sov6c!M43,WCports_test_sov6d!M43)</f>
        <v>421.37964497692371</v>
      </c>
    </row>
    <row r="44" spans="1:13" x14ac:dyDescent="0.2">
      <c r="A44" s="28" t="s">
        <v>60</v>
      </c>
      <c r="B44" s="28" t="s">
        <v>34</v>
      </c>
      <c r="C44" s="28">
        <f>AVERAGE(WCports_test_sov6a!C44,WCports_test_sov6b!C44,WCports_test_sov6c!C44,WCports_test_sov6d!C44)</f>
        <v>767.28516666666496</v>
      </c>
      <c r="D44" s="28">
        <f>AVERAGE(WCports_test_sov6a!D44,WCports_test_sov6b!D44,WCports_test_sov6c!D44,WCports_test_sov6d!D44)</f>
        <v>849.29831944444231</v>
      </c>
      <c r="E44" s="28">
        <f>AVERAGE(WCports_test_sov6a!E44,WCports_test_sov6b!E44,WCports_test_sov6c!E44,WCports_test_sov6d!E44)</f>
        <v>809.84816666666472</v>
      </c>
      <c r="F44" s="28">
        <f>AVERAGE(WCports_test_sov6a!F44,WCports_test_sov6b!F44,WCports_test_sov6c!F44,WCports_test_sov6d!F44)</f>
        <v>610.29426388888839</v>
      </c>
      <c r="G44" s="28">
        <f>AVERAGE(WCports_test_sov6a!G44,WCports_test_sov6b!G44,WCports_test_sov6c!G44,WCports_test_sov6d!G44)</f>
        <v>743.81918055555502</v>
      </c>
      <c r="H44" s="28">
        <f>AVERAGE(WCports_test_sov6a!H44,WCports_test_sov6b!H44,WCports_test_sov6c!H44,WCports_test_sov6d!H44)</f>
        <v>834.34424074074047</v>
      </c>
      <c r="I44" s="28">
        <f>AVERAGE(WCports_test_sov6a!I44,WCports_test_sov6b!I44,WCports_test_sov6c!I44,WCports_test_sov6d!I44)</f>
        <v>766.91602777777598</v>
      </c>
      <c r="J44" s="28">
        <f>AVERAGE(WCports_test_sov6a!J44,WCports_test_sov6b!J44,WCports_test_sov6c!J44,WCports_test_sov6d!J44)</f>
        <v>70.39076388888887</v>
      </c>
      <c r="K44" s="28">
        <f>AVERAGE(WCports_test_sov6a!K44,WCports_test_sov6b!K44,WCports_test_sov6c!K44,WCports_test_sov6d!K44)</f>
        <v>717.30230555555522</v>
      </c>
      <c r="L44" s="28">
        <f>AVERAGE(WCports_test_sov6a!L44,WCports_test_sov6b!L44,WCports_test_sov6c!L44,WCports_test_sov6d!L44)</f>
        <v>70.39076388888887</v>
      </c>
      <c r="M44" s="28">
        <f>AVERAGE(WCports_test_sov6a!M44,WCports_test_sov6b!M44,WCports_test_sov6c!M44,WCports_test_sov6d!M44)</f>
        <v>825.01201388888853</v>
      </c>
    </row>
    <row r="45" spans="1:13" x14ac:dyDescent="0.2">
      <c r="A45" s="26" t="s">
        <v>61</v>
      </c>
      <c r="B45" s="26" t="s">
        <v>34</v>
      </c>
      <c r="C45" s="26">
        <f>AVERAGE(WCports_test_sov6a!C45,WCports_test_sov6b!C45,WCports_test_sov6c!C45,WCports_test_sov6d!C45)</f>
        <v>486.88247622081627</v>
      </c>
      <c r="D45" s="26">
        <f>AVERAGE(WCports_test_sov6a!D45,WCports_test_sov6b!D45,WCports_test_sov6c!D45,WCports_test_sov6d!D45)</f>
        <v>513.77032583841503</v>
      </c>
      <c r="E45" s="26">
        <f>AVERAGE(WCports_test_sov6a!E45,WCports_test_sov6b!E45,WCports_test_sov6c!E45,WCports_test_sov6d!E45)</f>
        <v>414.28661491119652</v>
      </c>
      <c r="F45" s="26">
        <f>AVERAGE(WCports_test_sov6a!F45,WCports_test_sov6b!F45,WCports_test_sov6c!F45,WCports_test_sov6d!F45)</f>
        <v>271.96425388456197</v>
      </c>
      <c r="G45" s="26">
        <f>AVERAGE(WCports_test_sov6a!G45,WCports_test_sov6b!G45,WCports_test_sov6c!G45,WCports_test_sov6d!G45)</f>
        <v>529.50746229363926</v>
      </c>
      <c r="H45" s="26">
        <f>AVERAGE(WCports_test_sov6a!H45,WCports_test_sov6b!H45,WCports_test_sov6c!H45,WCports_test_sov6d!H45)</f>
        <v>420.53307849368099</v>
      </c>
      <c r="I45" s="26">
        <f>AVERAGE(WCports_test_sov6a!I45,WCports_test_sov6b!I45,WCports_test_sov6c!I45,WCports_test_sov6d!I45)</f>
        <v>502.42099348007406</v>
      </c>
      <c r="J45" s="26">
        <f>AVERAGE(WCports_test_sov6a!J45,WCports_test_sov6b!J45,WCports_test_sov6c!J45,WCports_test_sov6d!J45)</f>
        <v>7215.3035972222197</v>
      </c>
      <c r="K45" s="26">
        <f>AVERAGE(WCports_test_sov6a!K45,WCports_test_sov6b!K45,WCports_test_sov6c!K45,WCports_test_sov6d!K45)</f>
        <v>363.90368055555501</v>
      </c>
      <c r="L45" s="26">
        <f>AVERAGE(WCports_test_sov6a!L45,WCports_test_sov6b!L45,WCports_test_sov6c!L45,WCports_test_sov6d!L45)</f>
        <v>7215.2418194444417</v>
      </c>
      <c r="M45" s="26">
        <f>AVERAGE(WCports_test_sov6a!M45,WCports_test_sov6b!M45,WCports_test_sov6c!M45,WCports_test_sov6d!M45)</f>
        <v>529.17844635660322</v>
      </c>
    </row>
    <row r="46" spans="1:13" x14ac:dyDescent="0.2">
      <c r="A46" s="26" t="s">
        <v>62</v>
      </c>
      <c r="B46" s="26" t="s">
        <v>34</v>
      </c>
      <c r="C46" s="26">
        <f>AVERAGE(WCports_test_sov6a!C46,WCports_test_sov6b!C46,WCports_test_sov6c!C46,WCports_test_sov6d!C46)</f>
        <v>662.57928082251931</v>
      </c>
      <c r="D46" s="26">
        <f>AVERAGE(WCports_test_sov6a!D46,WCports_test_sov6b!D46,WCports_test_sov6c!D46,WCports_test_sov6d!D46)</f>
        <v>576.757329412187</v>
      </c>
      <c r="E46" s="26">
        <f>AVERAGE(WCports_test_sov6a!E46,WCports_test_sov6b!E46,WCports_test_sov6c!E46,WCports_test_sov6d!E46)</f>
        <v>495.51003457476025</v>
      </c>
      <c r="F46" s="26">
        <f>AVERAGE(WCports_test_sov6a!F46,WCports_test_sov6b!F46,WCports_test_sov6c!F46,WCports_test_sov6d!F46)</f>
        <v>3944.4065374268575</v>
      </c>
      <c r="G46" s="26">
        <f>AVERAGE(WCports_test_sov6a!G46,WCports_test_sov6b!G46,WCports_test_sov6c!G46,WCports_test_sov6d!G46)</f>
        <v>646.46409244545271</v>
      </c>
      <c r="H46" s="26">
        <f>AVERAGE(WCports_test_sov6a!H46,WCports_test_sov6b!H46,WCports_test_sov6c!H46,WCports_test_sov6d!H46)</f>
        <v>456.63035798388728</v>
      </c>
      <c r="I46" s="26">
        <f>AVERAGE(WCports_test_sov6a!I46,WCports_test_sov6b!I46,WCports_test_sov6c!I46,WCports_test_sov6d!I46)</f>
        <v>800.32292015991948</v>
      </c>
      <c r="J46" s="26">
        <f>AVERAGE(WCports_test_sov6a!J46,WCports_test_sov6b!J46,WCports_test_sov6c!J46,WCports_test_sov6d!J46)</f>
        <v>3.5880819946730127</v>
      </c>
      <c r="K46" s="26">
        <f>AVERAGE(WCports_test_sov6a!K46,WCports_test_sov6b!K46,WCports_test_sov6c!K46,WCports_test_sov6d!K46)</f>
        <v>2672.2959814716523</v>
      </c>
      <c r="L46" s="26">
        <f>AVERAGE(WCports_test_sov6a!L46,WCports_test_sov6b!L46,WCports_test_sov6c!L46,WCports_test_sov6d!L46)</f>
        <v>3.6498604366321326</v>
      </c>
      <c r="M46" s="26">
        <f>AVERAGE(WCports_test_sov6a!M46,WCports_test_sov6b!M46,WCports_test_sov6c!M46,WCports_test_sov6d!M46)</f>
        <v>416.65715060175273</v>
      </c>
    </row>
    <row r="47" spans="1:13" x14ac:dyDescent="0.2">
      <c r="A47" s="28" t="s">
        <v>63</v>
      </c>
      <c r="B47" s="28" t="s">
        <v>34</v>
      </c>
      <c r="C47" s="28">
        <f>AVERAGE(WCports_test_sov6a!C47,WCports_test_sov6b!C47,WCports_test_sov6c!C47,WCports_test_sov6d!C47)</f>
        <v>766.45690277777749</v>
      </c>
      <c r="D47" s="28">
        <f>AVERAGE(WCports_test_sov6a!D47,WCports_test_sov6b!D47,WCports_test_sov6c!D47,WCports_test_sov6d!D47)</f>
        <v>820.45720833333178</v>
      </c>
      <c r="E47" s="28">
        <f>AVERAGE(WCports_test_sov6a!E47,WCports_test_sov6b!E47,WCports_test_sov6c!E47,WCports_test_sov6d!E47)</f>
        <v>748.46712499999876</v>
      </c>
      <c r="F47" s="28">
        <f>AVERAGE(WCports_test_sov6a!F47,WCports_test_sov6b!F47,WCports_test_sov6c!F47,WCports_test_sov6d!F47)</f>
        <v>475.26927777777775</v>
      </c>
      <c r="G47" s="28">
        <f>AVERAGE(WCports_test_sov6a!G47,WCports_test_sov6b!G47,WCports_test_sov6c!G47,WCports_test_sov6d!G47)</f>
        <v>786.30984722222138</v>
      </c>
      <c r="H47" s="28">
        <f>AVERAGE(WCports_test_sov6a!H47,WCports_test_sov6b!H47,WCports_test_sov6c!H47,WCports_test_sov6d!H47)</f>
        <v>736.22761111111004</v>
      </c>
      <c r="I47" s="28">
        <f>AVERAGE(WCports_test_sov6a!I47,WCports_test_sov6b!I47,WCports_test_sov6c!I47,WCports_test_sov6d!I47)</f>
        <v>751.34977777777726</v>
      </c>
      <c r="J47" s="28">
        <f>AVERAGE(WCports_test_sov6a!J47,WCports_test_sov6b!J47,WCports_test_sov6c!J47,WCports_test_sov6d!J47)</f>
        <v>68.0516111111111</v>
      </c>
      <c r="K47" s="28">
        <f>AVERAGE(WCports_test_sov6a!K47,WCports_test_sov6b!K47,WCports_test_sov6c!K47,WCports_test_sov6d!K47)</f>
        <v>674.36184722222197</v>
      </c>
      <c r="L47" s="28">
        <f>AVERAGE(WCports_test_sov6a!L47,WCports_test_sov6b!L47,WCports_test_sov6c!L47,WCports_test_sov6d!L47)</f>
        <v>68.0516111111111</v>
      </c>
      <c r="M47" s="28">
        <f>AVERAGE(WCports_test_sov6a!M47,WCports_test_sov6b!M47,WCports_test_sov6c!M47,WCports_test_sov6d!M47)</f>
        <v>766.9969583333318</v>
      </c>
    </row>
    <row r="48" spans="1:13" x14ac:dyDescent="0.2">
      <c r="A48" s="26" t="s">
        <v>64</v>
      </c>
      <c r="B48" s="26" t="s">
        <v>34</v>
      </c>
      <c r="C48" s="26">
        <f>AVERAGE(WCports_test_sov6a!C48,WCports_test_sov6b!C48,WCports_test_sov6c!C48,WCports_test_sov6d!C48)</f>
        <v>4304.6626869083775</v>
      </c>
      <c r="D48" s="26">
        <f>AVERAGE(WCports_test_sov6a!D48,WCports_test_sov6b!D48,WCports_test_sov6c!D48,WCports_test_sov6d!D48)</f>
        <v>4332.4040374908382</v>
      </c>
      <c r="E48" s="26">
        <f>AVERAGE(WCports_test_sov6a!E48,WCports_test_sov6b!E48,WCports_test_sov6c!E48,WCports_test_sov6d!E48)</f>
        <v>4313.2944158017854</v>
      </c>
      <c r="F48" s="26">
        <f>AVERAGE(WCports_test_sov6a!F48,WCports_test_sov6b!F48,WCports_test_sov6c!F48,WCports_test_sov6d!F48)</f>
        <v>4415.025737180893</v>
      </c>
      <c r="G48" s="26">
        <f>AVERAGE(WCports_test_sov6a!G48,WCports_test_sov6b!G48,WCports_test_sov6c!G48,WCports_test_sov6d!G48)</f>
        <v>4357.7473542744756</v>
      </c>
      <c r="H48" s="26">
        <f>AVERAGE(WCports_test_sov6a!H48,WCports_test_sov6b!H48,WCports_test_sov6c!H48,WCports_test_sov6d!H48)</f>
        <v>4336.1441230021928</v>
      </c>
      <c r="I48" s="26">
        <f>AVERAGE(WCports_test_sov6a!I48,WCports_test_sov6b!I48,WCports_test_sov6c!I48,WCports_test_sov6d!I48)</f>
        <v>4318.8377375745349</v>
      </c>
      <c r="J48" s="26">
        <f>AVERAGE(WCports_test_sov6a!J48,WCports_test_sov6b!J48,WCports_test_sov6c!J48,WCports_test_sov6d!J48)</f>
        <v>4334.0946566314478</v>
      </c>
      <c r="K48" s="26">
        <f>AVERAGE(WCports_test_sov6a!K48,WCports_test_sov6b!K48,WCports_test_sov6c!K48,WCports_test_sov6d!K48)</f>
        <v>4320.6429721957156</v>
      </c>
      <c r="L48" s="26">
        <f>AVERAGE(WCports_test_sov6a!L48,WCports_test_sov6b!L48,WCports_test_sov6c!L48,WCports_test_sov6d!L48)</f>
        <v>4334.0996566314479</v>
      </c>
      <c r="M48" s="26">
        <f>AVERAGE(WCports_test_sov6a!M48,WCports_test_sov6b!M48,WCports_test_sov6c!M48,WCports_test_sov6d!M48)</f>
        <v>4382.5793746399277</v>
      </c>
    </row>
    <row r="49" spans="1:13" x14ac:dyDescent="0.2">
      <c r="A49" s="26" t="s">
        <v>65</v>
      </c>
      <c r="B49" s="26" t="s">
        <v>34</v>
      </c>
      <c r="C49" s="26">
        <f>AVERAGE(WCports_test_sov6a!C49,WCports_test_sov6b!C49,WCports_test_sov6c!C49,WCports_test_sov6d!C49)</f>
        <v>230.12782096333652</v>
      </c>
      <c r="D49" s="26">
        <f>AVERAGE(WCports_test_sov6a!D49,WCports_test_sov6b!D49,WCports_test_sov6c!D49,WCports_test_sov6d!D49)</f>
        <v>226.40546724607626</v>
      </c>
      <c r="E49" s="26">
        <f>AVERAGE(WCports_test_sov6a!E49,WCports_test_sov6b!E49,WCports_test_sov6c!E49,WCports_test_sov6d!E49)</f>
        <v>314.07003493787425</v>
      </c>
      <c r="F49" s="26">
        <f>AVERAGE(WCports_test_sov6a!F49,WCports_test_sov6b!F49,WCports_test_sov6c!F49,WCports_test_sov6d!F49)</f>
        <v>297.76870190752743</v>
      </c>
      <c r="G49" s="26">
        <f>AVERAGE(WCports_test_sov6a!G49,WCports_test_sov6b!G49,WCports_test_sov6c!G49,WCports_test_sov6d!G49)</f>
        <v>233.25427087905649</v>
      </c>
      <c r="H49" s="26">
        <f>AVERAGE(WCports_test_sov6a!H49,WCports_test_sov6b!H49,WCports_test_sov6c!H49,WCports_test_sov6d!H49)</f>
        <v>325.495598694286</v>
      </c>
      <c r="I49" s="26">
        <f>AVERAGE(WCports_test_sov6a!I49,WCports_test_sov6b!I49,WCports_test_sov6c!I49,WCports_test_sov6d!I49)</f>
        <v>279.94512292921974</v>
      </c>
      <c r="J49" s="26">
        <f>AVERAGE(WCports_test_sov6a!J49,WCports_test_sov6b!J49,WCports_test_sov6c!J49,WCports_test_sov6d!J49)</f>
        <v>246.95406271851334</v>
      </c>
      <c r="K49" s="26">
        <f>AVERAGE(WCports_test_sov6a!K49,WCports_test_sov6b!K49,WCports_test_sov6c!K49,WCports_test_sov6d!K49)</f>
        <v>289.86949806616724</v>
      </c>
      <c r="L49" s="26">
        <f>AVERAGE(WCports_test_sov6a!L49,WCports_test_sov6b!L49,WCports_test_sov6c!L49,WCports_test_sov6d!L49)</f>
        <v>246.95406271851334</v>
      </c>
      <c r="M49" s="26">
        <f>AVERAGE(WCports_test_sov6a!M49,WCports_test_sov6b!M49,WCports_test_sov6c!M49,WCports_test_sov6d!M49)</f>
        <v>214.80512508813351</v>
      </c>
    </row>
    <row r="50" spans="1:13" x14ac:dyDescent="0.2">
      <c r="A50" s="28" t="s">
        <v>66</v>
      </c>
      <c r="B50" s="28" t="s">
        <v>34</v>
      </c>
      <c r="C50" s="28">
        <f>AVERAGE(WCports_test_sov6a!C50,WCports_test_sov6b!C50,WCports_test_sov6c!C50,WCports_test_sov6d!C50)</f>
        <v>1457.6094583333274</v>
      </c>
      <c r="D50" s="28">
        <f>AVERAGE(WCports_test_sov6a!D50,WCports_test_sov6b!D50,WCports_test_sov6c!D50,WCports_test_sov6d!D50)</f>
        <v>1433.5904722222174</v>
      </c>
      <c r="E50" s="28">
        <f>AVERAGE(WCports_test_sov6a!E50,WCports_test_sov6b!E50,WCports_test_sov6c!E50,WCports_test_sov6d!E50)</f>
        <v>1365.0355277777749</v>
      </c>
      <c r="F50" s="28">
        <f>AVERAGE(WCports_test_sov6a!F50,WCports_test_sov6b!F50,WCports_test_sov6c!F50,WCports_test_sov6d!F50)</f>
        <v>1279.8343796296276</v>
      </c>
      <c r="G50" s="28">
        <f>AVERAGE(WCports_test_sov6a!G50,WCports_test_sov6b!G50,WCports_test_sov6c!G50,WCports_test_sov6d!G50)</f>
        <v>1401.3983333333301</v>
      </c>
      <c r="H50" s="28">
        <f>AVERAGE(WCports_test_sov6a!H50,WCports_test_sov6b!H50,WCports_test_sov6c!H50,WCports_test_sov6d!H50)</f>
        <v>1330.7602592592536</v>
      </c>
      <c r="I50" s="28">
        <f>AVERAGE(WCports_test_sov6a!I50,WCports_test_sov6b!I50,WCports_test_sov6c!I50,WCports_test_sov6d!I50)</f>
        <v>1393.6171111111075</v>
      </c>
      <c r="J50" s="28">
        <f>AVERAGE(WCports_test_sov6a!J50,WCports_test_sov6b!J50,WCports_test_sov6c!J50,WCports_test_sov6d!J50)</f>
        <v>1411.3462777777752</v>
      </c>
      <c r="K50" s="28">
        <f>AVERAGE(WCports_test_sov6a!K50,WCports_test_sov6b!K50,WCports_test_sov6c!K50,WCports_test_sov6d!K50)</f>
        <v>1381.887499999995</v>
      </c>
      <c r="L50" s="28">
        <f>AVERAGE(WCports_test_sov6a!L50,WCports_test_sov6b!L50,WCports_test_sov6c!L50,WCports_test_sov6d!L50)</f>
        <v>1411.3462777777752</v>
      </c>
      <c r="M50" s="28">
        <f>AVERAGE(WCports_test_sov6a!M50,WCports_test_sov6b!M50,WCports_test_sov6c!M50,WCports_test_sov6d!M50)</f>
        <v>1395.0154722222201</v>
      </c>
    </row>
    <row r="51" spans="1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2"/>
  <sheetViews>
    <sheetView workbookViewId="0">
      <selection activeCell="I12" sqref="I12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6" x14ac:dyDescent="0.2">
      <c r="A1" s="1"/>
      <c r="B1" s="1"/>
      <c r="C1" s="1" t="s">
        <v>70</v>
      </c>
      <c r="D1" s="1" t="s">
        <v>71</v>
      </c>
      <c r="E1" s="1" t="s">
        <v>72</v>
      </c>
      <c r="F1" s="1" t="s">
        <v>73</v>
      </c>
    </row>
    <row r="2" spans="1:6" x14ac:dyDescent="0.2">
      <c r="A2" t="s">
        <v>74</v>
      </c>
      <c r="B2" t="s">
        <v>12</v>
      </c>
      <c r="C2">
        <v>43</v>
      </c>
      <c r="D2">
        <v>48</v>
      </c>
      <c r="E2">
        <v>56</v>
      </c>
      <c r="F2">
        <v>42</v>
      </c>
    </row>
    <row r="3" spans="1:6" x14ac:dyDescent="0.2">
      <c r="A3" s="2" t="s">
        <v>75</v>
      </c>
      <c r="B3" s="2" t="s">
        <v>12</v>
      </c>
      <c r="C3" s="2">
        <v>43</v>
      </c>
      <c r="D3" s="2">
        <v>148</v>
      </c>
      <c r="E3" s="2">
        <v>50</v>
      </c>
      <c r="F3" s="2">
        <v>148</v>
      </c>
    </row>
    <row r="4" spans="1:6" x14ac:dyDescent="0.2">
      <c r="A4" t="s">
        <v>14</v>
      </c>
      <c r="B4" s="1" t="s">
        <v>15</v>
      </c>
      <c r="C4" s="9">
        <v>0.92821387313160297</v>
      </c>
      <c r="D4" s="9">
        <v>0.91865494542620896</v>
      </c>
      <c r="E4" s="9">
        <v>0.92294040476696404</v>
      </c>
      <c r="F4" s="9">
        <v>0.91697556848833595</v>
      </c>
    </row>
    <row r="5" spans="1:6" x14ac:dyDescent="0.2">
      <c r="A5" t="s">
        <v>16</v>
      </c>
      <c r="B5" t="s">
        <v>15</v>
      </c>
      <c r="C5" s="8">
        <v>0.93325362090197195</v>
      </c>
      <c r="D5" s="8">
        <v>0.92554743044329801</v>
      </c>
      <c r="E5" s="8">
        <v>0.93277015483469194</v>
      </c>
      <c r="F5" s="8">
        <v>0.92859648374023296</v>
      </c>
    </row>
    <row r="6" spans="1:6" x14ac:dyDescent="0.2">
      <c r="A6" t="s">
        <v>17</v>
      </c>
      <c r="B6" t="s">
        <v>15</v>
      </c>
      <c r="C6" s="8">
        <v>0.483359910446853</v>
      </c>
      <c r="D6" s="8">
        <v>0.530151782843722</v>
      </c>
      <c r="E6" s="8">
        <v>0.44977046803223703</v>
      </c>
      <c r="F6" s="8">
        <v>0.53189827469080297</v>
      </c>
    </row>
    <row r="7" spans="1:6" x14ac:dyDescent="0.2">
      <c r="A7" t="s">
        <v>18</v>
      </c>
      <c r="B7" t="s">
        <v>15</v>
      </c>
      <c r="C7" s="8">
        <v>0.51791856821224203</v>
      </c>
      <c r="D7" s="8">
        <v>0.57278806437872698</v>
      </c>
      <c r="E7" s="8">
        <v>0.48217709626384297</v>
      </c>
      <c r="F7" s="8">
        <v>0.57278806437872698</v>
      </c>
    </row>
    <row r="8" spans="1:6" x14ac:dyDescent="0.2">
      <c r="A8" t="s">
        <v>19</v>
      </c>
      <c r="B8" t="s">
        <v>20</v>
      </c>
      <c r="C8" s="3">
        <v>4257.7357078000005</v>
      </c>
      <c r="D8" s="3">
        <v>4669.9077180000004</v>
      </c>
      <c r="E8" s="3">
        <v>3961.8589391999999</v>
      </c>
      <c r="F8" s="3">
        <v>4685.2919080000001</v>
      </c>
    </row>
    <row r="9" spans="1:6" x14ac:dyDescent="0.2">
      <c r="A9" s="2" t="s">
        <v>21</v>
      </c>
      <c r="B9" s="2" t="s">
        <v>15</v>
      </c>
      <c r="C9" s="7">
        <v>0.99131190269331004</v>
      </c>
      <c r="D9" s="7">
        <v>0.98605830164765496</v>
      </c>
      <c r="E9" s="7">
        <v>0.98432867429055404</v>
      </c>
      <c r="F9" s="7">
        <v>0.99008193186718396</v>
      </c>
    </row>
    <row r="10" spans="1:6" x14ac:dyDescent="0.2">
      <c r="A10" t="s">
        <v>22</v>
      </c>
      <c r="B10" s="1" t="s">
        <v>23</v>
      </c>
      <c r="C10" s="10">
        <v>80.252233733037599</v>
      </c>
      <c r="D10" s="10">
        <v>87.160426578653997</v>
      </c>
      <c r="E10" s="10">
        <v>82.530037872374805</v>
      </c>
      <c r="F10" s="10">
        <v>86.505831533783194</v>
      </c>
    </row>
    <row r="11" spans="1:6" x14ac:dyDescent="0.2">
      <c r="A11" t="s">
        <v>24</v>
      </c>
      <c r="B11" t="s">
        <v>23</v>
      </c>
      <c r="C11" s="6">
        <v>29.7557536357712</v>
      </c>
      <c r="D11" s="6">
        <v>31.2350286438447</v>
      </c>
      <c r="E11" s="6">
        <v>31.086424216317301</v>
      </c>
      <c r="F11" s="6">
        <v>31.2290064244844</v>
      </c>
    </row>
    <row r="12" spans="1:6" x14ac:dyDescent="0.2">
      <c r="A12" t="s">
        <v>26</v>
      </c>
      <c r="B12" t="s">
        <v>23</v>
      </c>
      <c r="C12" s="6">
        <v>9.8388572326313302</v>
      </c>
      <c r="D12" s="6">
        <v>14.647072900075299</v>
      </c>
      <c r="E12" s="6">
        <v>9.4751839238991291</v>
      </c>
      <c r="F12" s="6">
        <v>14.647132234089799</v>
      </c>
    </row>
    <row r="13" spans="1:6" x14ac:dyDescent="0.2">
      <c r="A13" t="s">
        <v>27</v>
      </c>
      <c r="B13" t="s">
        <v>23</v>
      </c>
      <c r="C13" s="6">
        <v>3.8765782165265401</v>
      </c>
      <c r="D13" s="6">
        <v>3.88384527080215</v>
      </c>
      <c r="E13" s="6">
        <v>3.9061343778386699</v>
      </c>
      <c r="F13" s="6">
        <v>3.8695614775606901</v>
      </c>
    </row>
    <row r="14" spans="1:6" x14ac:dyDescent="0.2">
      <c r="A14" t="s">
        <v>76</v>
      </c>
      <c r="B14" t="s">
        <v>23</v>
      </c>
      <c r="C14" s="6">
        <v>6.0138663497188301</v>
      </c>
      <c r="D14" s="6">
        <v>6.2453823476160801</v>
      </c>
      <c r="E14" s="6">
        <v>6.4258714810539503</v>
      </c>
      <c r="F14" s="6">
        <v>6.0688390941125201</v>
      </c>
    </row>
    <row r="15" spans="1:6" x14ac:dyDescent="0.2">
      <c r="A15" t="s">
        <v>28</v>
      </c>
      <c r="B15" t="s">
        <v>23</v>
      </c>
      <c r="C15" s="6">
        <v>0.97690523699284104</v>
      </c>
      <c r="D15" s="6">
        <v>2.7068611331741899</v>
      </c>
      <c r="E15" s="6">
        <v>1.12167426528147</v>
      </c>
      <c r="F15" s="6">
        <v>2.21162382712913</v>
      </c>
    </row>
    <row r="16" spans="1:6" x14ac:dyDescent="0.2">
      <c r="A16" t="s">
        <v>29</v>
      </c>
      <c r="B16" t="s">
        <v>23</v>
      </c>
      <c r="C16" s="6">
        <v>14.101571266558601</v>
      </c>
      <c r="D16" s="6">
        <v>14.340886078466299</v>
      </c>
      <c r="E16" s="6">
        <v>16.011343394060599</v>
      </c>
      <c r="F16" s="6">
        <v>14.6887923392699</v>
      </c>
    </row>
    <row r="17" spans="1:6" x14ac:dyDescent="0.2">
      <c r="A17" s="2" t="s">
        <v>30</v>
      </c>
      <c r="B17" s="2" t="s">
        <v>23</v>
      </c>
      <c r="C17" s="5">
        <v>2.7959263681592001</v>
      </c>
      <c r="D17" s="5">
        <v>2.55969472636815</v>
      </c>
      <c r="E17" s="5">
        <v>2.8694348258706399</v>
      </c>
      <c r="F17" s="5">
        <v>2.3385269651741201</v>
      </c>
    </row>
    <row r="18" spans="1:6" x14ac:dyDescent="0.2">
      <c r="A18" t="s">
        <v>31</v>
      </c>
      <c r="B18" t="s">
        <v>34</v>
      </c>
      <c r="C18" s="3">
        <v>12.0065753424657</v>
      </c>
      <c r="D18" s="3">
        <v>12.0065753424657</v>
      </c>
      <c r="E18" s="3">
        <v>12.0065753424657</v>
      </c>
      <c r="F18" s="3">
        <v>12.0065753424657</v>
      </c>
    </row>
    <row r="19" spans="1:6" x14ac:dyDescent="0.2">
      <c r="A19" t="s">
        <v>33</v>
      </c>
      <c r="B19" t="s">
        <v>34</v>
      </c>
      <c r="C19" s="3">
        <v>1531.9264963575999</v>
      </c>
      <c r="D19" s="3">
        <v>2635.6513103095199</v>
      </c>
      <c r="E19" s="3">
        <v>1543.73418990498</v>
      </c>
      <c r="F19" s="3">
        <v>2635.6530925031898</v>
      </c>
    </row>
    <row r="20" spans="1:6" x14ac:dyDescent="0.2">
      <c r="A20" t="s">
        <v>35</v>
      </c>
      <c r="B20" t="s">
        <v>34</v>
      </c>
      <c r="C20" s="3">
        <v>482.76187861186003</v>
      </c>
      <c r="D20" s="3">
        <v>483.37476536654299</v>
      </c>
      <c r="E20" s="3">
        <v>507.93673632560501</v>
      </c>
      <c r="F20" s="3">
        <v>488.82665088018302</v>
      </c>
    </row>
    <row r="21" spans="1:6" x14ac:dyDescent="0.2">
      <c r="A21" t="s">
        <v>36</v>
      </c>
      <c r="B21" t="s">
        <v>34</v>
      </c>
      <c r="C21" s="3">
        <v>411.58608668407402</v>
      </c>
      <c r="D21" s="3">
        <v>751.87703968549397</v>
      </c>
      <c r="E21" s="3">
        <v>439.76201016965899</v>
      </c>
      <c r="F21" s="3">
        <v>626.32343277815596</v>
      </c>
    </row>
    <row r="22" spans="1:6" x14ac:dyDescent="0.2">
      <c r="A22" s="2" t="s">
        <v>77</v>
      </c>
      <c r="B22" s="2" t="s">
        <v>39</v>
      </c>
      <c r="C22" s="2">
        <v>16093.088935550801</v>
      </c>
      <c r="D22" s="2">
        <v>17190.4734556574</v>
      </c>
      <c r="E22" s="2">
        <v>17034.7288472701</v>
      </c>
      <c r="F22" s="2">
        <v>16328.6695444262</v>
      </c>
    </row>
    <row r="23" spans="1:6" x14ac:dyDescent="0.2">
      <c r="A23" t="s">
        <v>37</v>
      </c>
      <c r="B23" t="s">
        <v>41</v>
      </c>
      <c r="C23" s="3">
        <v>2704.54931651779</v>
      </c>
      <c r="D23" s="3">
        <v>2750.73620322947</v>
      </c>
      <c r="E23" s="3">
        <v>3057.9384147886799</v>
      </c>
      <c r="F23" s="3">
        <v>2813.47567729809</v>
      </c>
    </row>
    <row r="24" spans="1:6" x14ac:dyDescent="0.2">
      <c r="A24" t="s">
        <v>38</v>
      </c>
      <c r="B24" t="s">
        <v>41</v>
      </c>
      <c r="C24" s="3">
        <v>11.4</v>
      </c>
      <c r="D24" s="3">
        <v>16</v>
      </c>
      <c r="E24" s="3">
        <v>14.4</v>
      </c>
      <c r="F24" s="3">
        <v>14.4</v>
      </c>
    </row>
    <row r="25" spans="1:6" x14ac:dyDescent="0.2">
      <c r="A25" t="s">
        <v>42</v>
      </c>
      <c r="B25" t="s">
        <v>41</v>
      </c>
      <c r="C25" s="3">
        <v>14405</v>
      </c>
      <c r="D25" s="3">
        <v>52806.400000000001</v>
      </c>
      <c r="E25" s="3">
        <v>15980</v>
      </c>
      <c r="F25" s="3">
        <v>52806.400000000001</v>
      </c>
    </row>
    <row r="26" spans="1:6" x14ac:dyDescent="0.2">
      <c r="A26" s="2" t="s">
        <v>43</v>
      </c>
      <c r="B26" s="2" t="s">
        <v>41</v>
      </c>
      <c r="C26" s="4">
        <v>2064</v>
      </c>
      <c r="D26" s="4">
        <v>2284.8000000000002</v>
      </c>
      <c r="E26" s="4">
        <v>2688</v>
      </c>
      <c r="F26" s="4">
        <v>2066.4</v>
      </c>
    </row>
    <row r="27" spans="1:6" x14ac:dyDescent="0.2">
      <c r="A27" t="s">
        <v>44</v>
      </c>
      <c r="B27" t="s">
        <v>34</v>
      </c>
      <c r="C27" s="3">
        <v>971.8</v>
      </c>
      <c r="D27" s="3">
        <v>4676.8</v>
      </c>
      <c r="E27" s="3">
        <v>1430</v>
      </c>
      <c r="F27" s="3">
        <v>3966.4</v>
      </c>
    </row>
    <row r="28" spans="1:6" x14ac:dyDescent="0.2">
      <c r="A28" t="s">
        <v>78</v>
      </c>
      <c r="B28" t="s">
        <v>34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s="2" t="s">
        <v>45</v>
      </c>
      <c r="B29" s="2" t="s">
        <v>34</v>
      </c>
      <c r="C29" s="4">
        <v>9993.2000000000007</v>
      </c>
      <c r="D29" s="4">
        <v>11116.8</v>
      </c>
      <c r="E29" s="4">
        <v>14560</v>
      </c>
      <c r="F29" s="4">
        <v>10155.6</v>
      </c>
    </row>
    <row r="30" spans="1:6" x14ac:dyDescent="0.2">
      <c r="A30" t="s">
        <v>46</v>
      </c>
      <c r="B30" t="s">
        <v>34</v>
      </c>
      <c r="C30" s="3">
        <v>2620.9693913660899</v>
      </c>
      <c r="D30" s="3">
        <v>1681.8921111111099</v>
      </c>
      <c r="E30" s="3">
        <v>2360.4935692188601</v>
      </c>
      <c r="F30" s="3">
        <v>1681.92166666666</v>
      </c>
    </row>
    <row r="31" spans="1:6" x14ac:dyDescent="0.2">
      <c r="A31" t="s">
        <v>47</v>
      </c>
      <c r="B31" t="s">
        <v>34</v>
      </c>
      <c r="C31" s="3">
        <v>914.27744080204798</v>
      </c>
      <c r="D31" s="3">
        <v>2499.70597697619</v>
      </c>
      <c r="E31" s="3">
        <v>938.587689904988</v>
      </c>
      <c r="F31" s="3">
        <v>2499.7076480587498</v>
      </c>
    </row>
    <row r="32" spans="1:6" x14ac:dyDescent="0.2">
      <c r="A32" s="2" t="s">
        <v>48</v>
      </c>
      <c r="B32" s="2" t="s">
        <v>34</v>
      </c>
      <c r="C32" s="4">
        <v>617.64905555555504</v>
      </c>
      <c r="D32" s="4">
        <v>135.945333333333</v>
      </c>
      <c r="E32" s="4">
        <v>605.14649999999995</v>
      </c>
      <c r="F32" s="4">
        <v>135.94544444444401</v>
      </c>
    </row>
    <row r="33" spans="1:6" x14ac:dyDescent="0.2">
      <c r="A33" t="s">
        <v>49</v>
      </c>
      <c r="B33" t="s">
        <v>34</v>
      </c>
      <c r="C33" s="3">
        <v>838.27416808203498</v>
      </c>
      <c r="D33" s="3">
        <v>836.95355189304996</v>
      </c>
      <c r="E33" s="3">
        <v>814.55443551162898</v>
      </c>
      <c r="F33" s="3">
        <v>829.60556149960598</v>
      </c>
    </row>
    <row r="34" spans="1:6" x14ac:dyDescent="0.2">
      <c r="A34" t="s">
        <v>50</v>
      </c>
      <c r="B34" t="s">
        <v>34</v>
      </c>
      <c r="C34" s="3">
        <v>113.69771194519301</v>
      </c>
      <c r="D34" s="3">
        <v>122.167876477654</v>
      </c>
      <c r="E34" s="3">
        <v>136.09184743671699</v>
      </c>
      <c r="F34" s="3">
        <v>114.663706435739</v>
      </c>
    </row>
    <row r="35" spans="1:6" x14ac:dyDescent="0.2">
      <c r="A35" s="2" t="s">
        <v>51</v>
      </c>
      <c r="B35" s="2" t="s">
        <v>34</v>
      </c>
      <c r="C35" s="4">
        <v>369.06416666666598</v>
      </c>
      <c r="D35" s="4">
        <v>361.20688888888799</v>
      </c>
      <c r="E35" s="4">
        <v>371.84488888888802</v>
      </c>
      <c r="F35" s="4">
        <v>374.16294444444401</v>
      </c>
    </row>
    <row r="36" spans="1:6" x14ac:dyDescent="0.2">
      <c r="A36" t="s">
        <v>52</v>
      </c>
      <c r="B36" t="s">
        <v>34</v>
      </c>
      <c r="C36" s="3">
        <v>17.137055555555499</v>
      </c>
      <c r="D36" s="3">
        <v>65.305722222222201</v>
      </c>
      <c r="E36" s="3">
        <v>24.8363333333333</v>
      </c>
      <c r="F36" s="3">
        <v>42.407388888888804</v>
      </c>
    </row>
    <row r="37" spans="1:6" x14ac:dyDescent="0.2">
      <c r="A37" t="s">
        <v>53</v>
      </c>
      <c r="B37" t="s">
        <v>34</v>
      </c>
      <c r="C37" s="3">
        <v>37.867550809004499</v>
      </c>
      <c r="D37" s="3">
        <v>166.64243165001301</v>
      </c>
      <c r="E37" s="3">
        <v>51.633344049285398</v>
      </c>
      <c r="F37" s="3">
        <v>132.27095440245299</v>
      </c>
    </row>
    <row r="38" spans="1:6" x14ac:dyDescent="0.2">
      <c r="A38" s="2" t="s">
        <v>54</v>
      </c>
      <c r="B38" s="2" t="s">
        <v>34</v>
      </c>
      <c r="C38" s="4">
        <v>178.445944444444</v>
      </c>
      <c r="D38" s="4">
        <v>232.925777777777</v>
      </c>
      <c r="E38" s="4">
        <v>101.93516666666601</v>
      </c>
      <c r="F38" s="4">
        <v>170.04333333333301</v>
      </c>
    </row>
    <row r="39" spans="1:6" x14ac:dyDescent="0.2">
      <c r="A39" t="s">
        <v>55</v>
      </c>
      <c r="B39" t="s">
        <v>34</v>
      </c>
      <c r="C39" s="3">
        <v>29.462888888888799</v>
      </c>
      <c r="D39" s="3">
        <v>107.951833333333</v>
      </c>
      <c r="E39" s="3">
        <v>3.9217222222222201</v>
      </c>
      <c r="F39" s="3">
        <v>28.8744444444444</v>
      </c>
    </row>
    <row r="40" spans="1:6" x14ac:dyDescent="0.2">
      <c r="A40" t="s">
        <v>56</v>
      </c>
      <c r="B40" t="s">
        <v>34</v>
      </c>
      <c r="C40" s="3">
        <v>37.181702541736797</v>
      </c>
      <c r="D40" s="3">
        <v>164.498052479926</v>
      </c>
      <c r="E40" s="3">
        <v>55.782055009262301</v>
      </c>
      <c r="F40" s="3">
        <v>157.67847837570201</v>
      </c>
    </row>
    <row r="41" spans="1:6" x14ac:dyDescent="0.2">
      <c r="A41" s="2" t="s">
        <v>57</v>
      </c>
      <c r="B41" s="2" t="s">
        <v>34</v>
      </c>
      <c r="C41" s="4">
        <v>124.49088888888799</v>
      </c>
      <c r="D41" s="4">
        <v>142.610777777777</v>
      </c>
      <c r="E41" s="4">
        <v>188.01144444444401</v>
      </c>
      <c r="F41" s="4">
        <v>130.33066666666599</v>
      </c>
    </row>
    <row r="42" spans="1:6" x14ac:dyDescent="0.2">
      <c r="A42" t="s">
        <v>79</v>
      </c>
      <c r="B42" t="s">
        <v>34</v>
      </c>
      <c r="C42" s="3">
        <v>5615.8064087151997</v>
      </c>
      <c r="D42" s="3">
        <v>5279.3636024655398</v>
      </c>
      <c r="E42" s="3">
        <v>5452.41322554831</v>
      </c>
      <c r="F42" s="3">
        <v>5480.5532720528799</v>
      </c>
    </row>
    <row r="43" spans="1:6" x14ac:dyDescent="0.2">
      <c r="A43" t="s">
        <v>80</v>
      </c>
      <c r="B43" t="s">
        <v>34</v>
      </c>
      <c r="C43" s="3">
        <v>1046.4506466248399</v>
      </c>
      <c r="D43" s="3">
        <v>1255.4041334830299</v>
      </c>
      <c r="E43" s="3">
        <v>1338.5657567542301</v>
      </c>
      <c r="F43" s="3">
        <v>1109.24004081614</v>
      </c>
    </row>
    <row r="44" spans="1:6" x14ac:dyDescent="0.2">
      <c r="A44" s="2" t="s">
        <v>81</v>
      </c>
      <c r="B44" s="2" t="s">
        <v>34</v>
      </c>
      <c r="C44" s="4">
        <v>2103.7429444444401</v>
      </c>
      <c r="D44" s="4">
        <v>2231.2322222222201</v>
      </c>
      <c r="E44" s="4">
        <v>1975.021</v>
      </c>
      <c r="F44" s="4">
        <v>2176.2066666666601</v>
      </c>
    </row>
    <row r="45" spans="1:6" x14ac:dyDescent="0.2">
      <c r="A45" t="s">
        <v>82</v>
      </c>
      <c r="B45" t="s">
        <v>34</v>
      </c>
      <c r="C45" s="3">
        <v>5581.6545380160696</v>
      </c>
      <c r="D45" s="3">
        <v>5406.0018007981498</v>
      </c>
      <c r="E45" s="3">
        <v>5284.0287145476304</v>
      </c>
      <c r="F45" s="3">
        <v>5424.1572675668203</v>
      </c>
    </row>
    <row r="46" spans="1:6" x14ac:dyDescent="0.2">
      <c r="A46" t="s">
        <v>83</v>
      </c>
      <c r="B46" t="s">
        <v>34</v>
      </c>
      <c r="C46" s="3">
        <v>1056.1991239516101</v>
      </c>
      <c r="D46" s="3">
        <v>1208.98244519573</v>
      </c>
      <c r="E46" s="3">
        <v>1386.4657112326099</v>
      </c>
      <c r="F46" s="3">
        <v>1129.7995820956701</v>
      </c>
    </row>
    <row r="47" spans="1:6" x14ac:dyDescent="0.2">
      <c r="A47" s="2" t="s">
        <v>84</v>
      </c>
      <c r="B47" s="2" t="s">
        <v>34</v>
      </c>
      <c r="C47" s="4">
        <v>2128.1463333333299</v>
      </c>
      <c r="D47" s="4">
        <v>2151.0157222222201</v>
      </c>
      <c r="E47" s="4">
        <v>2095.50555555555</v>
      </c>
      <c r="F47" s="4">
        <v>2212.0431111111102</v>
      </c>
    </row>
    <row r="48" spans="1:6" x14ac:dyDescent="0.2">
      <c r="A48" t="s">
        <v>85</v>
      </c>
      <c r="B48" t="s">
        <v>34</v>
      </c>
      <c r="C48" s="3">
        <v>5465.22320250952</v>
      </c>
      <c r="D48" s="3">
        <v>5332.4224067477398</v>
      </c>
      <c r="E48" s="3">
        <v>5397.8736177905903</v>
      </c>
      <c r="F48" s="3">
        <v>5441.4775695807202</v>
      </c>
    </row>
    <row r="49" spans="1:6" x14ac:dyDescent="0.2">
      <c r="A49" t="s">
        <v>86</v>
      </c>
      <c r="B49" t="s">
        <v>34</v>
      </c>
      <c r="C49" s="3">
        <v>1092.33679034378</v>
      </c>
      <c r="D49" s="3">
        <v>1235.6344821597099</v>
      </c>
      <c r="E49" s="3">
        <v>1351.3304774716701</v>
      </c>
      <c r="F49" s="3">
        <v>1118.9583773179099</v>
      </c>
    </row>
    <row r="50" spans="1:6" x14ac:dyDescent="0.2">
      <c r="A50" s="2" t="s">
        <v>87</v>
      </c>
      <c r="B50" s="2" t="s">
        <v>34</v>
      </c>
      <c r="C50" s="4">
        <v>2208.44</v>
      </c>
      <c r="D50" s="4">
        <v>2197.94305555555</v>
      </c>
      <c r="E50" s="4">
        <v>2016.79588888888</v>
      </c>
      <c r="F50" s="4">
        <v>2205.5639999999999</v>
      </c>
    </row>
    <row r="51" spans="1:6" x14ac:dyDescent="0.2">
      <c r="A51" t="s">
        <v>88</v>
      </c>
      <c r="B51" t="s">
        <v>34</v>
      </c>
      <c r="C51" s="3">
        <v>5651.5829251544501</v>
      </c>
      <c r="D51" s="3">
        <v>5311.2301825999702</v>
      </c>
      <c r="E51" s="3">
        <v>5282.8707903312397</v>
      </c>
      <c r="F51" s="3">
        <v>5676.43525315638</v>
      </c>
    </row>
    <row r="52" spans="1:6" x14ac:dyDescent="0.2">
      <c r="A52" t="s">
        <v>89</v>
      </c>
      <c r="B52" t="s">
        <v>34</v>
      </c>
      <c r="C52" s="3">
        <v>1034.5800050482201</v>
      </c>
      <c r="D52" s="3">
        <v>1231.9859629243999</v>
      </c>
      <c r="E52" s="3">
        <v>1381.1237193018201</v>
      </c>
      <c r="F52" s="3">
        <v>1047.20836728411</v>
      </c>
    </row>
    <row r="53" spans="1:6" x14ac:dyDescent="0.2">
      <c r="A53" t="s">
        <v>90</v>
      </c>
      <c r="B53" t="s">
        <v>34</v>
      </c>
      <c r="C53" s="3">
        <v>2079.8370555555498</v>
      </c>
      <c r="D53" s="3">
        <v>2222.7838333333302</v>
      </c>
      <c r="E53" s="3">
        <v>2102.0054444444399</v>
      </c>
      <c r="F53" s="3">
        <v>2042.35633333333</v>
      </c>
    </row>
    <row r="54" spans="1:6" x14ac:dyDescent="0.2">
      <c r="A54" t="s">
        <v>91</v>
      </c>
      <c r="C54">
        <v>5422.6439603602303</v>
      </c>
      <c r="D54">
        <v>5310.50837776969</v>
      </c>
      <c r="E54">
        <v>5378.0846569129499</v>
      </c>
      <c r="F54">
        <v>5478.7069290092904</v>
      </c>
    </row>
    <row r="55" spans="1:6" x14ac:dyDescent="0.2">
      <c r="A55" t="s">
        <v>92</v>
      </c>
      <c r="C55">
        <v>1099.2153695823799</v>
      </c>
      <c r="D55">
        <v>1235.4800985612101</v>
      </c>
      <c r="E55">
        <v>1363.8532936209101</v>
      </c>
      <c r="F55">
        <v>1122.72351024569</v>
      </c>
    </row>
    <row r="56" spans="1:6" x14ac:dyDescent="0.2">
      <c r="A56" t="s">
        <v>93</v>
      </c>
      <c r="C56">
        <v>2244.1406666666599</v>
      </c>
      <c r="D56">
        <v>2220.0114999999901</v>
      </c>
      <c r="E56">
        <v>2024.0619999999999</v>
      </c>
      <c r="F56">
        <v>2164.5695555555499</v>
      </c>
    </row>
    <row r="57" spans="1:6" x14ac:dyDescent="0.2">
      <c r="A57" t="s">
        <v>58</v>
      </c>
      <c r="C57">
        <v>682.08815224894101</v>
      </c>
      <c r="D57">
        <v>692.10210798600394</v>
      </c>
      <c r="E57">
        <v>716.30280636092198</v>
      </c>
      <c r="F57">
        <v>700.76331181073397</v>
      </c>
    </row>
    <row r="58" spans="1:6" x14ac:dyDescent="0.2">
      <c r="A58" t="s">
        <v>59</v>
      </c>
      <c r="C58">
        <v>354.756609732534</v>
      </c>
      <c r="D58">
        <v>383.79391611268602</v>
      </c>
      <c r="E58">
        <v>442.05334967790998</v>
      </c>
      <c r="F58">
        <v>349.428472237172</v>
      </c>
    </row>
    <row r="59" spans="1:6" x14ac:dyDescent="0.2">
      <c r="A59" t="s">
        <v>60</v>
      </c>
      <c r="C59">
        <v>1192.2987777777701</v>
      </c>
      <c r="D59">
        <v>1193.36711111111</v>
      </c>
      <c r="E59">
        <v>1202.4448333333301</v>
      </c>
      <c r="F59">
        <v>1183.7411111111101</v>
      </c>
    </row>
    <row r="60" spans="1:6" x14ac:dyDescent="0.2">
      <c r="A60" t="s">
        <v>61</v>
      </c>
      <c r="C60">
        <v>514.90257844910502</v>
      </c>
      <c r="D60">
        <v>505.77719763877502</v>
      </c>
      <c r="E60">
        <v>579.75168145393195</v>
      </c>
      <c r="F60">
        <v>566.24948299991604</v>
      </c>
    </row>
    <row r="61" spans="1:6" x14ac:dyDescent="0.2">
      <c r="A61" t="s">
        <v>62</v>
      </c>
      <c r="C61">
        <v>259.273373451927</v>
      </c>
      <c r="D61">
        <v>273.08995378345799</v>
      </c>
      <c r="E61">
        <v>369.13162066633402</v>
      </c>
      <c r="F61">
        <v>278.64548283869499</v>
      </c>
    </row>
    <row r="62" spans="1:6" x14ac:dyDescent="0.2">
      <c r="A62" t="s">
        <v>63</v>
      </c>
      <c r="C62">
        <v>898.22055555555505</v>
      </c>
      <c r="D62">
        <v>900.48522222222198</v>
      </c>
      <c r="E62">
        <v>1044.3086111111099</v>
      </c>
      <c r="F62">
        <v>1001.66061111111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E310-ECE7-4C6D-A204-4EDCEF6B1F31}">
  <dimension ref="A1:G62"/>
  <sheetViews>
    <sheetView topLeftCell="A38" workbookViewId="0">
      <selection activeCell="O18" sqref="O18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  <col min="3" max="3" width="16.1640625" bestFit="1" customWidth="1"/>
    <col min="4" max="5" width="12" bestFit="1" customWidth="1"/>
    <col min="6" max="6" width="13.5" bestFit="1" customWidth="1"/>
    <col min="7" max="7" width="13.1640625" bestFit="1" customWidth="1"/>
  </cols>
  <sheetData>
    <row r="1" spans="1:7" x14ac:dyDescent="0.2">
      <c r="A1" s="1"/>
      <c r="B1" s="1"/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</row>
    <row r="2" spans="1:7" x14ac:dyDescent="0.2">
      <c r="A2" t="s">
        <v>74</v>
      </c>
      <c r="B2" t="s">
        <v>12</v>
      </c>
      <c r="C2">
        <f>AVERAGE(WCports_test_ctv8a!C2,WCports_test_ctv8b!C2,WCports_test_ctv8c!C2,WCports_test_ctv8d!C2)</f>
        <v>96</v>
      </c>
      <c r="D2">
        <f>AVERAGE(WCports_test_ctv8a!D2,WCports_test_ctv8b!D2,WCports_test_ctv8c!D2,WCports_test_ctv8d!D2)</f>
        <v>97</v>
      </c>
      <c r="E2">
        <f>AVERAGE(WCports_test_ctv8a!E2,WCports_test_ctv8b!E2,WCports_test_ctv8c!E2,WCports_test_ctv8d!E2)</f>
        <v>110</v>
      </c>
      <c r="F2">
        <f>AVERAGE(WCports_test_ctv8a!F2,WCports_test_ctv8b!F2,WCports_test_ctv8c!F2,WCports_test_ctv8d!F2)</f>
        <v>91</v>
      </c>
      <c r="G2">
        <f>AVERAGE(WCports_test_ctv8a!G2,WCports_test_ctv8b!G2,WCports_test_ctv8c!G2,WCports_test_ctv8d!G2)</f>
        <v>78</v>
      </c>
    </row>
    <row r="3" spans="1:7" x14ac:dyDescent="0.2">
      <c r="A3" s="2" t="s">
        <v>75</v>
      </c>
      <c r="B3" s="2" t="s">
        <v>12</v>
      </c>
      <c r="C3" s="2">
        <f>AVERAGE(WCports_test_ctv8a!C3,WCports_test_ctv8b!C3,WCports_test_ctv8c!C3,WCports_test_ctv8d!C3)</f>
        <v>43</v>
      </c>
      <c r="D3" s="2">
        <f>AVERAGE(WCports_test_ctv8a!D3,WCports_test_ctv8b!D3,WCports_test_ctv8c!D3,WCports_test_ctv8d!D3)</f>
        <v>111</v>
      </c>
      <c r="E3" s="2">
        <f>AVERAGE(WCports_test_ctv8a!E3,WCports_test_ctv8b!E3,WCports_test_ctv8c!E3,WCports_test_ctv8d!E3)</f>
        <v>89</v>
      </c>
      <c r="F3" s="2">
        <f>AVERAGE(WCports_test_ctv8a!F3,WCports_test_ctv8b!F3,WCports_test_ctv8c!F3,WCports_test_ctv8d!F3)</f>
        <v>111</v>
      </c>
      <c r="G3" s="2">
        <f>AVERAGE(WCports_test_ctv8a!G3,WCports_test_ctv8b!G3,WCports_test_ctv8c!G3,WCports_test_ctv8d!G3)</f>
        <v>89</v>
      </c>
    </row>
    <row r="4" spans="1:7" x14ac:dyDescent="0.2">
      <c r="A4" t="s">
        <v>14</v>
      </c>
      <c r="B4" s="1" t="s">
        <v>15</v>
      </c>
      <c r="C4" s="9">
        <f>AVERAGE(WCports_test_ctv8a!C4,WCports_test_ctv8b!C4,WCports_test_ctv8c!C4,WCports_test_ctv8d!C4)</f>
        <v>0.90777049854778646</v>
      </c>
      <c r="D4" s="9">
        <f>AVERAGE(WCports_test_ctv8a!D4,WCports_test_ctv8b!D4,WCports_test_ctv8c!D4,WCports_test_ctv8d!D4)</f>
        <v>0.91589926531090404</v>
      </c>
      <c r="E4" s="9">
        <f>AVERAGE(WCports_test_ctv8a!E4,WCports_test_ctv8b!E4,WCports_test_ctv8c!E4,WCports_test_ctv8d!E4)</f>
        <v>0.90634263648896773</v>
      </c>
      <c r="F4" s="9">
        <f>AVERAGE(WCports_test_ctv8a!F4,WCports_test_ctv8b!F4,WCports_test_ctv8c!F4,WCports_test_ctv8d!F4)</f>
        <v>0.91951719701056567</v>
      </c>
      <c r="G4" s="9">
        <f>AVERAGE(WCports_test_ctv8a!G4,WCports_test_ctv8b!G4,WCports_test_ctv8c!G4,WCports_test_ctv8d!G4)</f>
        <v>0.91659250638919254</v>
      </c>
    </row>
    <row r="5" spans="1:7" x14ac:dyDescent="0.2">
      <c r="A5" t="s">
        <v>16</v>
      </c>
      <c r="B5" t="s">
        <v>15</v>
      </c>
      <c r="C5" s="8">
        <f>AVERAGE(WCports_test_ctv8a!C5,WCports_test_ctv8b!C5,WCports_test_ctv8c!C5,WCports_test_ctv8d!C5)</f>
        <v>0.91945851315334581</v>
      </c>
      <c r="D5" s="8">
        <f>AVERAGE(WCports_test_ctv8a!D5,WCports_test_ctv8b!D5,WCports_test_ctv8c!D5,WCports_test_ctv8d!D5)</f>
        <v>0.92491586593956931</v>
      </c>
      <c r="E5" s="8">
        <f>AVERAGE(WCports_test_ctv8a!E5,WCports_test_ctv8b!E5,WCports_test_ctv8c!E5,WCports_test_ctv8d!E5)</f>
        <v>0.9183974586440864</v>
      </c>
      <c r="F5" s="8">
        <f>AVERAGE(WCports_test_ctv8a!F5,WCports_test_ctv8b!F5,WCports_test_ctv8c!F5,WCports_test_ctv8d!F5)</f>
        <v>0.92926401779922518</v>
      </c>
      <c r="G5" s="8">
        <f>AVERAGE(WCports_test_ctv8a!G5,WCports_test_ctv8b!G5,WCports_test_ctv8c!G5,WCports_test_ctv8d!G5)</f>
        <v>0.92319120509928332</v>
      </c>
    </row>
    <row r="6" spans="1:7" x14ac:dyDescent="0.2">
      <c r="A6" t="s">
        <v>17</v>
      </c>
      <c r="B6" t="s">
        <v>15</v>
      </c>
      <c r="C6" s="8">
        <f>AVERAGE(WCports_test_ctv8a!C6,WCports_test_ctv8b!C6,WCports_test_ctv8c!C6,WCports_test_ctv8d!C6)</f>
        <v>0.4762150123220148</v>
      </c>
      <c r="D6" s="8">
        <f>AVERAGE(WCports_test_ctv8a!D6,WCports_test_ctv8b!D6,WCports_test_ctv8c!D6,WCports_test_ctv8d!D6)</f>
        <v>0.50584736894207272</v>
      </c>
      <c r="E6" s="8">
        <f>AVERAGE(WCports_test_ctv8a!E6,WCports_test_ctv8b!E6,WCports_test_ctv8c!E6,WCports_test_ctv8d!E6)</f>
        <v>0.37047706130378555</v>
      </c>
      <c r="F6" s="8">
        <f>AVERAGE(WCports_test_ctv8a!F6,WCports_test_ctv8b!F6,WCports_test_ctv8c!F6,WCports_test_ctv8d!F6)</f>
        <v>0.50822542435118079</v>
      </c>
      <c r="G6" s="8">
        <f>AVERAGE(WCports_test_ctv8a!G6,WCports_test_ctv8b!G6,WCports_test_ctv8c!G6,WCports_test_ctv8d!G6)</f>
        <v>0.37241083527347729</v>
      </c>
    </row>
    <row r="7" spans="1:7" x14ac:dyDescent="0.2">
      <c r="A7" t="s">
        <v>18</v>
      </c>
      <c r="B7" t="s">
        <v>15</v>
      </c>
      <c r="C7" s="8">
        <f>AVERAGE(WCports_test_ctv8a!C7,WCports_test_ctv8b!C7,WCports_test_ctv8c!C7,WCports_test_ctv8d!C7)</f>
        <v>0.51791856821224203</v>
      </c>
      <c r="D7" s="8">
        <f>AVERAGE(WCports_test_ctv8a!D7,WCports_test_ctv8b!D7,WCports_test_ctv8c!D7,WCports_test_ctv8d!D7)</f>
        <v>0.54690277777777696</v>
      </c>
      <c r="E7" s="8">
        <f>AVERAGE(WCports_test_ctv8a!E7,WCports_test_ctv8b!E7,WCports_test_ctv8c!E7,WCports_test_ctv8d!E7)</f>
        <v>0.40338342612875699</v>
      </c>
      <c r="F7" s="8">
        <f>AVERAGE(WCports_test_ctv8a!F7,WCports_test_ctv8b!F7,WCports_test_ctv8c!F7,WCports_test_ctv8d!F7)</f>
        <v>0.54690277777777696</v>
      </c>
      <c r="G7" s="8">
        <f>AVERAGE(WCports_test_ctv8a!G7,WCports_test_ctv8b!G7,WCports_test_ctv8c!G7,WCports_test_ctv8d!G7)</f>
        <v>0.40338342612875699</v>
      </c>
    </row>
    <row r="8" spans="1:7" x14ac:dyDescent="0.2">
      <c r="A8" t="s">
        <v>19</v>
      </c>
      <c r="B8" t="s">
        <v>20</v>
      </c>
      <c r="C8" s="3">
        <f>AVERAGE(WCports_test_ctv8a!C8,WCports_test_ctv8b!C8,WCports_test_ctv8c!C8,WCports_test_ctv8d!C8)</f>
        <v>4194.7989866999997</v>
      </c>
      <c r="D8" s="3">
        <f>AVERAGE(WCports_test_ctv8a!D8,WCports_test_ctv8b!D8,WCports_test_ctv8c!D8,WCports_test_ctv8d!D8)</f>
        <v>4455.8192743999998</v>
      </c>
      <c r="E8" s="3">
        <f>AVERAGE(WCports_test_ctv8a!E8,WCports_test_ctv8b!E8,WCports_test_ctv8c!E8,WCports_test_ctv8d!E8)</f>
        <v>3263.39313365</v>
      </c>
      <c r="F8" s="3">
        <f>AVERAGE(WCports_test_ctv8a!F8,WCports_test_ctv8b!F8,WCports_test_ctv8c!F8,WCports_test_ctv8d!F8)</f>
        <v>4476.7666703499972</v>
      </c>
      <c r="G8" s="3">
        <f>AVERAGE(WCports_test_ctv8a!G8,WCports_test_ctv8b!G8,WCports_test_ctv8c!G8,WCports_test_ctv8d!G8)</f>
        <v>3280.4270214499952</v>
      </c>
    </row>
    <row r="9" spans="1:7" x14ac:dyDescent="0.2">
      <c r="A9" s="2" t="s">
        <v>21</v>
      </c>
      <c r="B9" s="2" t="s">
        <v>15</v>
      </c>
      <c r="C9" s="7">
        <f>AVERAGE(WCports_test_ctv8a!C9,WCports_test_ctv8b!C9,WCports_test_ctv8c!C9,WCports_test_ctv8d!C9)</f>
        <v>0.95006985624653173</v>
      </c>
      <c r="D9" s="7">
        <f>AVERAGE(WCports_test_ctv8a!D9,WCports_test_ctv8b!D9,WCports_test_ctv8c!D9,WCports_test_ctv8d!D9)</f>
        <v>0.98175912066613646</v>
      </c>
      <c r="E9" s="7">
        <f>AVERAGE(WCports_test_ctv8a!E9,WCports_test_ctv8b!E9,WCports_test_ctv8c!E9,WCports_test_ctv8d!E9)</f>
        <v>0.95262747002845272</v>
      </c>
      <c r="F9" s="7">
        <f>AVERAGE(WCports_test_ctv8a!F9,WCports_test_ctv8b!F9,WCports_test_ctv8c!F9,WCports_test_ctv8d!F9)</f>
        <v>0.98029816675134318</v>
      </c>
      <c r="G9" s="7">
        <f>AVERAGE(WCports_test_ctv8a!G9,WCports_test_ctv8b!G9,WCports_test_ctv8c!G9,WCports_test_ctv8d!G9)</f>
        <v>0.97075082084104425</v>
      </c>
    </row>
    <row r="10" spans="1:7" x14ac:dyDescent="0.2">
      <c r="A10" t="s">
        <v>22</v>
      </c>
      <c r="B10" s="1" t="s">
        <v>23</v>
      </c>
      <c r="C10" s="10">
        <f>AVERAGE(WCports_test_ctv8a!C10,WCports_test_ctv8b!C10,WCports_test_ctv8c!C10,WCports_test_ctv8d!C10)</f>
        <v>86.292452469348973</v>
      </c>
      <c r="D10" s="10">
        <f>AVERAGE(WCports_test_ctv8a!D10,WCports_test_ctv8b!D10,WCports_test_ctv8c!D10,WCports_test_ctv8d!D10)</f>
        <v>92.480429195292373</v>
      </c>
      <c r="E10" s="10">
        <f>AVERAGE(WCports_test_ctv8a!E10,WCports_test_ctv8b!E10,WCports_test_ctv8c!E10,WCports_test_ctv8d!E10)</f>
        <v>95.293407022805752</v>
      </c>
      <c r="F10" s="10">
        <f>AVERAGE(WCports_test_ctv8a!F10,WCports_test_ctv8b!F10,WCports_test_ctv8c!F10,WCports_test_ctv8d!F10)</f>
        <v>91.188363720034076</v>
      </c>
      <c r="G10" s="10">
        <f>AVERAGE(WCports_test_ctv8a!G10,WCports_test_ctv8b!G10,WCports_test_ctv8c!G10,WCports_test_ctv8d!G10)</f>
        <v>87.440251411783123</v>
      </c>
    </row>
    <row r="11" spans="1:7" x14ac:dyDescent="0.2">
      <c r="A11" t="s">
        <v>24</v>
      </c>
      <c r="B11" t="s">
        <v>23</v>
      </c>
      <c r="C11" s="6">
        <f>AVERAGE(WCports_test_ctv8a!C11,WCports_test_ctv8b!C11,WCports_test_ctv8c!C11,WCports_test_ctv8d!C11)</f>
        <v>32.267358951096725</v>
      </c>
      <c r="D11" s="6">
        <f>AVERAGE(WCports_test_ctv8a!D11,WCports_test_ctv8b!D11,WCports_test_ctv8c!D11,WCports_test_ctv8d!D11)</f>
        <v>33.315842218711602</v>
      </c>
      <c r="E11" s="6">
        <f>AVERAGE(WCports_test_ctv8a!E11,WCports_test_ctv8b!E11,WCports_test_ctv8c!E11,WCports_test_ctv8d!E11)</f>
        <v>36.892080317069052</v>
      </c>
      <c r="F11" s="6">
        <f>AVERAGE(WCports_test_ctv8a!F11,WCports_test_ctv8b!F11,WCports_test_ctv8c!F11,WCports_test_ctv8d!F11)</f>
        <v>33.786392463554975</v>
      </c>
      <c r="G11" s="6">
        <f>AVERAGE(WCports_test_ctv8a!G11,WCports_test_ctv8b!G11,WCports_test_ctv8c!G11,WCports_test_ctv8d!G11)</f>
        <v>32.639503552709627</v>
      </c>
    </row>
    <row r="12" spans="1:7" x14ac:dyDescent="0.2">
      <c r="A12" t="s">
        <v>26</v>
      </c>
      <c r="B12" t="s">
        <v>23</v>
      </c>
      <c r="C12" s="6">
        <f>AVERAGE(WCports_test_ctv8a!C12,WCports_test_ctv8b!C12,WCports_test_ctv8c!C12,WCports_test_ctv8d!C12)</f>
        <v>13.260015449345151</v>
      </c>
      <c r="D12" s="6">
        <f>AVERAGE(WCports_test_ctv8a!D12,WCports_test_ctv8b!D12,WCports_test_ctv8c!D12,WCports_test_ctv8d!D12)</f>
        <v>20.900201394443627</v>
      </c>
      <c r="E12" s="6">
        <f>AVERAGE(WCports_test_ctv8a!E12,WCports_test_ctv8b!E12,WCports_test_ctv8c!E12,WCports_test_ctv8d!E12)</f>
        <v>18.368096047442151</v>
      </c>
      <c r="F12" s="6">
        <f>AVERAGE(WCports_test_ctv8a!F12,WCports_test_ctv8b!F12,WCports_test_ctv8c!F12,WCports_test_ctv8d!F12)</f>
        <v>17.026841436303851</v>
      </c>
      <c r="G12" s="6">
        <f>AVERAGE(WCports_test_ctv8a!G12,WCports_test_ctv8b!G12,WCports_test_ctv8c!G12,WCports_test_ctv8d!G12)</f>
        <v>13.132523696098175</v>
      </c>
    </row>
    <row r="13" spans="1:7" x14ac:dyDescent="0.2">
      <c r="A13" t="s">
        <v>27</v>
      </c>
      <c r="B13" t="s">
        <v>23</v>
      </c>
      <c r="C13" s="6">
        <f>AVERAGE(WCports_test_ctv8a!C13,WCports_test_ctv8b!C13,WCports_test_ctv8c!C13,WCports_test_ctv8d!C13)</f>
        <v>5.2949827495119601</v>
      </c>
      <c r="D13" s="6">
        <f>AVERAGE(WCports_test_ctv8a!D13,WCports_test_ctv8b!D13,WCports_test_ctv8c!D13,WCports_test_ctv8d!D13)</f>
        <v>4.9647228070408902</v>
      </c>
      <c r="E13" s="6">
        <f>AVERAGE(WCports_test_ctv8a!E13,WCports_test_ctv8b!E13,WCports_test_ctv8c!E13,WCports_test_ctv8d!E13)</f>
        <v>5.345748533390025</v>
      </c>
      <c r="F13" s="6">
        <f>AVERAGE(WCports_test_ctv8a!F13,WCports_test_ctv8b!F13,WCports_test_ctv8c!F13,WCports_test_ctv8d!F13)</f>
        <v>4.6118669816079576</v>
      </c>
      <c r="G13" s="6">
        <f>AVERAGE(WCports_test_ctv8a!G13,WCports_test_ctv8b!G13,WCports_test_ctv8c!G13,WCports_test_ctv8d!G13)</f>
        <v>4.7498624996225125</v>
      </c>
    </row>
    <row r="14" spans="1:7" x14ac:dyDescent="0.2">
      <c r="A14" t="s">
        <v>76</v>
      </c>
      <c r="B14" t="s">
        <v>23</v>
      </c>
      <c r="C14" s="6">
        <f>AVERAGE(WCports_test_ctv8a!C14,WCports_test_ctv8b!C14,WCports_test_ctv8c!C14,WCports_test_ctv8d!C14)</f>
        <v>7.5777256453759501</v>
      </c>
      <c r="D14" s="6">
        <f>AVERAGE(WCports_test_ctv8a!D14,WCports_test_ctv8b!D14,WCports_test_ctv8c!D14,WCports_test_ctv8d!D14)</f>
        <v>7.3782454356258729</v>
      </c>
      <c r="E14" s="6">
        <f>AVERAGE(WCports_test_ctv8a!E14,WCports_test_ctv8b!E14,WCports_test_ctv8c!E14,WCports_test_ctv8d!E14)</f>
        <v>7.8587718332511427</v>
      </c>
      <c r="F14" s="6">
        <f>AVERAGE(WCports_test_ctv8a!F14,WCports_test_ctv8b!F14,WCports_test_ctv8c!F14,WCports_test_ctv8d!F14)</f>
        <v>7.148323519894265</v>
      </c>
      <c r="G14" s="6">
        <f>AVERAGE(WCports_test_ctv8a!G14,WCports_test_ctv8b!G14,WCports_test_ctv8c!G14,WCports_test_ctv8d!G14)</f>
        <v>6.9557409484165182</v>
      </c>
    </row>
    <row r="15" spans="1:7" x14ac:dyDescent="0.2">
      <c r="A15" t="s">
        <v>28</v>
      </c>
      <c r="B15" t="s">
        <v>23</v>
      </c>
      <c r="C15" s="6">
        <f>AVERAGE(WCports_test_ctv8a!C15,WCports_test_ctv8b!C15,WCports_test_ctv8c!C15,WCports_test_ctv8d!C15)</f>
        <v>1.5625503370108851</v>
      </c>
      <c r="D15" s="6">
        <f>AVERAGE(WCports_test_ctv8a!D15,WCports_test_ctv8b!D15,WCports_test_ctv8c!D15,WCports_test_ctv8d!D15)</f>
        <v>1.8790625119635713</v>
      </c>
      <c r="E15" s="6">
        <f>AVERAGE(WCports_test_ctv8a!E15,WCports_test_ctv8b!E15,WCports_test_ctv8c!E15,WCports_test_ctv8d!E15)</f>
        <v>2.0526880843015349</v>
      </c>
      <c r="F15" s="6">
        <f>AVERAGE(WCports_test_ctv8a!F15,WCports_test_ctv8b!F15,WCports_test_ctv8c!F15,WCports_test_ctv8d!F15)</f>
        <v>1.8408445803946378</v>
      </c>
      <c r="G15" s="6">
        <f>AVERAGE(WCports_test_ctv8a!G15,WCports_test_ctv8b!G15,WCports_test_ctv8c!G15,WCports_test_ctv8d!G15)</f>
        <v>2.1298615016997227</v>
      </c>
    </row>
    <row r="16" spans="1:7" x14ac:dyDescent="0.2">
      <c r="A16" t="s">
        <v>29</v>
      </c>
      <c r="B16" t="s">
        <v>23</v>
      </c>
      <c r="C16" s="6">
        <f>AVERAGE(WCports_test_ctv8a!C16,WCports_test_ctv8b!C16,WCports_test_ctv8c!C16,WCports_test_ctv8d!C16)</f>
        <v>12.738655991823798</v>
      </c>
      <c r="D16" s="6">
        <f>AVERAGE(WCports_test_ctv8a!D16,WCports_test_ctv8b!D16,WCports_test_ctv8c!D16,WCports_test_ctv8d!D16)</f>
        <v>11.903563391267594</v>
      </c>
      <c r="E16" s="6">
        <f>AVERAGE(WCports_test_ctv8a!E16,WCports_test_ctv8b!E16,WCports_test_ctv8c!E16,WCports_test_ctv8d!E16)</f>
        <v>15.991961156829724</v>
      </c>
      <c r="F16" s="6">
        <f>AVERAGE(WCports_test_ctv8a!F16,WCports_test_ctv8b!F16,WCports_test_ctv8c!F16,WCports_test_ctv8d!F16)</f>
        <v>15.112043618423</v>
      </c>
      <c r="G16" s="6">
        <f>AVERAGE(WCports_test_ctv8a!G16,WCports_test_ctv8b!G16,WCports_test_ctv8c!G16,WCports_test_ctv8d!G16)</f>
        <v>14.96256193460875</v>
      </c>
    </row>
    <row r="17" spans="1:7" x14ac:dyDescent="0.2">
      <c r="A17" s="2" t="s">
        <v>30</v>
      </c>
      <c r="B17" s="2" t="s">
        <v>23</v>
      </c>
      <c r="C17" s="5">
        <f>AVERAGE(WCports_test_ctv8a!C17,WCports_test_ctv8b!C17,WCports_test_ctv8c!C17,WCports_test_ctv8d!C17)</f>
        <v>3.0605663681591975</v>
      </c>
      <c r="D17" s="5">
        <f>AVERAGE(WCports_test_ctv8a!D17,WCports_test_ctv8b!D17,WCports_test_ctv8c!D17,WCports_test_ctv8d!D17)</f>
        <v>2.7289343283582053</v>
      </c>
      <c r="E17" s="5">
        <f>AVERAGE(WCports_test_ctv8a!E17,WCports_test_ctv8b!E17,WCports_test_ctv8c!E17,WCports_test_ctv8d!E17)</f>
        <v>2.9202280597014898</v>
      </c>
      <c r="F17" s="5">
        <f>AVERAGE(WCports_test_ctv8a!F17,WCports_test_ctv8b!F17,WCports_test_ctv8c!F17,WCports_test_ctv8d!F17)</f>
        <v>2.7214776119402924</v>
      </c>
      <c r="G17" s="5">
        <f>AVERAGE(WCports_test_ctv8a!G17,WCports_test_ctv8b!G17,WCports_test_ctv8c!G17,WCports_test_ctv8d!G17)</f>
        <v>2.7539719402985021</v>
      </c>
    </row>
    <row r="18" spans="1:7" x14ac:dyDescent="0.2">
      <c r="A18" t="s">
        <v>31</v>
      </c>
      <c r="B18" t="s">
        <v>34</v>
      </c>
      <c r="C18" s="3">
        <f>AVERAGE(WCports_test_ctv8a!C18,WCports_test_ctv8b!C18,WCports_test_ctv8c!C18,WCports_test_ctv8d!C18)</f>
        <v>12.0065753424657</v>
      </c>
      <c r="D18" s="3">
        <f>AVERAGE(WCports_test_ctv8a!D18,WCports_test_ctv8b!D18,WCports_test_ctv8c!D18,WCports_test_ctv8d!D18)</f>
        <v>12.0065753424657</v>
      </c>
      <c r="E18" s="3">
        <f>AVERAGE(WCports_test_ctv8a!E18,WCports_test_ctv8b!E18,WCports_test_ctv8c!E18,WCports_test_ctv8d!E18)</f>
        <v>12.0065753424657</v>
      </c>
      <c r="F18" s="3">
        <f>AVERAGE(WCports_test_ctv8a!F18,WCports_test_ctv8b!F18,WCports_test_ctv8c!F18,WCports_test_ctv8d!F18)</f>
        <v>12.0065753424657</v>
      </c>
      <c r="G18" s="3">
        <f>AVERAGE(WCports_test_ctv8a!G18,WCports_test_ctv8b!G18,WCports_test_ctv8c!G18,WCports_test_ctv8d!G18)</f>
        <v>12.0065753424657</v>
      </c>
    </row>
    <row r="19" spans="1:7" x14ac:dyDescent="0.2">
      <c r="A19" t="s">
        <v>33</v>
      </c>
      <c r="B19" t="s">
        <v>34</v>
      </c>
      <c r="C19" s="3">
        <f>AVERAGE(WCports_test_ctv8a!C19,WCports_test_ctv8b!C19,WCports_test_ctv8c!C19,WCports_test_ctv8d!C19)</f>
        <v>2066.7679043493699</v>
      </c>
      <c r="D19" s="3">
        <f>AVERAGE(WCports_test_ctv8a!D19,WCports_test_ctv8b!D19,WCports_test_ctv8c!D19,WCports_test_ctv8d!D19)</f>
        <v>3716.8210875906448</v>
      </c>
      <c r="E19" s="3">
        <f>AVERAGE(WCports_test_ctv8a!E19,WCports_test_ctv8b!E19,WCports_test_ctv8c!E19,WCports_test_ctv8d!E19)</f>
        <v>3125.8714268401654</v>
      </c>
      <c r="F19" s="3">
        <f>AVERAGE(WCports_test_ctv8a!F19,WCports_test_ctv8b!F19,WCports_test_ctv8c!F19,WCports_test_ctv8d!F19)</f>
        <v>3033.9596920408599</v>
      </c>
      <c r="G19" s="3">
        <f>AVERAGE(WCports_test_ctv8a!G19,WCports_test_ctv8b!G19,WCports_test_ctv8c!G19,WCports_test_ctv8d!G19)</f>
        <v>2215.8586469199477</v>
      </c>
    </row>
    <row r="20" spans="1:7" x14ac:dyDescent="0.2">
      <c r="A20" t="s">
        <v>35</v>
      </c>
      <c r="B20" t="s">
        <v>34</v>
      </c>
      <c r="C20" s="3">
        <f>AVERAGE(WCports_test_ctv8a!C20,WCports_test_ctv8b!C20,WCports_test_ctv8c!C20,WCports_test_ctv8d!C20)</f>
        <v>853.67360724012519</v>
      </c>
      <c r="D20" s="3">
        <f>AVERAGE(WCports_test_ctv8a!D20,WCports_test_ctv8b!D20,WCports_test_ctv8c!D20,WCports_test_ctv8d!D20)</f>
        <v>726.38915981957348</v>
      </c>
      <c r="E20" s="3">
        <f>AVERAGE(WCports_test_ctv8a!E20,WCports_test_ctv8b!E20,WCports_test_ctv8c!E20,WCports_test_ctv8d!E20)</f>
        <v>789.45591697553425</v>
      </c>
      <c r="F20" s="3">
        <f>AVERAGE(WCports_test_ctv8a!F20,WCports_test_ctv8b!F20,WCports_test_ctv8c!F20,WCports_test_ctv8d!F20)</f>
        <v>664.34246371860252</v>
      </c>
      <c r="G20" s="3">
        <f>AVERAGE(WCports_test_ctv8a!G20,WCports_test_ctv8b!G20,WCports_test_ctv8c!G20,WCports_test_ctv8d!G20)</f>
        <v>756.26370481064851</v>
      </c>
    </row>
    <row r="21" spans="1:7" x14ac:dyDescent="0.2">
      <c r="A21" t="s">
        <v>36</v>
      </c>
      <c r="B21" t="s">
        <v>34</v>
      </c>
      <c r="C21" s="3">
        <f>AVERAGE(WCports_test_ctv8a!C21,WCports_test_ctv8b!C21,WCports_test_ctv8c!C21,WCports_test_ctv8d!C21)</f>
        <v>691.98073434516527</v>
      </c>
      <c r="D21" s="3">
        <f>AVERAGE(WCports_test_ctv8a!D21,WCports_test_ctv8b!D21,WCports_test_ctv8c!D21,WCports_test_ctv8d!D21)</f>
        <v>551.66609577565873</v>
      </c>
      <c r="E21" s="3">
        <f>AVERAGE(WCports_test_ctv8a!E21,WCports_test_ctv8b!E21,WCports_test_ctv8c!E21,WCports_test_ctv8d!E21)</f>
        <v>758.33244665129575</v>
      </c>
      <c r="F21" s="3">
        <f>AVERAGE(WCports_test_ctv8a!F21,WCports_test_ctv8b!F21,WCports_test_ctv8c!F21,WCports_test_ctv8d!F21)</f>
        <v>546.03068140998403</v>
      </c>
      <c r="G21" s="3">
        <f>AVERAGE(WCports_test_ctv8a!G21,WCports_test_ctv8b!G21,WCports_test_ctv8c!G21,WCports_test_ctv8d!G21)</f>
        <v>809.54303595496629</v>
      </c>
    </row>
    <row r="22" spans="1:7" x14ac:dyDescent="0.2">
      <c r="A22" s="2" t="s">
        <v>77</v>
      </c>
      <c r="B22" s="2" t="s">
        <v>39</v>
      </c>
      <c r="C22" s="2">
        <f>AVERAGE(WCports_test_ctv8a!C22,WCports_test_ctv8b!C22,WCports_test_ctv8c!C22,WCports_test_ctv8d!C22)</f>
        <v>21630.9798534357</v>
      </c>
      <c r="D22" s="2">
        <f>AVERAGE(WCports_test_ctv8a!D22,WCports_test_ctv8b!D22,WCports_test_ctv8c!D22,WCports_test_ctv8d!D22)</f>
        <v>20966.382052402099</v>
      </c>
      <c r="E22" s="2">
        <f>AVERAGE(WCports_test_ctv8a!E22,WCports_test_ctv8b!E22,WCports_test_ctv8c!E22,WCports_test_ctv8d!E22)</f>
        <v>22338.641654054649</v>
      </c>
      <c r="F22" s="2">
        <f>AVERAGE(WCports_test_ctv8a!F22,WCports_test_ctv8b!F22,WCports_test_ctv8c!F22,WCports_test_ctv8d!F22)</f>
        <v>20235.513951824076</v>
      </c>
      <c r="G22" s="2">
        <f>AVERAGE(WCports_test_ctv8a!G22,WCports_test_ctv8b!G22,WCports_test_ctv8c!G22,WCports_test_ctv8d!G22)</f>
        <v>19433.729948899276</v>
      </c>
    </row>
    <row r="23" spans="1:7" x14ac:dyDescent="0.2">
      <c r="A23" t="s">
        <v>37</v>
      </c>
      <c r="B23" t="s">
        <v>41</v>
      </c>
      <c r="C23" s="3">
        <f>AVERAGE(WCports_test_ctv8a!C23,WCports_test_ctv8b!C23,WCports_test_ctv8c!C23,WCports_test_ctv8d!C23)</f>
        <v>2414.9692433442651</v>
      </c>
      <c r="D23" s="3">
        <f>AVERAGE(WCports_test_ctv8a!D23,WCports_test_ctv8b!D23,WCports_test_ctv8c!D23,WCports_test_ctv8d!D23)</f>
        <v>2341.1131335269301</v>
      </c>
      <c r="E23" s="3">
        <f>AVERAGE(WCports_test_ctv8a!E23,WCports_test_ctv8b!E23,WCports_test_ctv8c!E23,WCports_test_ctv8d!E23)</f>
        <v>2998.0577893413301</v>
      </c>
      <c r="F23" s="3">
        <f>AVERAGE(WCports_test_ctv8a!F23,WCports_test_ctv8b!F23,WCports_test_ctv8c!F23,WCports_test_ctv8d!F23)</f>
        <v>2994.6422209277125</v>
      </c>
      <c r="G23" s="3">
        <f>AVERAGE(WCports_test_ctv8a!G23,WCports_test_ctv8b!G23,WCports_test_ctv8c!G23,WCports_test_ctv8d!G23)</f>
        <v>2788.5986585921128</v>
      </c>
    </row>
    <row r="24" spans="1:7" x14ac:dyDescent="0.2">
      <c r="A24" t="s">
        <v>38</v>
      </c>
      <c r="B24" t="s">
        <v>41</v>
      </c>
      <c r="C24" s="3">
        <f>AVERAGE(WCports_test_ctv8a!C24,WCports_test_ctv8b!C24,WCports_test_ctv8c!C24,WCports_test_ctv8d!C24)</f>
        <v>17.3</v>
      </c>
      <c r="D24" s="3">
        <f>AVERAGE(WCports_test_ctv8a!D24,WCports_test_ctv8b!D24,WCports_test_ctv8c!D24,WCports_test_ctv8d!D24)</f>
        <v>15.25</v>
      </c>
      <c r="E24" s="3">
        <f>AVERAGE(WCports_test_ctv8a!E24,WCports_test_ctv8b!E24,WCports_test_ctv8c!E24,WCports_test_ctv8d!E24)</f>
        <v>16.55</v>
      </c>
      <c r="F24" s="3">
        <f>AVERAGE(WCports_test_ctv8a!F24,WCports_test_ctv8b!F24,WCports_test_ctv8c!F24,WCports_test_ctv8d!F24)</f>
        <v>14.650000000000002</v>
      </c>
      <c r="G24" s="3">
        <f>AVERAGE(WCports_test_ctv8a!G24,WCports_test_ctv8b!G24,WCports_test_ctv8c!G24,WCports_test_ctv8d!G24)</f>
        <v>16.600000000000001</v>
      </c>
    </row>
    <row r="25" spans="1:7" x14ac:dyDescent="0.2">
      <c r="A25" t="s">
        <v>42</v>
      </c>
      <c r="B25" t="s">
        <v>41</v>
      </c>
      <c r="C25" s="3">
        <f>AVERAGE(WCports_test_ctv8a!C25,WCports_test_ctv8b!C25,WCports_test_ctv8c!C25,WCports_test_ctv8d!C25)</f>
        <v>19341.400000000001</v>
      </c>
      <c r="D25" s="3">
        <f>AVERAGE(WCports_test_ctv8a!D25,WCports_test_ctv8b!D25,WCports_test_ctv8c!D25,WCports_test_ctv8d!D25)</f>
        <v>62709.45</v>
      </c>
      <c r="E25" s="3">
        <f>AVERAGE(WCports_test_ctv8a!E25,WCports_test_ctv8b!E25,WCports_test_ctv8c!E25,WCports_test_ctv8d!E25)</f>
        <v>47610.55</v>
      </c>
      <c r="F25" s="3">
        <f>AVERAGE(WCports_test_ctv8a!F25,WCports_test_ctv8b!F25,WCports_test_ctv8c!F25,WCports_test_ctv8d!F25)</f>
        <v>51032.25</v>
      </c>
      <c r="G25" s="3">
        <f>AVERAGE(WCports_test_ctv8a!G25,WCports_test_ctv8b!G25,WCports_test_ctv8c!G25,WCports_test_ctv8d!G25)</f>
        <v>34038.050000000003</v>
      </c>
    </row>
    <row r="26" spans="1:7" x14ac:dyDescent="0.2">
      <c r="A26" s="2" t="s">
        <v>43</v>
      </c>
      <c r="B26" s="2" t="s">
        <v>41</v>
      </c>
      <c r="C26" s="4">
        <f>AVERAGE(WCports_test_ctv8a!C26,WCports_test_ctv8b!C26,WCports_test_ctv8c!C26,WCports_test_ctv8d!C26)</f>
        <v>2985.6</v>
      </c>
      <c r="D26" s="4">
        <f>AVERAGE(WCports_test_ctv8a!D26,WCports_test_ctv8b!D26,WCports_test_ctv8c!D26,WCports_test_ctv8d!D26)</f>
        <v>5820</v>
      </c>
      <c r="E26" s="4">
        <f>AVERAGE(WCports_test_ctv8a!E26,WCports_test_ctv8b!E26,WCports_test_ctv8c!E26,WCports_test_ctv8d!E26)</f>
        <v>3646.5</v>
      </c>
      <c r="F26" s="4">
        <f>AVERAGE(WCports_test_ctv8a!F26,WCports_test_ctv8b!F26,WCports_test_ctv8c!F26,WCports_test_ctv8d!F26)</f>
        <v>4022.2000000000003</v>
      </c>
      <c r="G26" s="4">
        <f>AVERAGE(WCports_test_ctv8a!G26,WCports_test_ctv8b!G26,WCports_test_ctv8c!G26,WCports_test_ctv8d!G26)</f>
        <v>4687.8</v>
      </c>
    </row>
    <row r="27" spans="1:7" x14ac:dyDescent="0.2">
      <c r="A27" t="s">
        <v>44</v>
      </c>
      <c r="B27" t="s">
        <v>34</v>
      </c>
      <c r="C27" s="3">
        <f>AVERAGE(WCports_test_ctv8a!C27,WCports_test_ctv8b!C27,WCports_test_ctv8c!C27,WCports_test_ctv8d!C27)</f>
        <v>1455.55</v>
      </c>
      <c r="D27" s="3">
        <f>AVERAGE(WCports_test_ctv8a!D27,WCports_test_ctv8b!D27,WCports_test_ctv8c!D27,WCports_test_ctv8d!D27)</f>
        <v>3341.1</v>
      </c>
      <c r="E27" s="3">
        <f>AVERAGE(WCports_test_ctv8a!E27,WCports_test_ctv8b!E27,WCports_test_ctv8c!E27,WCports_test_ctv8d!E27)</f>
        <v>2830.2</v>
      </c>
      <c r="F27" s="3">
        <f>AVERAGE(WCports_test_ctv8a!F27,WCports_test_ctv8b!F27,WCports_test_ctv8c!F27,WCports_test_ctv8d!F27)</f>
        <v>3224.55</v>
      </c>
      <c r="G27" s="3">
        <f>AVERAGE(WCports_test_ctv8a!G27,WCports_test_ctv8b!G27,WCports_test_ctv8c!G27,WCports_test_ctv8d!G27)</f>
        <v>2807.95</v>
      </c>
    </row>
    <row r="28" spans="1:7" x14ac:dyDescent="0.2">
      <c r="A28" t="s">
        <v>78</v>
      </c>
      <c r="B28" t="s">
        <v>34</v>
      </c>
      <c r="C28" s="3">
        <f>AVERAGE(WCports_test_ctv8a!C28,WCports_test_ctv8b!C28,WCports_test_ctv8c!C28,WCports_test_ctv8d!C28)</f>
        <v>0</v>
      </c>
      <c r="D28" s="3">
        <f>AVERAGE(WCports_test_ctv8a!D28,WCports_test_ctv8b!D28,WCports_test_ctv8c!D28,WCports_test_ctv8d!D28)</f>
        <v>0</v>
      </c>
      <c r="E28" s="3">
        <f>AVERAGE(WCports_test_ctv8a!E28,WCports_test_ctv8b!E28,WCports_test_ctv8c!E28,WCports_test_ctv8d!E28)</f>
        <v>0</v>
      </c>
      <c r="F28" s="3">
        <f>AVERAGE(WCports_test_ctv8a!F28,WCports_test_ctv8b!F28,WCports_test_ctv8c!F28,WCports_test_ctv8d!F28)</f>
        <v>0</v>
      </c>
      <c r="G28" s="3">
        <f>AVERAGE(WCports_test_ctv8a!G28,WCports_test_ctv8b!G28,WCports_test_ctv8c!G28,WCports_test_ctv8d!G28)</f>
        <v>0</v>
      </c>
    </row>
    <row r="29" spans="1:7" x14ac:dyDescent="0.2">
      <c r="A29" s="2" t="s">
        <v>45</v>
      </c>
      <c r="B29" s="2" t="s">
        <v>34</v>
      </c>
      <c r="C29" s="4">
        <f>AVERAGE(WCports_test_ctv8a!C29,WCports_test_ctv8b!C29,WCports_test_ctv8c!C29,WCports_test_ctv8d!C29)</f>
        <v>20164.8</v>
      </c>
      <c r="D29" s="4">
        <f>AVERAGE(WCports_test_ctv8a!D29,WCports_test_ctv8b!D29,WCports_test_ctv8c!D29,WCports_test_ctv8d!D29)</f>
        <v>18851.95</v>
      </c>
      <c r="E29" s="4">
        <f>AVERAGE(WCports_test_ctv8a!E29,WCports_test_ctv8b!E29,WCports_test_ctv8c!E29,WCports_test_ctv8d!E29)</f>
        <v>28270</v>
      </c>
      <c r="F29" s="4">
        <f>AVERAGE(WCports_test_ctv8a!F29,WCports_test_ctv8b!F29,WCports_test_ctv8c!F29,WCports_test_ctv8d!F29)</f>
        <v>22399.65</v>
      </c>
      <c r="G29" s="4">
        <f>AVERAGE(WCports_test_ctv8a!G29,WCports_test_ctv8b!G29,WCports_test_ctv8c!G29,WCports_test_ctv8d!G29)</f>
        <v>18829.199999999997</v>
      </c>
    </row>
    <row r="30" spans="1:7" x14ac:dyDescent="0.2">
      <c r="A30" s="25" t="s">
        <v>46</v>
      </c>
      <c r="B30" s="25" t="s">
        <v>34</v>
      </c>
      <c r="C30" s="26">
        <f>AVERAGE(WCports_test_ctv8a!C30,WCports_test_ctv8b!C30,WCports_test_ctv8c!C30,WCports_test_ctv8d!C30)</f>
        <v>3537.5669027309045</v>
      </c>
      <c r="D30" s="26">
        <f>AVERAGE(WCports_test_ctv8a!D30,WCports_test_ctv8b!D30,WCports_test_ctv8c!D30,WCports_test_ctv8d!D30)</f>
        <v>3140.5516339068326</v>
      </c>
      <c r="E30" s="26">
        <f>AVERAGE(WCports_test_ctv8a!E30,WCports_test_ctv8b!E30,WCports_test_ctv8c!E30,WCports_test_ctv8d!E30)</f>
        <v>3350.9323979417627</v>
      </c>
      <c r="F30" s="26">
        <f>AVERAGE(WCports_test_ctv8a!F30,WCports_test_ctv8b!F30,WCports_test_ctv8c!F30,WCports_test_ctv8d!F30)</f>
        <v>2557.4410856801201</v>
      </c>
      <c r="G30" s="26">
        <f>AVERAGE(WCports_test_ctv8a!G30,WCports_test_ctv8b!G30,WCports_test_ctv8c!G30,WCports_test_ctv8d!G30)</f>
        <v>2417.7517679181251</v>
      </c>
    </row>
    <row r="31" spans="1:7" x14ac:dyDescent="0.2">
      <c r="A31" s="25" t="s">
        <v>47</v>
      </c>
      <c r="B31" s="25" t="s">
        <v>34</v>
      </c>
      <c r="C31" s="26">
        <f>AVERAGE(WCports_test_ctv8a!C31,WCports_test_ctv8b!C31,WCports_test_ctv8c!C31,WCports_test_ctv8d!C31)</f>
        <v>1227.6722376827049</v>
      </c>
      <c r="D31" s="26">
        <f>AVERAGE(WCports_test_ctv8a!D31,WCports_test_ctv8b!D31,WCports_test_ctv8c!D31,WCports_test_ctv8d!D31)</f>
        <v>3141.5682681462022</v>
      </c>
      <c r="E31" s="26">
        <f>AVERAGE(WCports_test_ctv8a!E31,WCports_test_ctv8b!E31,WCports_test_ctv8c!E31,WCports_test_ctv8d!E31)</f>
        <v>2486.0719962846101</v>
      </c>
      <c r="F31" s="26">
        <f>AVERAGE(WCports_test_ctv8a!F31,WCports_test_ctv8b!F31,WCports_test_ctv8c!F31,WCports_test_ctv8d!F31)</f>
        <v>2556.3726920408626</v>
      </c>
      <c r="G31" s="26">
        <f>AVERAGE(WCports_test_ctv8a!G31,WCports_test_ctv8b!G31,WCports_test_ctv8c!G31,WCports_test_ctv8d!G31)</f>
        <v>1775.6624108088376</v>
      </c>
    </row>
    <row r="32" spans="1:7" x14ac:dyDescent="0.2">
      <c r="A32" s="27" t="s">
        <v>48</v>
      </c>
      <c r="B32" s="27" t="s">
        <v>34</v>
      </c>
      <c r="C32" s="28">
        <f>AVERAGE(WCports_test_ctv8a!C32,WCports_test_ctv8b!C32,WCports_test_ctv8c!C32,WCports_test_ctv8d!C32)</f>
        <v>839.09566666666581</v>
      </c>
      <c r="D32" s="28">
        <f>AVERAGE(WCports_test_ctv8a!D32,WCports_test_ctv8b!D32,WCports_test_ctv8c!D32,WCports_test_ctv8d!D32)</f>
        <v>575.25281944444328</v>
      </c>
      <c r="E32" s="28">
        <f>AVERAGE(WCports_test_ctv8a!E32,WCports_test_ctv8b!E32,WCports_test_ctv8c!E32,WCports_test_ctv8d!E32)</f>
        <v>639.79943055555498</v>
      </c>
      <c r="F32" s="28">
        <f>AVERAGE(WCports_test_ctv8a!F32,WCports_test_ctv8b!F32,WCports_test_ctv8c!F32,WCports_test_ctv8d!F32)</f>
        <v>477.58699999999874</v>
      </c>
      <c r="G32" s="28">
        <f>AVERAGE(WCports_test_ctv8a!G32,WCports_test_ctv8b!G32,WCports_test_ctv8c!G32,WCports_test_ctv8d!G32)</f>
        <v>440.19623611111081</v>
      </c>
    </row>
    <row r="33" spans="1:7" x14ac:dyDescent="0.2">
      <c r="A33" s="25" t="s">
        <v>49</v>
      </c>
      <c r="B33" s="25" t="s">
        <v>34</v>
      </c>
      <c r="C33" s="26">
        <f>AVERAGE(WCports_test_ctv8a!C33,WCports_test_ctv8b!C33,WCports_test_ctv8c!C33,WCports_test_ctv8d!C33)</f>
        <v>1028.679008750353</v>
      </c>
      <c r="D33" s="26">
        <f>AVERAGE(WCports_test_ctv8a!D33,WCports_test_ctv8b!D33,WCports_test_ctv8c!D33,WCports_test_ctv8d!D33)</f>
        <v>981.08997141280179</v>
      </c>
      <c r="E33" s="26">
        <f>AVERAGE(WCports_test_ctv8a!E33,WCports_test_ctv8b!E33,WCports_test_ctv8c!E33,WCports_test_ctv8d!E33)</f>
        <v>1019.2283790241092</v>
      </c>
      <c r="F33" s="26">
        <f>AVERAGE(WCports_test_ctv8a!F33,WCports_test_ctv8b!F33,WCports_test_ctv8c!F33,WCports_test_ctv8d!F33)</f>
        <v>908.81468897464356</v>
      </c>
      <c r="G33" s="26">
        <f>AVERAGE(WCports_test_ctv8a!G33,WCports_test_ctv8b!G33,WCports_test_ctv8c!G33,WCports_test_ctv8d!G33)</f>
        <v>939.18293644875757</v>
      </c>
    </row>
    <row r="34" spans="1:7" x14ac:dyDescent="0.2">
      <c r="A34" s="25" t="s">
        <v>50</v>
      </c>
      <c r="B34" s="25" t="s">
        <v>34</v>
      </c>
      <c r="C34" s="26">
        <f>AVERAGE(WCports_test_ctv8a!C34,WCports_test_ctv8b!C34,WCports_test_ctv8c!C34,WCports_test_ctv8d!C34)</f>
        <v>261.80898224012498</v>
      </c>
      <c r="D34" s="26">
        <f>AVERAGE(WCports_test_ctv8a!D34,WCports_test_ctv8b!D34,WCports_test_ctv8c!D34,WCports_test_ctv8d!D34)</f>
        <v>252.52290981957327</v>
      </c>
      <c r="E34" s="26">
        <f>AVERAGE(WCports_test_ctv8a!E34,WCports_test_ctv8b!E34,WCports_test_ctv8c!E34,WCports_test_ctv8d!E34)</f>
        <v>311.86694475331223</v>
      </c>
      <c r="F34" s="26">
        <f>AVERAGE(WCports_test_ctv8a!F34,WCports_test_ctv8b!F34,WCports_test_ctv8c!F34,WCports_test_ctv8d!F34)</f>
        <v>230.38938038526899</v>
      </c>
      <c r="G34" s="26">
        <f>AVERAGE(WCports_test_ctv8a!G34,WCports_test_ctv8b!G34,WCports_test_ctv8c!G34,WCports_test_ctv8d!G34)</f>
        <v>213.94838536620375</v>
      </c>
    </row>
    <row r="35" spans="1:7" x14ac:dyDescent="0.2">
      <c r="A35" s="27" t="s">
        <v>51</v>
      </c>
      <c r="B35" s="27" t="s">
        <v>34</v>
      </c>
      <c r="C35" s="28">
        <f>AVERAGE(WCports_test_ctv8a!C35,WCports_test_ctv8b!C35,WCports_test_ctv8c!C35,WCports_test_ctv8d!C35)</f>
        <v>591.86462499999948</v>
      </c>
      <c r="D35" s="28">
        <f>AVERAGE(WCports_test_ctv8a!D35,WCports_test_ctv8b!D35,WCports_test_ctv8c!D35,WCports_test_ctv8d!D35)</f>
        <v>473.86624999999947</v>
      </c>
      <c r="E35" s="28">
        <f>AVERAGE(WCports_test_ctv8a!E35,WCports_test_ctv8b!E35,WCports_test_ctv8c!E35,WCports_test_ctv8d!E35)</f>
        <v>477.58897222222174</v>
      </c>
      <c r="F35" s="28">
        <f>AVERAGE(WCports_test_ctv8a!F35,WCports_test_ctv8b!F35,WCports_test_ctv8c!F35,WCports_test_ctv8d!F35)</f>
        <v>433.95308333333298</v>
      </c>
      <c r="G35" s="28">
        <f>AVERAGE(WCports_test_ctv8a!G35,WCports_test_ctv8b!G35,WCports_test_ctv8c!G35,WCports_test_ctv8d!G35)</f>
        <v>542.31531944444396</v>
      </c>
    </row>
    <row r="36" spans="1:7" x14ac:dyDescent="0.2">
      <c r="A36" s="25" t="s">
        <v>52</v>
      </c>
      <c r="B36" s="25" t="s">
        <v>34</v>
      </c>
      <c r="C36" s="26">
        <f>AVERAGE(WCports_test_ctv8a!C36,WCports_test_ctv8b!C36,WCports_test_ctv8c!C36,WCports_test_ctv8d!C36)</f>
        <v>32.57574999999995</v>
      </c>
      <c r="D36" s="26">
        <f>AVERAGE(WCports_test_ctv8a!D36,WCports_test_ctv8b!D36,WCports_test_ctv8c!D36,WCports_test_ctv8d!D36)</f>
        <v>47.364041666666623</v>
      </c>
      <c r="E36" s="26">
        <f>AVERAGE(WCports_test_ctv8a!E36,WCports_test_ctv8b!E36,WCports_test_ctv8c!E36,WCports_test_ctv8d!E36)</f>
        <v>42.26941666666665</v>
      </c>
      <c r="F36" s="26">
        <f>AVERAGE(WCports_test_ctv8a!F36,WCports_test_ctv8b!F36,WCports_test_ctv8c!F36,WCports_test_ctv8d!F36)</f>
        <v>38.681736111111078</v>
      </c>
      <c r="G36" s="26">
        <f>AVERAGE(WCports_test_ctv8a!G36,WCports_test_ctv8b!G36,WCports_test_ctv8c!G36,WCports_test_ctv8d!G36)</f>
        <v>31.983874999999976</v>
      </c>
    </row>
    <row r="37" spans="1:7" x14ac:dyDescent="0.2">
      <c r="A37" s="25" t="s">
        <v>53</v>
      </c>
      <c r="B37" s="25" t="s">
        <v>34</v>
      </c>
      <c r="C37" s="26">
        <f>AVERAGE(WCports_test_ctv8a!C37,WCports_test_ctv8b!C37,WCports_test_ctv8c!C37,WCports_test_ctv8d!C37)</f>
        <v>56.376647042893076</v>
      </c>
      <c r="D37" s="26">
        <f>AVERAGE(WCports_test_ctv8a!D37,WCports_test_ctv8b!D37,WCports_test_ctv8c!D37,WCports_test_ctv8d!D37)</f>
        <v>119.70217009834283</v>
      </c>
      <c r="E37" s="26">
        <f>AVERAGE(WCports_test_ctv8a!E37,WCports_test_ctv8b!E37,WCports_test_ctv8c!E37,WCports_test_ctv8d!E37)</f>
        <v>103.27408463116848</v>
      </c>
      <c r="F37" s="26">
        <f>AVERAGE(WCports_test_ctv8a!F37,WCports_test_ctv8b!F37,WCports_test_ctv8c!F37,WCports_test_ctv8d!F37)</f>
        <v>115.6098194783398</v>
      </c>
      <c r="G37" s="26">
        <f>AVERAGE(WCports_test_ctv8a!G37,WCports_test_ctv8b!G37,WCports_test_ctv8c!G37,WCports_test_ctv8d!G37)</f>
        <v>104.714402806572</v>
      </c>
    </row>
    <row r="38" spans="1:7" x14ac:dyDescent="0.2">
      <c r="A38" s="27" t="s">
        <v>54</v>
      </c>
      <c r="B38" s="27" t="s">
        <v>34</v>
      </c>
      <c r="C38" s="28">
        <f>AVERAGE(WCports_test_ctv8a!C38,WCports_test_ctv8b!C38,WCports_test_ctv8c!C38,WCports_test_ctv8d!C38)</f>
        <v>230.79668055555504</v>
      </c>
      <c r="D38" s="28">
        <f>AVERAGE(WCports_test_ctv8a!D38,WCports_test_ctv8b!D38,WCports_test_ctv8c!D38,WCports_test_ctv8d!D38)</f>
        <v>84.080930555555483</v>
      </c>
      <c r="E38" s="28">
        <f>AVERAGE(WCports_test_ctv8a!E38,WCports_test_ctv8b!E38,WCports_test_ctv8c!E38,WCports_test_ctv8d!E38)</f>
        <v>267.36834722222198</v>
      </c>
      <c r="F38" s="28">
        <f>AVERAGE(WCports_test_ctv8a!F38,WCports_test_ctv8b!F38,WCports_test_ctv8c!F38,WCports_test_ctv8d!F38)</f>
        <v>128.56165277777751</v>
      </c>
      <c r="G38" s="28">
        <f>AVERAGE(WCports_test_ctv8a!G38,WCports_test_ctv8b!G38,WCports_test_ctv8c!G38,WCports_test_ctv8d!G38)</f>
        <v>274.24486111111048</v>
      </c>
    </row>
    <row r="39" spans="1:7" x14ac:dyDescent="0.2">
      <c r="A39" s="25" t="s">
        <v>55</v>
      </c>
      <c r="B39" s="25" t="s">
        <v>34</v>
      </c>
      <c r="C39" s="26">
        <f>AVERAGE(WCports_test_ctv8a!C39,WCports_test_ctv8b!C39,WCports_test_ctv8c!C39,WCports_test_ctv8d!C39)</f>
        <v>24.732763888888829</v>
      </c>
      <c r="D39" s="26">
        <f>AVERAGE(WCports_test_ctv8a!D39,WCports_test_ctv8b!D39,WCports_test_ctv8c!D39,WCports_test_ctv8d!D39)</f>
        <v>17.683499999999981</v>
      </c>
      <c r="E39" s="26">
        <f>AVERAGE(WCports_test_ctv8a!E39,WCports_test_ctv8b!E39,WCports_test_ctv8c!E39,WCports_test_ctv8d!E39)</f>
        <v>16.828291666666608</v>
      </c>
      <c r="F39" s="26">
        <f>AVERAGE(WCports_test_ctv8a!F39,WCports_test_ctv8b!F39,WCports_test_ctv8c!F39,WCports_test_ctv8d!F39)</f>
        <v>30.94705555555554</v>
      </c>
      <c r="G39" s="26">
        <f>AVERAGE(WCports_test_ctv8a!G39,WCports_test_ctv8b!G39,WCports_test_ctv8c!G39,WCports_test_ctv8d!G39)</f>
        <v>28.173583333333301</v>
      </c>
    </row>
    <row r="40" spans="1:7" x14ac:dyDescent="0.2">
      <c r="A40" s="25" t="s">
        <v>56</v>
      </c>
      <c r="B40" s="25" t="s">
        <v>34</v>
      </c>
      <c r="C40" s="26">
        <f>AVERAGE(WCports_test_ctv8a!C40,WCports_test_ctv8b!C40,WCports_test_ctv8c!C40,WCports_test_ctv8d!C40)</f>
        <v>57.338142857828231</v>
      </c>
      <c r="D40" s="26">
        <f>AVERAGE(WCports_test_ctv8a!D40,WCports_test_ctv8b!D40,WCports_test_ctv8c!D40,WCports_test_ctv8d!D40)</f>
        <v>120.75160623287141</v>
      </c>
      <c r="E40" s="26">
        <f>AVERAGE(WCports_test_ctv8a!E40,WCports_test_ctv8b!E40,WCports_test_ctv8c!E40,WCports_test_ctv8d!E40)</f>
        <v>105.43837590901671</v>
      </c>
      <c r="F40" s="26">
        <f>AVERAGE(WCports_test_ctv8a!F40,WCports_test_ctv8b!F40,WCports_test_ctv8c!F40,WCports_test_ctv8d!F40)</f>
        <v>115.75888970942179</v>
      </c>
      <c r="G40" s="26">
        <f>AVERAGE(WCports_test_ctv8a!G40,WCports_test_ctv8b!G40,WCports_test_ctv8c!G40,WCports_test_ctv8d!G40)</f>
        <v>103.45131370395063</v>
      </c>
    </row>
    <row r="41" spans="1:7" x14ac:dyDescent="0.2">
      <c r="A41" s="27" t="s">
        <v>57</v>
      </c>
      <c r="B41" s="27" t="s">
        <v>34</v>
      </c>
      <c r="C41" s="28">
        <f>AVERAGE(WCports_test_ctv8a!C41,WCports_test_ctv8b!C41,WCports_test_ctv8c!C41,WCports_test_ctv8d!C41)</f>
        <v>297.96926388888852</v>
      </c>
      <c r="D41" s="28">
        <f>AVERAGE(WCports_test_ctv8a!D41,WCports_test_ctv8b!D41,WCports_test_ctv8c!D41,WCports_test_ctv8d!D41)</f>
        <v>183.23138888888843</v>
      </c>
      <c r="E41" s="28">
        <f>AVERAGE(WCports_test_ctv8a!E41,WCports_test_ctv8b!E41,WCports_test_ctv8c!E41,WCports_test_ctv8d!E41)</f>
        <v>237.95163888888848</v>
      </c>
      <c r="F41" s="28">
        <f>AVERAGE(WCports_test_ctv8a!F41,WCports_test_ctv8b!F41,WCports_test_ctv8c!F41,WCports_test_ctv8d!F41)</f>
        <v>143.40031944444411</v>
      </c>
      <c r="G41" s="28">
        <f>AVERAGE(WCports_test_ctv8a!G41,WCports_test_ctv8b!G41,WCports_test_ctv8c!G41,WCports_test_ctv8d!G41)</f>
        <v>283.13245833333298</v>
      </c>
    </row>
    <row r="42" spans="1:7" x14ac:dyDescent="0.2">
      <c r="A42" s="25" t="s">
        <v>79</v>
      </c>
      <c r="B42" s="25" t="s">
        <v>34</v>
      </c>
      <c r="C42" s="26">
        <f>AVERAGE(WCports_test_ctv8a!C42,WCports_test_ctv8b!C42,WCports_test_ctv8c!C42,WCports_test_ctv8d!C42)</f>
        <v>4387.18174378617</v>
      </c>
      <c r="D42" s="26">
        <f>AVERAGE(WCports_test_ctv8a!D42,WCports_test_ctv8b!D42,WCports_test_ctv8c!D42,WCports_test_ctv8d!D42)</f>
        <v>4568.2073848300397</v>
      </c>
      <c r="E42" s="26">
        <f>AVERAGE(WCports_test_ctv8a!E42,WCports_test_ctv8b!E42,WCports_test_ctv8c!E42,WCports_test_ctv8d!E42)</f>
        <v>4290.0717914700472</v>
      </c>
      <c r="F42" s="26">
        <f>AVERAGE(WCports_test_ctv8a!F42,WCports_test_ctv8b!F42,WCports_test_ctv8c!F42,WCports_test_ctv8d!F42)</f>
        <v>4643.7056818428609</v>
      </c>
      <c r="G42" s="26">
        <f>AVERAGE(WCports_test_ctv8a!G42,WCports_test_ctv8b!G42,WCports_test_ctv8c!G42,WCports_test_ctv8d!G42)</f>
        <v>4879.0748465038223</v>
      </c>
    </row>
    <row r="43" spans="1:7" x14ac:dyDescent="0.2">
      <c r="A43" s="25" t="s">
        <v>80</v>
      </c>
      <c r="B43" s="25" t="s">
        <v>34</v>
      </c>
      <c r="C43" s="26">
        <f>AVERAGE(WCports_test_ctv8a!C43,WCports_test_ctv8b!C43,WCports_test_ctv8c!C43,WCports_test_ctv8d!C43)</f>
        <v>2227.4268433497</v>
      </c>
      <c r="D43" s="26">
        <f>AVERAGE(WCports_test_ctv8a!D43,WCports_test_ctv8b!D43,WCports_test_ctv8c!D43,WCports_test_ctv8d!D43)</f>
        <v>2050.1127173662726</v>
      </c>
      <c r="E43" s="26">
        <f>AVERAGE(WCports_test_ctv8a!E43,WCports_test_ctv8b!E43,WCports_test_ctv8c!E43,WCports_test_ctv8d!E43)</f>
        <v>2407.2387940816252</v>
      </c>
      <c r="F43" s="26">
        <f>AVERAGE(WCports_test_ctv8a!F43,WCports_test_ctv8b!F43,WCports_test_ctv8c!F43,WCports_test_ctv8d!F43)</f>
        <v>1916.7470821405375</v>
      </c>
      <c r="G43" s="26">
        <f>AVERAGE(WCports_test_ctv8a!G43,WCports_test_ctv8b!G43,WCports_test_ctv8c!G43,WCports_test_ctv8d!G43)</f>
        <v>1743.3596550984776</v>
      </c>
    </row>
    <row r="44" spans="1:7" x14ac:dyDescent="0.2">
      <c r="A44" s="27" t="s">
        <v>81</v>
      </c>
      <c r="B44" s="27" t="s">
        <v>34</v>
      </c>
      <c r="C44" s="28">
        <f>AVERAGE(WCports_test_ctv8a!C44,WCports_test_ctv8b!C44,WCports_test_ctv8c!C44,WCports_test_ctv8d!C44)</f>
        <v>2151.3913749999952</v>
      </c>
      <c r="D44" s="28">
        <f>AVERAGE(WCports_test_ctv8a!D44,WCports_test_ctv8b!D44,WCports_test_ctv8c!D44,WCports_test_ctv8d!D44)</f>
        <v>2147.6798611111053</v>
      </c>
      <c r="E44" s="28">
        <f>AVERAGE(WCports_test_ctv8a!E44,WCports_test_ctv8b!E44,WCports_test_ctv8c!E44,WCports_test_ctv8d!E44)</f>
        <v>2068.6893888888826</v>
      </c>
      <c r="F44" s="28">
        <f>AVERAGE(WCports_test_ctv8a!F44,WCports_test_ctv8b!F44,WCports_test_ctv8c!F44,WCports_test_ctv8d!F44)</f>
        <v>2205.5472083333275</v>
      </c>
      <c r="G44" s="28">
        <f>AVERAGE(WCports_test_ctv8a!G44,WCports_test_ctv8b!G44,WCports_test_ctv8c!G44,WCports_test_ctv8d!G44)</f>
        <v>2143.5654722222175</v>
      </c>
    </row>
    <row r="45" spans="1:7" x14ac:dyDescent="0.2">
      <c r="A45" s="25" t="s">
        <v>82</v>
      </c>
      <c r="B45" s="25" t="s">
        <v>34</v>
      </c>
      <c r="C45" s="26">
        <f>AVERAGE(WCports_test_ctv8a!C45,WCports_test_ctv8b!C45,WCports_test_ctv8c!C45,WCports_test_ctv8d!C45)</f>
        <v>4461.6509955583579</v>
      </c>
      <c r="D45" s="26">
        <f>AVERAGE(WCports_test_ctv8a!D45,WCports_test_ctv8b!D45,WCports_test_ctv8c!D45,WCports_test_ctv8d!D45)</f>
        <v>4634.7622250751483</v>
      </c>
      <c r="E45" s="26">
        <f>AVERAGE(WCports_test_ctv8a!E45,WCports_test_ctv8b!E45,WCports_test_ctv8c!E45,WCports_test_ctv8d!E45)</f>
        <v>4334.7927680066823</v>
      </c>
      <c r="F45" s="26">
        <f>AVERAGE(WCports_test_ctv8a!F45,WCports_test_ctv8b!F45,WCports_test_ctv8c!F45,WCports_test_ctv8d!F45)</f>
        <v>4732.2612578555918</v>
      </c>
      <c r="G45" s="26">
        <f>AVERAGE(WCports_test_ctv8a!G45,WCports_test_ctv8b!G45,WCports_test_ctv8c!G45,WCports_test_ctv8d!G45)</f>
        <v>4918.248847501065</v>
      </c>
    </row>
    <row r="46" spans="1:7" x14ac:dyDescent="0.2">
      <c r="A46" s="25" t="s">
        <v>83</v>
      </c>
      <c r="B46" s="25" t="s">
        <v>34</v>
      </c>
      <c r="C46" s="26">
        <f>AVERAGE(WCports_test_ctv8a!C46,WCports_test_ctv8b!C46,WCports_test_ctv8c!C46,WCports_test_ctv8d!C46)</f>
        <v>2185.5165761557223</v>
      </c>
      <c r="D46" s="26">
        <f>AVERAGE(WCports_test_ctv8a!D46,WCports_test_ctv8b!D46,WCports_test_ctv8c!D46,WCports_test_ctv8d!D46)</f>
        <v>2023.6195444674026</v>
      </c>
      <c r="E46" s="26">
        <f>AVERAGE(WCports_test_ctv8a!E46,WCports_test_ctv8b!E46,WCports_test_ctv8c!E46,WCports_test_ctv8d!E46)</f>
        <v>2384.3105191809473</v>
      </c>
      <c r="F46" s="26">
        <f>AVERAGE(WCports_test_ctv8a!F46,WCports_test_ctv8b!F46,WCports_test_ctv8c!F46,WCports_test_ctv8d!F46)</f>
        <v>1887.4829469623023</v>
      </c>
      <c r="G46" s="26">
        <f>AVERAGE(WCports_test_ctv8a!G46,WCports_test_ctv8b!G46,WCports_test_ctv8c!G46,WCports_test_ctv8d!G46)</f>
        <v>1731.8358766378751</v>
      </c>
    </row>
    <row r="47" spans="1:7" x14ac:dyDescent="0.2">
      <c r="A47" s="27" t="s">
        <v>84</v>
      </c>
      <c r="B47" s="27" t="s">
        <v>34</v>
      </c>
      <c r="C47" s="28">
        <f>AVERAGE(WCports_test_ctv8a!C47,WCports_test_ctv8b!C47,WCports_test_ctv8c!C47,WCports_test_ctv8d!C47)</f>
        <v>2118.8324027777726</v>
      </c>
      <c r="D47" s="28">
        <f>AVERAGE(WCports_test_ctv8a!D47,WCports_test_ctv8b!D47,WCports_test_ctv8c!D47,WCports_test_ctv8d!D47)</f>
        <v>2107.6182083333301</v>
      </c>
      <c r="E47" s="28">
        <f>AVERAGE(WCports_test_ctv8a!E47,WCports_test_ctv8b!E47,WCports_test_ctv8c!E47,WCports_test_ctv8d!E47)</f>
        <v>2046.8966805555501</v>
      </c>
      <c r="F47" s="28">
        <f>AVERAGE(WCports_test_ctv8a!F47,WCports_test_ctv8b!F47,WCports_test_ctv8c!F47,WCports_test_ctv8d!F47)</f>
        <v>2146.2557916666628</v>
      </c>
      <c r="G47" s="28">
        <f>AVERAGE(WCports_test_ctv8a!G47,WCports_test_ctv8b!G47,WCports_test_ctv8c!G47,WCports_test_ctv8d!G47)</f>
        <v>2115.915249999995</v>
      </c>
    </row>
    <row r="48" spans="1:7" x14ac:dyDescent="0.2">
      <c r="A48" s="25" t="s">
        <v>85</v>
      </c>
      <c r="B48" s="25" t="s">
        <v>34</v>
      </c>
      <c r="C48" s="26">
        <f>AVERAGE(WCports_test_ctv8a!C48,WCports_test_ctv8b!C48,WCports_test_ctv8c!C48,WCports_test_ctv8d!C48)</f>
        <v>4396.6728710686602</v>
      </c>
      <c r="D48" s="26">
        <f>AVERAGE(WCports_test_ctv8a!D48,WCports_test_ctv8b!D48,WCports_test_ctv8c!D48,WCports_test_ctv8d!D48)</f>
        <v>4524.0203828641052</v>
      </c>
      <c r="E48" s="26">
        <f>AVERAGE(WCports_test_ctv8a!E48,WCports_test_ctv8b!E48,WCports_test_ctv8c!E48,WCports_test_ctv8d!E48)</f>
        <v>4242.4430525068219</v>
      </c>
      <c r="F48" s="26">
        <f>AVERAGE(WCports_test_ctv8a!F48,WCports_test_ctv8b!F48,WCports_test_ctv8c!F48,WCports_test_ctv8d!F48)</f>
        <v>4751.3999275650331</v>
      </c>
      <c r="G48" s="26">
        <f>AVERAGE(WCports_test_ctv8a!G48,WCports_test_ctv8b!G48,WCports_test_ctv8c!G48,WCports_test_ctv8d!G48)</f>
        <v>4860.9561457711543</v>
      </c>
    </row>
    <row r="49" spans="1:7" x14ac:dyDescent="0.2">
      <c r="A49" s="25" t="s">
        <v>86</v>
      </c>
      <c r="B49" s="25" t="s">
        <v>34</v>
      </c>
      <c r="C49" s="26">
        <f>AVERAGE(WCports_test_ctv8a!C49,WCports_test_ctv8b!C49,WCports_test_ctv8c!C49,WCports_test_ctv8d!C49)</f>
        <v>2221.3955479495576</v>
      </c>
      <c r="D49" s="26">
        <f>AVERAGE(WCports_test_ctv8a!D49,WCports_test_ctv8b!D49,WCports_test_ctv8c!D49,WCports_test_ctv8d!D49)</f>
        <v>2083.3356191247049</v>
      </c>
      <c r="E49" s="26">
        <f>AVERAGE(WCports_test_ctv8a!E49,WCports_test_ctv8b!E49,WCports_test_ctv8c!E49,WCports_test_ctv8d!E49)</f>
        <v>2429.7210719288623</v>
      </c>
      <c r="F49" s="26">
        <f>AVERAGE(WCports_test_ctv8a!F49,WCports_test_ctv8b!F49,WCports_test_ctv8c!F49,WCports_test_ctv8d!F49)</f>
        <v>1873.2325359707449</v>
      </c>
      <c r="G49" s="26">
        <f>AVERAGE(WCports_test_ctv8a!G49,WCports_test_ctv8b!G49,WCports_test_ctv8c!G49,WCports_test_ctv8d!G49)</f>
        <v>1759.9458827127351</v>
      </c>
    </row>
    <row r="50" spans="1:7" x14ac:dyDescent="0.2">
      <c r="A50" s="27" t="s">
        <v>87</v>
      </c>
      <c r="B50" s="27" t="s">
        <v>34</v>
      </c>
      <c r="C50" s="28">
        <f>AVERAGE(WCports_test_ctv8a!C50,WCports_test_ctv8b!C50,WCports_test_ctv8c!C50,WCports_test_ctv8d!C50)</f>
        <v>2147.9315555555522</v>
      </c>
      <c r="D50" s="28">
        <f>AVERAGE(WCports_test_ctv8a!D50,WCports_test_ctv8b!D50,WCports_test_ctv8c!D50,WCports_test_ctv8d!D50)</f>
        <v>2158.6439722222176</v>
      </c>
      <c r="E50" s="28">
        <f>AVERAGE(WCports_test_ctv8a!E50,WCports_test_ctv8b!E50,WCports_test_ctv8c!E50,WCports_test_ctv8d!E50)</f>
        <v>2093.8358472222176</v>
      </c>
      <c r="F50" s="28">
        <f>AVERAGE(WCports_test_ctv8a!F50,WCports_test_ctv8b!F50,WCports_test_ctv8c!F50,WCports_test_ctv8d!F50)</f>
        <v>2141.3675138888825</v>
      </c>
      <c r="G50" s="28">
        <f>AVERAGE(WCports_test_ctv8a!G50,WCports_test_ctv8b!G50,WCports_test_ctv8c!G50,WCports_test_ctv8d!G50)</f>
        <v>2145.0979444444401</v>
      </c>
    </row>
    <row r="51" spans="1:7" x14ac:dyDescent="0.2">
      <c r="A51" s="25" t="s">
        <v>88</v>
      </c>
      <c r="B51" s="25" t="s">
        <v>34</v>
      </c>
      <c r="C51" s="26">
        <f>AVERAGE(WCports_test_ctv8a!C51,WCports_test_ctv8b!C51,WCports_test_ctv8c!C51,WCports_test_ctv8d!C51)</f>
        <v>4482.2765470166196</v>
      </c>
      <c r="D51" s="26">
        <f>AVERAGE(WCports_test_ctv8a!D51,WCports_test_ctv8b!D51,WCports_test_ctv8c!D51,WCports_test_ctv8d!D51)</f>
        <v>4588.72346068976</v>
      </c>
      <c r="E51" s="26">
        <f>AVERAGE(WCports_test_ctv8a!E51,WCports_test_ctv8b!E51,WCports_test_ctv8c!E51,WCports_test_ctv8d!E51)</f>
        <v>4333.6998528599579</v>
      </c>
      <c r="F51" s="26">
        <f>AVERAGE(WCports_test_ctv8a!F51,WCports_test_ctv8b!F51,WCports_test_ctv8c!F51,WCports_test_ctv8d!F51)</f>
        <v>4715.1117409920553</v>
      </c>
      <c r="G51" s="26">
        <f>AVERAGE(WCports_test_ctv8a!G51,WCports_test_ctv8b!G51,WCports_test_ctv8c!G51,WCports_test_ctv8d!G51)</f>
        <v>4865.4373120435994</v>
      </c>
    </row>
    <row r="52" spans="1:7" x14ac:dyDescent="0.2">
      <c r="A52" s="25" t="s">
        <v>89</v>
      </c>
      <c r="B52" s="25" t="s">
        <v>34</v>
      </c>
      <c r="C52" s="26">
        <f>AVERAGE(WCports_test_ctv8a!C52,WCports_test_ctv8b!C52,WCports_test_ctv8c!C52,WCports_test_ctv8d!C52)</f>
        <v>2181.1716573478075</v>
      </c>
      <c r="D52" s="26">
        <f>AVERAGE(WCports_test_ctv8a!D52,WCports_test_ctv8b!D52,WCports_test_ctv8c!D52,WCports_test_ctv8d!D52)</f>
        <v>2046.8265880783324</v>
      </c>
      <c r="E52" s="26">
        <f>AVERAGE(WCports_test_ctv8a!E52,WCports_test_ctv8b!E52,WCports_test_ctv8c!E52,WCports_test_ctv8d!E52)</f>
        <v>2385.8247982961548</v>
      </c>
      <c r="F52" s="26">
        <f>AVERAGE(WCports_test_ctv8a!F52,WCports_test_ctv8b!F52,WCports_test_ctv8c!F52,WCports_test_ctv8d!F52)</f>
        <v>1893.0146982352148</v>
      </c>
      <c r="G52" s="26">
        <f>AVERAGE(WCports_test_ctv8a!G52,WCports_test_ctv8b!G52,WCports_test_ctv8c!G52,WCports_test_ctv8d!G52)</f>
        <v>1755.6595845316449</v>
      </c>
    </row>
    <row r="53" spans="1:7" x14ac:dyDescent="0.2">
      <c r="A53" s="27" t="s">
        <v>90</v>
      </c>
      <c r="B53" s="27" t="s">
        <v>34</v>
      </c>
      <c r="C53" s="28">
        <f>AVERAGE(WCports_test_ctv8a!C53,WCports_test_ctv8b!C53,WCports_test_ctv8c!C53,WCports_test_ctv8d!C53)</f>
        <v>2102.5517777777727</v>
      </c>
      <c r="D53" s="28">
        <f>AVERAGE(WCports_test_ctv8a!D53,WCports_test_ctv8b!D53,WCports_test_ctv8c!D53,WCports_test_ctv8d!D53)</f>
        <v>2130.4499166666628</v>
      </c>
      <c r="E53" s="28">
        <f>AVERAGE(WCports_test_ctv8a!E53,WCports_test_ctv8b!E53,WCports_test_ctv8c!E53,WCports_test_ctv8d!E53)</f>
        <v>2046.4753194444397</v>
      </c>
      <c r="F53" s="28">
        <f>AVERAGE(WCports_test_ctv8a!F53,WCports_test_ctv8b!F53,WCports_test_ctv8c!F53,WCports_test_ctv8d!F53)</f>
        <v>2157.8735555555504</v>
      </c>
      <c r="G53" s="28">
        <f>AVERAGE(WCports_test_ctv8a!G53,WCports_test_ctv8b!G53,WCports_test_ctv8c!G53,WCports_test_ctv8d!G53)</f>
        <v>2144.90306944444</v>
      </c>
    </row>
    <row r="54" spans="1:7" x14ac:dyDescent="0.2">
      <c r="A54" s="25" t="s">
        <v>91</v>
      </c>
      <c r="B54" s="25" t="s">
        <v>34</v>
      </c>
      <c r="C54" s="26">
        <f>AVERAGE(WCports_test_ctv8a!C54,WCports_test_ctv8b!C54,WCports_test_ctv8c!C54,WCports_test_ctv8d!C54)</f>
        <v>4471.2378467629223</v>
      </c>
      <c r="D54" s="26">
        <f>AVERAGE(WCports_test_ctv8a!D54,WCports_test_ctv8b!D54,WCports_test_ctv8c!D54,WCports_test_ctv8d!D54)</f>
        <v>4547.9043617167727</v>
      </c>
      <c r="E54" s="26">
        <f>AVERAGE(WCports_test_ctv8a!E54,WCports_test_ctv8b!E54,WCports_test_ctv8c!E54,WCports_test_ctv8d!E54)</f>
        <v>4290.35073930812</v>
      </c>
      <c r="F54" s="26">
        <f>AVERAGE(WCports_test_ctv8a!F54,WCports_test_ctv8b!F54,WCports_test_ctv8c!F54,WCports_test_ctv8d!F54)</f>
        <v>4752.0073539717778</v>
      </c>
      <c r="G54" s="26">
        <f>AVERAGE(WCports_test_ctv8a!G54,WCports_test_ctv8b!G54,WCports_test_ctv8c!G54,WCports_test_ctv8d!G54)</f>
        <v>4872.5527488540201</v>
      </c>
    </row>
    <row r="55" spans="1:7" x14ac:dyDescent="0.2">
      <c r="A55" s="25" t="s">
        <v>92</v>
      </c>
      <c r="B55" s="25" t="s">
        <v>34</v>
      </c>
      <c r="C55" s="26">
        <f>AVERAGE(WCports_test_ctv8a!C55,WCports_test_ctv8b!C55,WCports_test_ctv8c!C55,WCports_test_ctv8d!C55)</f>
        <v>2178.6112425218098</v>
      </c>
      <c r="D55" s="26">
        <f>AVERAGE(WCports_test_ctv8a!D55,WCports_test_ctv8b!D55,WCports_test_ctv8c!D55,WCports_test_ctv8d!D55)</f>
        <v>2067.5772222543073</v>
      </c>
      <c r="E55" s="26">
        <f>AVERAGE(WCports_test_ctv8a!E55,WCports_test_ctv8b!E55,WCports_test_ctv8c!E55,WCports_test_ctv8d!E55)</f>
        <v>2405.1631511226301</v>
      </c>
      <c r="F55" s="26">
        <f>AVERAGE(WCports_test_ctv8a!F55,WCports_test_ctv8b!F55,WCports_test_ctv8c!F55,WCports_test_ctv8d!F55)</f>
        <v>1868.0641051819525</v>
      </c>
      <c r="G55" s="26">
        <f>AVERAGE(WCports_test_ctv8a!G55,WCports_test_ctv8b!G55,WCports_test_ctv8c!G55,WCports_test_ctv8d!G55)</f>
        <v>1750.0780610296474</v>
      </c>
    </row>
    <row r="56" spans="1:7" x14ac:dyDescent="0.2">
      <c r="A56" s="27" t="s">
        <v>93</v>
      </c>
      <c r="B56" s="27" t="s">
        <v>34</v>
      </c>
      <c r="C56" s="28">
        <f>AVERAGE(WCports_test_ctv8a!C56,WCports_test_ctv8b!C56,WCports_test_ctv8c!C56,WCports_test_ctv8d!C56)</f>
        <v>2116.1508749999948</v>
      </c>
      <c r="D56" s="28">
        <f>AVERAGE(WCports_test_ctv8a!D56,WCports_test_ctv8b!D56,WCports_test_ctv8c!D56,WCports_test_ctv8d!D56)</f>
        <v>2150.5184027777727</v>
      </c>
      <c r="E56" s="28">
        <f>AVERAGE(WCports_test_ctv8a!E56,WCports_test_ctv8b!E56,WCports_test_ctv8c!E56,WCports_test_ctv8d!E56)</f>
        <v>2070.4860833333273</v>
      </c>
      <c r="F56" s="28">
        <f>AVERAGE(WCports_test_ctv8a!F56,WCports_test_ctv8b!F56,WCports_test_ctv8c!F56,WCports_test_ctv8d!F56)</f>
        <v>2145.9285138888849</v>
      </c>
      <c r="G56" s="28">
        <f>AVERAGE(WCports_test_ctv8a!G56,WCports_test_ctv8b!G56,WCports_test_ctv8c!G56,WCports_test_ctv8d!G56)</f>
        <v>2143.3691527777723</v>
      </c>
    </row>
    <row r="57" spans="1:7" x14ac:dyDescent="0.2">
      <c r="A57" s="25" t="s">
        <v>58</v>
      </c>
      <c r="B57" s="25" t="s">
        <v>34</v>
      </c>
      <c r="C57" s="26">
        <f>AVERAGE(WCports_test_ctv8a!C57,WCports_test_ctv8b!C57,WCports_test_ctv8c!C57,WCports_test_ctv8d!C57)</f>
        <v>389.64444628908927</v>
      </c>
      <c r="D57" s="26">
        <f>AVERAGE(WCports_test_ctv8a!D57,WCports_test_ctv8b!D57,WCports_test_ctv8c!D57,WCports_test_ctv8d!D57)</f>
        <v>355.78809883338448</v>
      </c>
      <c r="E57" s="26">
        <f>AVERAGE(WCports_test_ctv8a!E57,WCports_test_ctv8b!E57,WCports_test_ctv8c!E57,WCports_test_ctv8d!E57)</f>
        <v>558.88114873367078</v>
      </c>
      <c r="F57" s="26">
        <f>AVERAGE(WCports_test_ctv8a!F57,WCports_test_ctv8b!F57,WCports_test_ctv8c!F57,WCports_test_ctv8d!F57)</f>
        <v>466.11999650020374</v>
      </c>
      <c r="G57" s="26">
        <f>AVERAGE(WCports_test_ctv8a!G57,WCports_test_ctv8b!G57,WCports_test_ctv8c!G57,WCports_test_ctv8d!G57)</f>
        <v>547.59591282633176</v>
      </c>
    </row>
    <row r="58" spans="1:7" x14ac:dyDescent="0.2">
      <c r="A58" s="25" t="s">
        <v>59</v>
      </c>
      <c r="B58" s="25" t="s">
        <v>34</v>
      </c>
      <c r="C58" s="26">
        <f>AVERAGE(WCports_test_ctv8a!C58,WCports_test_ctv8b!C58,WCports_test_ctv8c!C58,WCports_test_ctv8d!C58)</f>
        <v>456.74962359695502</v>
      </c>
      <c r="D58" s="26">
        <f>AVERAGE(WCports_test_ctv8a!D58,WCports_test_ctv8b!D58,WCports_test_ctv8c!D58,WCports_test_ctv8d!D58)</f>
        <v>442.87257938496026</v>
      </c>
      <c r="E58" s="26">
        <f>AVERAGE(WCports_test_ctv8a!E58,WCports_test_ctv8b!E58,WCports_test_ctv8c!E58,WCports_test_ctv8d!E58)</f>
        <v>707.75581811403345</v>
      </c>
      <c r="F58" s="26">
        <f>AVERAGE(WCports_test_ctv8a!F58,WCports_test_ctv8b!F58,WCports_test_ctv8c!F58,WCports_test_ctv8d!F58)</f>
        <v>531.56636844227921</v>
      </c>
      <c r="G58" s="26">
        <f>AVERAGE(WCports_test_ctv8a!G58,WCports_test_ctv8b!G58,WCports_test_ctv8c!G58,WCports_test_ctv8d!G58)</f>
        <v>464.15911392556802</v>
      </c>
    </row>
    <row r="59" spans="1:7" x14ac:dyDescent="0.2">
      <c r="A59" s="27" t="s">
        <v>60</v>
      </c>
      <c r="B59" s="27" t="s">
        <v>34</v>
      </c>
      <c r="C59" s="28">
        <f>AVERAGE(WCports_test_ctv8a!C59,WCports_test_ctv8b!C59,WCports_test_ctv8c!C59,WCports_test_ctv8d!C59)</f>
        <v>702.75695833333305</v>
      </c>
      <c r="D59" s="28">
        <f>AVERAGE(WCports_test_ctv8a!D59,WCports_test_ctv8b!D59,WCports_test_ctv8c!D59,WCports_test_ctv8d!D59)</f>
        <v>721.55416666666633</v>
      </c>
      <c r="E59" s="28">
        <f>AVERAGE(WCports_test_ctv8a!E59,WCports_test_ctv8b!E59,WCports_test_ctv8c!E59,WCports_test_ctv8d!E59)</f>
        <v>873.48933333333252</v>
      </c>
      <c r="F59" s="28">
        <f>AVERAGE(WCports_test_ctv8a!F59,WCports_test_ctv8b!F59,WCports_test_ctv8c!F59,WCports_test_ctv8d!F59)</f>
        <v>922.66144444444205</v>
      </c>
      <c r="G59" s="28">
        <f>AVERAGE(WCports_test_ctv8a!G59,WCports_test_ctv8b!G59,WCports_test_ctv8c!G59,WCports_test_ctv8d!G59)</f>
        <v>910.32162499999663</v>
      </c>
    </row>
    <row r="60" spans="1:7" x14ac:dyDescent="0.2">
      <c r="A60" s="25" t="s">
        <v>61</v>
      </c>
      <c r="B60" s="25" t="s">
        <v>34</v>
      </c>
      <c r="C60" s="26">
        <f>AVERAGE(WCports_test_ctv8a!C60,WCports_test_ctv8b!C60,WCports_test_ctv8c!C60,WCports_test_ctv8d!C60)</f>
        <v>472.27356424110172</v>
      </c>
      <c r="D60" s="26">
        <f>AVERAGE(WCports_test_ctv8a!D60,WCports_test_ctv8b!D60,WCports_test_ctv8c!D60,WCports_test_ctv8d!D60)</f>
        <v>394.59825787943026</v>
      </c>
      <c r="E60" s="26">
        <f>AVERAGE(WCports_test_ctv8a!E60,WCports_test_ctv8b!E60,WCports_test_ctv8c!E60,WCports_test_ctv8d!E60)</f>
        <v>488.77143884147597</v>
      </c>
      <c r="F60" s="26">
        <f>AVERAGE(WCports_test_ctv8a!F60,WCports_test_ctv8b!F60,WCports_test_ctv8c!F60,WCports_test_ctv8d!F60)</f>
        <v>511.05239103227245</v>
      </c>
      <c r="G60" s="26">
        <f>AVERAGE(WCports_test_ctv8a!G60,WCports_test_ctv8b!G60,WCports_test_ctv8c!G60,WCports_test_ctv8d!G60)</f>
        <v>607.27343907282204</v>
      </c>
    </row>
    <row r="61" spans="1:7" x14ac:dyDescent="0.2">
      <c r="A61" s="25" t="s">
        <v>62</v>
      </c>
      <c r="B61" s="25" t="s">
        <v>34</v>
      </c>
      <c r="C61" s="26">
        <f>AVERAGE(WCports_test_ctv8a!C61,WCports_test_ctv8b!C61,WCports_test_ctv8c!C61,WCports_test_ctv8d!C61)</f>
        <v>527.23691141398149</v>
      </c>
      <c r="D61" s="26">
        <f>AVERAGE(WCports_test_ctv8a!D61,WCports_test_ctv8b!D61,WCports_test_ctv8c!D61,WCports_test_ctv8d!D61)</f>
        <v>476.56883191975226</v>
      </c>
      <c r="E61" s="26">
        <f>AVERAGE(WCports_test_ctv8a!E61,WCports_test_ctv8b!E61,WCports_test_ctv8c!E61,WCports_test_ctv8d!E61)</f>
        <v>627.49759622729857</v>
      </c>
      <c r="F61" s="26">
        <f>AVERAGE(WCports_test_ctv8a!F61,WCports_test_ctv8b!F61,WCports_test_ctv8c!F61,WCports_test_ctv8d!F61)</f>
        <v>575.31451915210278</v>
      </c>
      <c r="G61" s="26">
        <f>AVERAGE(WCports_test_ctv8a!G61,WCports_test_ctv8b!G61,WCports_test_ctv8c!G61,WCports_test_ctv8d!G61)</f>
        <v>488.53548911099205</v>
      </c>
    </row>
    <row r="62" spans="1:7" x14ac:dyDescent="0.2">
      <c r="A62" s="27" t="s">
        <v>63</v>
      </c>
      <c r="B62" s="27" t="s">
        <v>34</v>
      </c>
      <c r="C62" s="28">
        <f>AVERAGE(WCports_test_ctv8a!C62,WCports_test_ctv8b!C62,WCports_test_ctv8c!C62,WCports_test_ctv8d!C62)</f>
        <v>728.22574999999961</v>
      </c>
      <c r="D62" s="28">
        <f>AVERAGE(WCports_test_ctv8a!D62,WCports_test_ctv8b!D62,WCports_test_ctv8c!D62,WCports_test_ctv8d!D62)</f>
        <v>700.11755555555533</v>
      </c>
      <c r="E62" s="28">
        <f>AVERAGE(WCports_test_ctv8a!E62,WCports_test_ctv8b!E62,WCports_test_ctv8c!E62,WCports_test_ctv8d!E62)</f>
        <v>789.31504166666627</v>
      </c>
      <c r="F62" s="28">
        <f>AVERAGE(WCports_test_ctv8a!F62,WCports_test_ctv8b!F62,WCports_test_ctv8c!F62,WCports_test_ctv8d!F62)</f>
        <v>965.09988888888529</v>
      </c>
      <c r="G62" s="28">
        <f>AVERAGE(WCports_test_ctv8a!G62,WCports_test_ctv8b!G62,WCports_test_ctv8c!G62,WCports_test_ctv8d!G62)</f>
        <v>925.58243055555329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9C8B-DF10-4C02-B42C-2650EB6B6AF6}">
  <dimension ref="A1:G62"/>
  <sheetViews>
    <sheetView topLeftCell="A22" workbookViewId="0">
      <selection activeCell="C1" sqref="C1:G1048576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7" x14ac:dyDescent="0.2">
      <c r="A1" s="1"/>
      <c r="B1" s="1"/>
      <c r="C1" s="1" t="s">
        <v>67</v>
      </c>
      <c r="D1" s="1" t="s">
        <v>68</v>
      </c>
      <c r="E1" s="1" t="s">
        <v>4</v>
      </c>
      <c r="F1" s="1" t="s">
        <v>99</v>
      </c>
      <c r="G1" s="1" t="s">
        <v>10</v>
      </c>
    </row>
    <row r="2" spans="1:7" x14ac:dyDescent="0.2">
      <c r="A2" t="s">
        <v>74</v>
      </c>
      <c r="B2" t="s">
        <v>12</v>
      </c>
      <c r="C2">
        <v>96</v>
      </c>
      <c r="D2">
        <v>97</v>
      </c>
      <c r="E2">
        <v>110</v>
      </c>
      <c r="F2">
        <v>91</v>
      </c>
      <c r="G2">
        <v>78</v>
      </c>
    </row>
    <row r="3" spans="1:7" x14ac:dyDescent="0.2">
      <c r="A3" s="2" t="s">
        <v>75</v>
      </c>
      <c r="B3" s="2" t="s">
        <v>12</v>
      </c>
      <c r="C3" s="2">
        <v>43</v>
      </c>
      <c r="D3" s="2">
        <v>111</v>
      </c>
      <c r="E3" s="2">
        <v>89</v>
      </c>
      <c r="F3" s="2">
        <v>111</v>
      </c>
      <c r="G3" s="2">
        <v>89</v>
      </c>
    </row>
    <row r="4" spans="1:7" x14ac:dyDescent="0.2">
      <c r="A4" t="s">
        <v>14</v>
      </c>
      <c r="B4" s="1" t="s">
        <v>15</v>
      </c>
      <c r="C4" s="9">
        <v>0.90880857214475197</v>
      </c>
      <c r="D4" s="9">
        <v>0.91716629067150501</v>
      </c>
      <c r="E4" s="9">
        <v>0.90787369287189401</v>
      </c>
      <c r="F4" s="9">
        <v>0.920558761504634</v>
      </c>
      <c r="G4" s="9">
        <v>0.90905957616081601</v>
      </c>
    </row>
    <row r="5" spans="1:7" x14ac:dyDescent="0.2">
      <c r="A5" t="s">
        <v>16</v>
      </c>
      <c r="B5" t="s">
        <v>15</v>
      </c>
      <c r="C5" s="8">
        <v>0.91820867964227404</v>
      </c>
      <c r="D5" s="8">
        <v>0.92141209520898504</v>
      </c>
      <c r="E5" s="8">
        <v>0.91626177451381896</v>
      </c>
      <c r="F5" s="8">
        <v>0.92845362123417596</v>
      </c>
      <c r="G5" s="8">
        <v>0.91920882360104295</v>
      </c>
    </row>
    <row r="6" spans="1:7" x14ac:dyDescent="0.2">
      <c r="A6" t="s">
        <v>17</v>
      </c>
      <c r="B6" t="s">
        <v>15</v>
      </c>
      <c r="C6" s="8">
        <v>0.47556768623566997</v>
      </c>
      <c r="D6" s="8">
        <v>0.50393111550680303</v>
      </c>
      <c r="E6" s="8">
        <v>0.36961553672855102</v>
      </c>
      <c r="F6" s="8">
        <v>0.50778220893524295</v>
      </c>
      <c r="G6" s="8">
        <v>0.37080436197526401</v>
      </c>
    </row>
    <row r="7" spans="1:7" x14ac:dyDescent="0.2">
      <c r="A7" t="s">
        <v>18</v>
      </c>
      <c r="B7" t="s">
        <v>15</v>
      </c>
      <c r="C7" s="8">
        <v>0.51791856821224203</v>
      </c>
      <c r="D7" s="8">
        <v>0.54690277777777696</v>
      </c>
      <c r="E7" s="8">
        <v>0.40338342612875699</v>
      </c>
      <c r="F7" s="8">
        <v>0.54690277777777696</v>
      </c>
      <c r="G7" s="8">
        <v>0.40338342612875699</v>
      </c>
    </row>
    <row r="8" spans="1:7" x14ac:dyDescent="0.2">
      <c r="A8" t="s">
        <v>19</v>
      </c>
      <c r="B8" t="s">
        <v>20</v>
      </c>
      <c r="C8" s="3">
        <v>4189.0969346000002</v>
      </c>
      <c r="D8" s="3">
        <v>4438.9397183999999</v>
      </c>
      <c r="E8" s="3">
        <v>3255.8042876</v>
      </c>
      <c r="F8" s="3">
        <v>4472.8625523999999</v>
      </c>
      <c r="G8" s="3">
        <v>3266.2762021999902</v>
      </c>
    </row>
    <row r="9" spans="1:7" x14ac:dyDescent="0.2">
      <c r="A9" s="2" t="s">
        <v>21</v>
      </c>
      <c r="B9" s="2" t="s">
        <v>15</v>
      </c>
      <c r="C9" s="7">
        <v>0.96866641192204805</v>
      </c>
      <c r="D9" s="7">
        <v>0.98550724637681097</v>
      </c>
      <c r="E9" s="7">
        <v>0.95269484296238804</v>
      </c>
      <c r="F9" s="7">
        <v>0.97282174260591503</v>
      </c>
      <c r="G9" s="7">
        <v>0.97308319738988502</v>
      </c>
    </row>
    <row r="10" spans="1:7" x14ac:dyDescent="0.2">
      <c r="A10" t="s">
        <v>22</v>
      </c>
      <c r="B10" s="1" t="s">
        <v>23</v>
      </c>
      <c r="C10" s="10">
        <v>83.808404361007504</v>
      </c>
      <c r="D10" s="10">
        <v>92.064211771708898</v>
      </c>
      <c r="E10" s="10">
        <v>91.271241225835098</v>
      </c>
      <c r="F10" s="10">
        <v>91.619738271024502</v>
      </c>
      <c r="G10" s="10">
        <v>88.933440278354794</v>
      </c>
    </row>
    <row r="11" spans="1:7" x14ac:dyDescent="0.2">
      <c r="A11" t="s">
        <v>24</v>
      </c>
      <c r="B11" t="s">
        <v>23</v>
      </c>
      <c r="C11" s="6">
        <v>30.3303425880089</v>
      </c>
      <c r="D11" s="6">
        <v>32.450796808611798</v>
      </c>
      <c r="E11" s="6">
        <v>33.6672295462959</v>
      </c>
      <c r="F11" s="6">
        <v>34.676093333802903</v>
      </c>
      <c r="G11" s="6">
        <v>33.688593276528501</v>
      </c>
    </row>
    <row r="12" spans="1:7" x14ac:dyDescent="0.2">
      <c r="A12" t="s">
        <v>26</v>
      </c>
      <c r="B12" t="s">
        <v>23</v>
      </c>
      <c r="C12" s="6">
        <v>10.8366826455481</v>
      </c>
      <c r="D12" s="6">
        <v>21.001113082556099</v>
      </c>
      <c r="E12" s="6">
        <v>15.114870220460899</v>
      </c>
      <c r="F12" s="6">
        <v>14.977482731999901</v>
      </c>
      <c r="G12" s="6">
        <v>12.5933849489377</v>
      </c>
    </row>
    <row r="13" spans="1:7" x14ac:dyDescent="0.2">
      <c r="A13" t="s">
        <v>27</v>
      </c>
      <c r="B13" t="s">
        <v>23</v>
      </c>
      <c r="C13" s="6">
        <v>6.89667951979159</v>
      </c>
      <c r="D13" s="6">
        <v>5.5603118743855804</v>
      </c>
      <c r="E13" s="6">
        <v>6.4065603246242198</v>
      </c>
      <c r="F13" s="6">
        <v>4.4115278657552599</v>
      </c>
      <c r="G13" s="6">
        <v>4.3228158314222496</v>
      </c>
    </row>
    <row r="14" spans="1:7" x14ac:dyDescent="0.2">
      <c r="A14" t="s">
        <v>76</v>
      </c>
      <c r="B14" t="s">
        <v>23</v>
      </c>
      <c r="C14" s="6">
        <v>7.6884914563175304</v>
      </c>
      <c r="D14" s="6">
        <v>7.4716117220298699</v>
      </c>
      <c r="E14" s="6">
        <v>7.97897788380783</v>
      </c>
      <c r="F14" s="6">
        <v>7.2040786581847804</v>
      </c>
      <c r="G14" s="6">
        <v>7.0359915807933398</v>
      </c>
    </row>
    <row r="15" spans="1:7" x14ac:dyDescent="0.2">
      <c r="A15" t="s">
        <v>28</v>
      </c>
      <c r="B15" t="s">
        <v>23</v>
      </c>
      <c r="C15" s="6">
        <v>1.8414795405484401</v>
      </c>
      <c r="D15" s="6">
        <v>2.3860672903717601</v>
      </c>
      <c r="E15" s="6">
        <v>2.5586068653605101</v>
      </c>
      <c r="F15" s="6">
        <v>2.2896508568510701</v>
      </c>
      <c r="G15" s="6">
        <v>2.4666396785047602</v>
      </c>
    </row>
    <row r="16" spans="1:7" x14ac:dyDescent="0.2">
      <c r="A16" t="s">
        <v>29</v>
      </c>
      <c r="B16" t="s">
        <v>23</v>
      </c>
      <c r="C16" s="6">
        <v>10.622801373499099</v>
      </c>
      <c r="D16" s="6">
        <v>9.8708872687524796</v>
      </c>
      <c r="E16" s="6">
        <v>13.0703797215359</v>
      </c>
      <c r="F16" s="6">
        <v>17.1831583419597</v>
      </c>
      <c r="G16" s="6">
        <v>16.611706506262902</v>
      </c>
    </row>
    <row r="17" spans="1:7" x14ac:dyDescent="0.2">
      <c r="A17" s="2" t="s">
        <v>30</v>
      </c>
      <c r="B17" s="2" t="s">
        <v>23</v>
      </c>
      <c r="C17" s="5">
        <v>3.0999828855721301</v>
      </c>
      <c r="D17" s="5">
        <v>2.9886953233830802</v>
      </c>
      <c r="E17" s="5">
        <v>3.2717337313432799</v>
      </c>
      <c r="F17" s="5">
        <v>2.7825906467661601</v>
      </c>
      <c r="G17" s="5">
        <v>3.0650161194029799</v>
      </c>
    </row>
    <row r="18" spans="1:7" x14ac:dyDescent="0.2">
      <c r="A18" t="s">
        <v>31</v>
      </c>
      <c r="B18" t="s">
        <v>34</v>
      </c>
      <c r="C18" s="3">
        <v>12.0065753424657</v>
      </c>
      <c r="D18" s="3">
        <v>12.0065753424657</v>
      </c>
      <c r="E18" s="3">
        <v>12.0065753424657</v>
      </c>
      <c r="F18" s="3">
        <v>12.0065753424657</v>
      </c>
      <c r="G18" s="3">
        <v>12.0065753424657</v>
      </c>
    </row>
    <row r="19" spans="1:7" x14ac:dyDescent="0.2">
      <c r="A19" t="s">
        <v>33</v>
      </c>
      <c r="B19" t="s">
        <v>34</v>
      </c>
      <c r="C19" s="3">
        <v>1734.7659995674101</v>
      </c>
      <c r="D19" s="3">
        <v>3752.4946988087099</v>
      </c>
      <c r="E19" s="3">
        <v>2576.1519166768398</v>
      </c>
      <c r="F19" s="3">
        <v>2643.7815563772701</v>
      </c>
      <c r="G19" s="3">
        <v>2106.1815222437999</v>
      </c>
    </row>
    <row r="20" spans="1:7" x14ac:dyDescent="0.2">
      <c r="A20" t="s">
        <v>35</v>
      </c>
      <c r="B20" t="s">
        <v>34</v>
      </c>
      <c r="C20" s="3">
        <v>919.93837503260795</v>
      </c>
      <c r="D20" s="3">
        <v>831.42022910243497</v>
      </c>
      <c r="E20" s="3">
        <v>858.35252408101201</v>
      </c>
      <c r="F20" s="3">
        <v>686.96391258631502</v>
      </c>
      <c r="G20" s="3">
        <v>743.25796302285403</v>
      </c>
    </row>
    <row r="21" spans="1:7" x14ac:dyDescent="0.2">
      <c r="A21" t="s">
        <v>36</v>
      </c>
      <c r="B21" t="s">
        <v>34</v>
      </c>
      <c r="C21" s="3">
        <v>849.24933509326797</v>
      </c>
      <c r="D21" s="3">
        <v>696.16481236215702</v>
      </c>
      <c r="E21" s="3">
        <v>968.55066941082896</v>
      </c>
      <c r="F21" s="3">
        <v>714.86439286059203</v>
      </c>
      <c r="G21" s="3">
        <v>935.84175848157497</v>
      </c>
    </row>
    <row r="22" spans="1:7" x14ac:dyDescent="0.2">
      <c r="A22" s="2" t="s">
        <v>77</v>
      </c>
      <c r="B22" s="2" t="s">
        <v>39</v>
      </c>
      <c r="C22" s="2">
        <v>22483.9585745818</v>
      </c>
      <c r="D22" s="2">
        <v>21685.046999260601</v>
      </c>
      <c r="E22" s="2">
        <v>23215.793978218899</v>
      </c>
      <c r="F22" s="2">
        <v>20761.059285259002</v>
      </c>
      <c r="G22" s="2">
        <v>20193.490219666</v>
      </c>
    </row>
    <row r="23" spans="1:7" x14ac:dyDescent="0.2">
      <c r="A23" t="s">
        <v>37</v>
      </c>
      <c r="B23" t="s">
        <v>41</v>
      </c>
      <c r="C23" s="3">
        <v>1972.9019407662399</v>
      </c>
      <c r="D23" s="3">
        <v>1913.38998923898</v>
      </c>
      <c r="E23" s="3">
        <v>2409.89403083763</v>
      </c>
      <c r="F23" s="3">
        <v>3469.0637639663701</v>
      </c>
      <c r="G23" s="3">
        <v>3075.98441633212</v>
      </c>
    </row>
    <row r="24" spans="1:7" x14ac:dyDescent="0.2">
      <c r="A24" t="s">
        <v>38</v>
      </c>
      <c r="B24" t="s">
        <v>41</v>
      </c>
      <c r="C24" s="3">
        <v>19</v>
      </c>
      <c r="D24" s="3">
        <v>19</v>
      </c>
      <c r="E24" s="3">
        <v>20.2</v>
      </c>
      <c r="F24" s="3">
        <v>16.8</v>
      </c>
      <c r="G24" s="3">
        <v>19.2</v>
      </c>
    </row>
    <row r="25" spans="1:7" x14ac:dyDescent="0.2">
      <c r="A25" t="s">
        <v>42</v>
      </c>
      <c r="B25" t="s">
        <v>41</v>
      </c>
      <c r="C25" s="3">
        <v>15884.2</v>
      </c>
      <c r="D25" s="3">
        <v>62914.8</v>
      </c>
      <c r="E25" s="3">
        <v>39160</v>
      </c>
      <c r="F25" s="3">
        <v>44955</v>
      </c>
      <c r="G25" s="3">
        <v>32591.8</v>
      </c>
    </row>
    <row r="26" spans="1:7" x14ac:dyDescent="0.2">
      <c r="A26" s="2" t="s">
        <v>43</v>
      </c>
      <c r="B26" s="2" t="s">
        <v>41</v>
      </c>
      <c r="C26" s="4">
        <v>0</v>
      </c>
      <c r="D26" s="4">
        <v>5820</v>
      </c>
      <c r="E26" s="4">
        <v>0</v>
      </c>
      <c r="F26" s="4">
        <v>5605.6</v>
      </c>
      <c r="G26" s="4">
        <v>4789.2</v>
      </c>
    </row>
    <row r="27" spans="1:7" x14ac:dyDescent="0.2">
      <c r="A27" t="s">
        <v>44</v>
      </c>
      <c r="B27" t="s">
        <v>34</v>
      </c>
      <c r="C27" s="3">
        <v>1591</v>
      </c>
      <c r="D27" s="3">
        <v>4151.3999999999996</v>
      </c>
      <c r="E27" s="3">
        <v>3453.2</v>
      </c>
      <c r="F27" s="3">
        <v>3707.4</v>
      </c>
      <c r="G27" s="3">
        <v>3257.4</v>
      </c>
    </row>
    <row r="28" spans="1:7" x14ac:dyDescent="0.2">
      <c r="A28" t="s">
        <v>78</v>
      </c>
      <c r="B28" t="s">
        <v>34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2">
      <c r="A29" s="2" t="s">
        <v>45</v>
      </c>
      <c r="B29" s="2" t="s">
        <v>34</v>
      </c>
      <c r="C29" s="4">
        <v>16800</v>
      </c>
      <c r="D29" s="4">
        <v>15655.8</v>
      </c>
      <c r="E29" s="4">
        <v>22462</v>
      </c>
      <c r="F29" s="4">
        <v>25170.6</v>
      </c>
      <c r="G29" s="4">
        <v>20670</v>
      </c>
    </row>
    <row r="30" spans="1:7" x14ac:dyDescent="0.2">
      <c r="A30" t="s">
        <v>46</v>
      </c>
      <c r="B30" t="s">
        <v>34</v>
      </c>
      <c r="C30" s="3">
        <v>2833.6413281088599</v>
      </c>
      <c r="D30" s="3">
        <v>3145.20281518914</v>
      </c>
      <c r="E30" s="3">
        <v>2754.7431831118301</v>
      </c>
      <c r="F30" s="3">
        <v>2274.46772734671</v>
      </c>
      <c r="G30" s="3">
        <v>2345.0404885790199</v>
      </c>
    </row>
    <row r="31" spans="1:7" x14ac:dyDescent="0.2">
      <c r="A31" t="s">
        <v>47</v>
      </c>
      <c r="B31" t="s">
        <v>34</v>
      </c>
      <c r="C31" s="3">
        <v>1010.45755512297</v>
      </c>
      <c r="D31" s="3">
        <v>3152.3309765864901</v>
      </c>
      <c r="E31" s="3">
        <v>2045.0139722324</v>
      </c>
      <c r="F31" s="3">
        <v>2248.7889452661602</v>
      </c>
      <c r="G31" s="3">
        <v>1697.97896668824</v>
      </c>
    </row>
    <row r="32" spans="1:7" x14ac:dyDescent="0.2">
      <c r="A32" s="2" t="s">
        <v>48</v>
      </c>
      <c r="B32" s="2" t="s">
        <v>34</v>
      </c>
      <c r="C32" s="4">
        <v>724.30844444444404</v>
      </c>
      <c r="D32" s="4">
        <v>600.16372222222105</v>
      </c>
      <c r="E32" s="4">
        <v>531.13794444444397</v>
      </c>
      <c r="F32" s="4">
        <v>394.99261111111002</v>
      </c>
      <c r="G32" s="4">
        <v>408.20255555555502</v>
      </c>
    </row>
    <row r="33" spans="1:7" x14ac:dyDescent="0.2">
      <c r="A33" t="s">
        <v>49</v>
      </c>
      <c r="B33" t="s">
        <v>34</v>
      </c>
      <c r="C33" s="3">
        <v>1480.2124526795701</v>
      </c>
      <c r="D33" s="3">
        <v>1154.2174542887401</v>
      </c>
      <c r="E33" s="3">
        <v>1310.89423067387</v>
      </c>
      <c r="F33" s="3">
        <v>816.10696785491803</v>
      </c>
      <c r="G33" s="3">
        <v>798.68256276495299</v>
      </c>
    </row>
    <row r="34" spans="1:7" x14ac:dyDescent="0.2">
      <c r="A34" t="s">
        <v>50</v>
      </c>
      <c r="B34" t="s">
        <v>34</v>
      </c>
      <c r="C34" s="3">
        <v>294.37720836594099</v>
      </c>
      <c r="D34" s="3">
        <v>251.918951324657</v>
      </c>
      <c r="E34" s="3">
        <v>338.001190747679</v>
      </c>
      <c r="F34" s="3">
        <v>246.12680147520399</v>
      </c>
      <c r="G34" s="3">
        <v>218.86640746729799</v>
      </c>
    </row>
    <row r="35" spans="1:7" x14ac:dyDescent="0.2">
      <c r="A35" s="2" t="s">
        <v>51</v>
      </c>
      <c r="B35" s="2" t="s">
        <v>34</v>
      </c>
      <c r="C35" s="4">
        <v>625.56116666666605</v>
      </c>
      <c r="D35" s="4">
        <v>579.50127777777698</v>
      </c>
      <c r="E35" s="4">
        <v>520.35133333333295</v>
      </c>
      <c r="F35" s="4">
        <v>440.83711111111103</v>
      </c>
      <c r="G35" s="4">
        <v>524.39155555555499</v>
      </c>
    </row>
    <row r="36" spans="1:7" x14ac:dyDescent="0.2">
      <c r="A36" t="s">
        <v>52</v>
      </c>
      <c r="B36" t="s">
        <v>34</v>
      </c>
      <c r="C36" s="3">
        <v>16.8161666666666</v>
      </c>
      <c r="D36" s="3">
        <v>74.5576111111111</v>
      </c>
      <c r="E36" s="3">
        <v>51.321444444444403</v>
      </c>
      <c r="F36" s="3">
        <v>49.748666666666601</v>
      </c>
      <c r="G36" s="3">
        <v>36.638666666666602</v>
      </c>
    </row>
    <row r="37" spans="1:7" x14ac:dyDescent="0.2">
      <c r="A37" t="s">
        <v>53</v>
      </c>
      <c r="B37" t="s">
        <v>34</v>
      </c>
      <c r="C37" s="3">
        <v>61.953155697110503</v>
      </c>
      <c r="D37" s="3">
        <v>148.12300515670501</v>
      </c>
      <c r="E37" s="3">
        <v>122.367741621584</v>
      </c>
      <c r="F37" s="3">
        <v>126.988364536907</v>
      </c>
      <c r="G37" s="3">
        <v>118.686897690029</v>
      </c>
    </row>
    <row r="38" spans="1:7" x14ac:dyDescent="0.2">
      <c r="A38" s="2" t="s">
        <v>54</v>
      </c>
      <c r="B38" s="2" t="s">
        <v>34</v>
      </c>
      <c r="C38" s="4">
        <v>331.9975</v>
      </c>
      <c r="D38" s="4">
        <v>91.360944444444399</v>
      </c>
      <c r="E38" s="4">
        <v>264.96100000000001</v>
      </c>
      <c r="F38" s="4">
        <v>202.25933333333299</v>
      </c>
      <c r="G38" s="4">
        <v>243.398055555555</v>
      </c>
    </row>
    <row r="39" spans="1:7" x14ac:dyDescent="0.2">
      <c r="A39" t="s">
        <v>55</v>
      </c>
      <c r="B39" t="s">
        <v>34</v>
      </c>
      <c r="C39" s="3">
        <v>40.435777777777702</v>
      </c>
      <c r="D39" s="3">
        <v>28.686111111111099</v>
      </c>
      <c r="E39" s="3">
        <v>13.3756666666666</v>
      </c>
      <c r="F39" s="3">
        <v>59.750722222222201</v>
      </c>
      <c r="G39" s="3">
        <v>34.549333333333301</v>
      </c>
    </row>
    <row r="40" spans="1:7" x14ac:dyDescent="0.2">
      <c r="A40" t="s">
        <v>56</v>
      </c>
      <c r="B40" t="s">
        <v>34</v>
      </c>
      <c r="C40" s="3">
        <v>63.158179396157699</v>
      </c>
      <c r="D40" s="3">
        <v>150.96991831656399</v>
      </c>
      <c r="E40" s="3">
        <v>132.434094455912</v>
      </c>
      <c r="F40" s="3">
        <v>139.038194990351</v>
      </c>
      <c r="G40" s="3">
        <v>122.61852745821101</v>
      </c>
    </row>
    <row r="41" spans="1:7" x14ac:dyDescent="0.2">
      <c r="A41" s="2" t="s">
        <v>57</v>
      </c>
      <c r="B41" s="2" t="s">
        <v>34</v>
      </c>
      <c r="C41" s="4">
        <v>338.14049999999997</v>
      </c>
      <c r="D41" s="4">
        <v>251.310944444444</v>
      </c>
      <c r="E41" s="4">
        <v>393.187833333333</v>
      </c>
      <c r="F41" s="4">
        <v>198.17850000000001</v>
      </c>
      <c r="G41" s="4">
        <v>399.53827777777701</v>
      </c>
    </row>
    <row r="42" spans="1:7" x14ac:dyDescent="0.2">
      <c r="A42" t="s">
        <v>79</v>
      </c>
      <c r="B42" t="s">
        <v>34</v>
      </c>
      <c r="C42" s="3">
        <v>4232.2579572057002</v>
      </c>
      <c r="D42" s="3">
        <v>4501.6577761811004</v>
      </c>
      <c r="E42" s="3">
        <v>4144.69281037367</v>
      </c>
      <c r="F42" s="3">
        <v>4646.2625118321903</v>
      </c>
      <c r="G42" s="3">
        <v>4560.5467756675498</v>
      </c>
    </row>
    <row r="43" spans="1:7" x14ac:dyDescent="0.2">
      <c r="A43" t="s">
        <v>80</v>
      </c>
      <c r="B43" t="s">
        <v>34</v>
      </c>
      <c r="C43" s="3">
        <v>2300.2706083488401</v>
      </c>
      <c r="D43" s="3">
        <v>2082.21552929584</v>
      </c>
      <c r="E43" s="3">
        <v>2479.81516285625</v>
      </c>
      <c r="F43" s="3">
        <v>1911.0980981882201</v>
      </c>
      <c r="G43" s="3">
        <v>1872.23639001018</v>
      </c>
    </row>
    <row r="44" spans="1:7" x14ac:dyDescent="0.2">
      <c r="A44" s="2" t="s">
        <v>81</v>
      </c>
      <c r="B44" s="2" t="s">
        <v>34</v>
      </c>
      <c r="C44" s="4">
        <v>2233.47138888888</v>
      </c>
      <c r="D44" s="4">
        <v>2182.1266666666602</v>
      </c>
      <c r="E44" s="4">
        <v>2141.4920000000002</v>
      </c>
      <c r="F44" s="4">
        <v>2208.6393888888801</v>
      </c>
      <c r="G44" s="4">
        <v>2333.2168333333302</v>
      </c>
    </row>
    <row r="45" spans="1:7" x14ac:dyDescent="0.2">
      <c r="A45" t="s">
        <v>82</v>
      </c>
      <c r="B45" t="s">
        <v>34</v>
      </c>
      <c r="C45" s="3">
        <v>4278.2030058825703</v>
      </c>
      <c r="D45" s="3">
        <v>4419.5998672441401</v>
      </c>
      <c r="E45" s="3">
        <v>4188.6869087898503</v>
      </c>
      <c r="F45" s="3">
        <v>4717.3784798274201</v>
      </c>
      <c r="G45" s="3">
        <v>4793.56938513966</v>
      </c>
    </row>
    <row r="46" spans="1:7" x14ac:dyDescent="0.2">
      <c r="A46" t="s">
        <v>83</v>
      </c>
      <c r="B46" t="s">
        <v>34</v>
      </c>
      <c r="C46" s="3">
        <v>2268.3151766809001</v>
      </c>
      <c r="D46" s="3">
        <v>2134.71395013444</v>
      </c>
      <c r="E46" s="3">
        <v>2456.5565166820902</v>
      </c>
      <c r="F46" s="3">
        <v>1885.7372970891099</v>
      </c>
      <c r="G46" s="3">
        <v>1771.22747065065</v>
      </c>
    </row>
    <row r="47" spans="1:7" x14ac:dyDescent="0.2">
      <c r="A47" s="2" t="s">
        <v>84</v>
      </c>
      <c r="B47" s="2" t="s">
        <v>34</v>
      </c>
      <c r="C47" s="4">
        <v>2219.4817777777698</v>
      </c>
      <c r="D47" s="4">
        <v>2211.68616666666</v>
      </c>
      <c r="E47" s="4">
        <v>2120.7565555555502</v>
      </c>
      <c r="F47" s="4">
        <v>2162.8842222222202</v>
      </c>
      <c r="G47" s="4">
        <v>2201.20311111111</v>
      </c>
    </row>
    <row r="48" spans="1:7" x14ac:dyDescent="0.2">
      <c r="A48" t="s">
        <v>85</v>
      </c>
      <c r="B48" t="s">
        <v>34</v>
      </c>
      <c r="C48" s="3">
        <v>4243.9640112888701</v>
      </c>
      <c r="D48" s="3">
        <v>4372.6377718270896</v>
      </c>
      <c r="E48" s="3">
        <v>4089.6242294868398</v>
      </c>
      <c r="F48" s="3">
        <v>4484.2246852172102</v>
      </c>
      <c r="G48" s="3">
        <v>4673.2974441975202</v>
      </c>
    </row>
    <row r="49" spans="1:7" x14ac:dyDescent="0.2">
      <c r="A49" t="s">
        <v>86</v>
      </c>
      <c r="B49" t="s">
        <v>34</v>
      </c>
      <c r="C49" s="3">
        <v>2296.68584913624</v>
      </c>
      <c r="D49" s="3">
        <v>2154.8781096275802</v>
      </c>
      <c r="E49" s="3">
        <v>2503.8043120273701</v>
      </c>
      <c r="F49" s="3">
        <v>1987.1528837255401</v>
      </c>
      <c r="G49" s="3">
        <v>1830.6178274074</v>
      </c>
    </row>
    <row r="50" spans="1:7" x14ac:dyDescent="0.2">
      <c r="A50" s="2" t="s">
        <v>87</v>
      </c>
      <c r="B50" s="2" t="s">
        <v>34</v>
      </c>
      <c r="C50" s="4">
        <v>2225.35011111111</v>
      </c>
      <c r="D50" s="4">
        <v>2238.48411111111</v>
      </c>
      <c r="E50" s="4">
        <v>2172.5714444444402</v>
      </c>
      <c r="F50" s="4">
        <v>2294.6223888888799</v>
      </c>
      <c r="G50" s="4">
        <v>2262.0847222222201</v>
      </c>
    </row>
    <row r="51" spans="1:7" x14ac:dyDescent="0.2">
      <c r="A51" t="s">
        <v>88</v>
      </c>
      <c r="B51" t="s">
        <v>34</v>
      </c>
      <c r="C51" s="3">
        <v>4305.7790046665104</v>
      </c>
      <c r="D51" s="3">
        <v>4505.5522751815497</v>
      </c>
      <c r="E51" s="3">
        <v>4215.8739875069396</v>
      </c>
      <c r="F51" s="3">
        <v>4629.9967817356401</v>
      </c>
      <c r="G51" s="3">
        <v>4800.9816571372803</v>
      </c>
    </row>
    <row r="52" spans="1:7" x14ac:dyDescent="0.2">
      <c r="A52" t="s">
        <v>89</v>
      </c>
      <c r="B52" t="s">
        <v>34</v>
      </c>
      <c r="C52" s="3">
        <v>2261.4181606688899</v>
      </c>
      <c r="D52" s="3">
        <v>2084.6271291295898</v>
      </c>
      <c r="E52" s="3">
        <v>2446.2160746824202</v>
      </c>
      <c r="F52" s="3">
        <v>1921.2528796614199</v>
      </c>
      <c r="G52" s="3">
        <v>1781.8377141706501</v>
      </c>
    </row>
    <row r="53" spans="1:7" x14ac:dyDescent="0.2">
      <c r="A53" s="2" t="s">
        <v>90</v>
      </c>
      <c r="B53" s="2" t="s">
        <v>34</v>
      </c>
      <c r="C53" s="4">
        <v>2198.80283333333</v>
      </c>
      <c r="D53" s="4">
        <v>2175.8205555555501</v>
      </c>
      <c r="E53" s="4">
        <v>2103.9098888888798</v>
      </c>
      <c r="F53" s="4">
        <v>2214.7503333333302</v>
      </c>
      <c r="G53" s="4">
        <v>2183.18061111111</v>
      </c>
    </row>
    <row r="54" spans="1:7" x14ac:dyDescent="0.2">
      <c r="A54" t="s">
        <v>91</v>
      </c>
      <c r="B54" t="s">
        <v>34</v>
      </c>
      <c r="C54" s="3">
        <v>4285.8372933053597</v>
      </c>
      <c r="D54" s="3">
        <v>4345.5051970534496</v>
      </c>
      <c r="E54" s="3">
        <v>3975.32795919617</v>
      </c>
      <c r="F54" s="3">
        <v>4591.0781525042403</v>
      </c>
      <c r="G54" s="3">
        <v>4808.1144255072704</v>
      </c>
    </row>
    <row r="55" spans="1:7" x14ac:dyDescent="0.2">
      <c r="A55" t="s">
        <v>92</v>
      </c>
      <c r="B55" t="s">
        <v>34</v>
      </c>
      <c r="C55" s="3">
        <v>2268.69961308026</v>
      </c>
      <c r="D55" s="3">
        <v>2153.2718366287199</v>
      </c>
      <c r="E55" s="3">
        <v>2561.3326341930601</v>
      </c>
      <c r="F55" s="3">
        <v>1935.28245992806</v>
      </c>
      <c r="G55" s="3">
        <v>1775.6808729826701</v>
      </c>
    </row>
    <row r="56" spans="1:7" x14ac:dyDescent="0.2">
      <c r="A56" s="2" t="s">
        <v>93</v>
      </c>
      <c r="B56" s="2" t="s">
        <v>34</v>
      </c>
      <c r="C56" s="4">
        <v>2211.46305555555</v>
      </c>
      <c r="D56" s="4">
        <v>2267.2229444444401</v>
      </c>
      <c r="E56" s="4">
        <v>2229.33938888888</v>
      </c>
      <c r="F56" s="4">
        <v>2239.6393333333299</v>
      </c>
      <c r="G56" s="4">
        <v>2182.2046666666602</v>
      </c>
    </row>
    <row r="57" spans="1:7" x14ac:dyDescent="0.2">
      <c r="A57" t="s">
        <v>58</v>
      </c>
      <c r="B57" t="s">
        <v>34</v>
      </c>
      <c r="C57" s="3">
        <v>257.96525036888102</v>
      </c>
      <c r="D57" s="3">
        <v>275.4256464975</v>
      </c>
      <c r="E57" s="3">
        <v>519.48566553000603</v>
      </c>
      <c r="F57" s="3">
        <v>507.22750030073399</v>
      </c>
      <c r="G57" s="3">
        <v>672.15095306168496</v>
      </c>
    </row>
    <row r="58" spans="1:7" x14ac:dyDescent="0.2">
      <c r="A58" t="s">
        <v>59</v>
      </c>
      <c r="B58" t="s">
        <v>34</v>
      </c>
      <c r="C58" s="3">
        <v>313.54453492386602</v>
      </c>
      <c r="D58" s="3">
        <v>347.67800778824</v>
      </c>
      <c r="E58" s="3">
        <v>620.94602742164102</v>
      </c>
      <c r="F58" s="3">
        <v>586.14732500097</v>
      </c>
      <c r="G58" s="3">
        <v>555.59741381859601</v>
      </c>
    </row>
    <row r="59" spans="1:7" x14ac:dyDescent="0.2">
      <c r="A59" s="2" t="s">
        <v>60</v>
      </c>
      <c r="B59" s="2" t="s">
        <v>34</v>
      </c>
      <c r="C59" s="4">
        <v>505.75961111111098</v>
      </c>
      <c r="D59" s="4">
        <v>603.99261111111105</v>
      </c>
      <c r="E59" s="4">
        <v>759.39155555555499</v>
      </c>
      <c r="F59" s="4">
        <v>1089.9237777777701</v>
      </c>
      <c r="G59" s="4">
        <v>1054.2294444444401</v>
      </c>
    </row>
    <row r="60" spans="1:7" x14ac:dyDescent="0.2">
      <c r="A60" t="s">
        <v>61</v>
      </c>
      <c r="B60" t="s">
        <v>34</v>
      </c>
      <c r="C60" s="3">
        <v>495.31436687112802</v>
      </c>
      <c r="D60" s="3">
        <v>369.72690576797498</v>
      </c>
      <c r="E60" s="3">
        <v>409.23299182411802</v>
      </c>
      <c r="F60" s="3">
        <v>593.59600532189097</v>
      </c>
      <c r="G60" s="3">
        <v>652.47114990853004</v>
      </c>
    </row>
    <row r="61" spans="1:7" x14ac:dyDescent="0.2">
      <c r="A61" t="s">
        <v>62</v>
      </c>
      <c r="B61" t="s">
        <v>34</v>
      </c>
      <c r="C61" s="3">
        <v>504.462628064603</v>
      </c>
      <c r="D61" s="3">
        <v>415.09720367296802</v>
      </c>
      <c r="E61" s="3">
        <v>436.64061452710098</v>
      </c>
      <c r="F61" s="3">
        <v>657.90199452095703</v>
      </c>
      <c r="G61" s="3">
        <v>486.59083584685999</v>
      </c>
    </row>
    <row r="62" spans="1:7" x14ac:dyDescent="0.2">
      <c r="A62" s="2" t="s">
        <v>63</v>
      </c>
      <c r="B62" s="2" t="s">
        <v>34</v>
      </c>
      <c r="C62" s="4">
        <v>649.13516666666601</v>
      </c>
      <c r="D62" s="4">
        <v>546.62216666666598</v>
      </c>
      <c r="E62" s="4">
        <v>592.91583333333301</v>
      </c>
      <c r="F62" s="4">
        <v>1135.0906666666599</v>
      </c>
      <c r="G62" s="4">
        <v>979.56672222222198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00EC-5F69-43B4-A451-24837AFA7271}">
  <dimension ref="A1:G62"/>
  <sheetViews>
    <sheetView topLeftCell="A25" workbookViewId="0">
      <selection sqref="A1:G1048576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7" x14ac:dyDescent="0.2">
      <c r="A1" s="1"/>
      <c r="B1" s="1"/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</row>
    <row r="2" spans="1:7" x14ac:dyDescent="0.2">
      <c r="A2" t="s">
        <v>74</v>
      </c>
      <c r="B2" t="s">
        <v>12</v>
      </c>
      <c r="C2">
        <v>96</v>
      </c>
      <c r="D2">
        <v>97</v>
      </c>
      <c r="E2">
        <v>110</v>
      </c>
      <c r="F2">
        <v>91</v>
      </c>
      <c r="G2">
        <v>78</v>
      </c>
    </row>
    <row r="3" spans="1:7" x14ac:dyDescent="0.2">
      <c r="A3" s="2" t="s">
        <v>75</v>
      </c>
      <c r="B3" s="2" t="s">
        <v>12</v>
      </c>
      <c r="C3" s="2">
        <v>43</v>
      </c>
      <c r="D3" s="2">
        <v>111</v>
      </c>
      <c r="E3" s="2">
        <v>89</v>
      </c>
      <c r="F3" s="2">
        <v>111</v>
      </c>
      <c r="G3" s="2">
        <v>89</v>
      </c>
    </row>
    <row r="4" spans="1:7" x14ac:dyDescent="0.2">
      <c r="A4" t="s">
        <v>14</v>
      </c>
      <c r="B4" s="1" t="s">
        <v>15</v>
      </c>
      <c r="C4" s="9">
        <v>0.90785189605096095</v>
      </c>
      <c r="D4" s="9">
        <v>0.919966501010827</v>
      </c>
      <c r="E4" s="9">
        <v>0.89963040765504299</v>
      </c>
      <c r="F4" s="9">
        <v>0.91933916125833004</v>
      </c>
      <c r="G4" s="9">
        <v>0.92173204350645399</v>
      </c>
    </row>
    <row r="5" spans="1:7" x14ac:dyDescent="0.2">
      <c r="A5" t="s">
        <v>16</v>
      </c>
      <c r="B5" t="s">
        <v>15</v>
      </c>
      <c r="C5" s="8">
        <v>0.92053277397168398</v>
      </c>
      <c r="D5" s="8">
        <v>0.92773372815033095</v>
      </c>
      <c r="E5" s="8">
        <v>0.92067595781959199</v>
      </c>
      <c r="F5" s="8">
        <v>0.92964133846741204</v>
      </c>
      <c r="G5" s="8">
        <v>0.92830219461858798</v>
      </c>
    </row>
    <row r="6" spans="1:7" x14ac:dyDescent="0.2">
      <c r="A6" t="s">
        <v>17</v>
      </c>
      <c r="B6" t="s">
        <v>15</v>
      </c>
      <c r="C6" s="8">
        <v>0.476771404069466</v>
      </c>
      <c r="D6" s="8">
        <v>0.507388490937971</v>
      </c>
      <c r="E6" s="8">
        <v>0.37139619677261698</v>
      </c>
      <c r="F6" s="8">
        <v>0.50843178546388101</v>
      </c>
      <c r="G6" s="8">
        <v>0.37447258354993901</v>
      </c>
    </row>
    <row r="7" spans="1:7" x14ac:dyDescent="0.2">
      <c r="A7" t="s">
        <v>18</v>
      </c>
      <c r="B7" t="s">
        <v>15</v>
      </c>
      <c r="C7" s="8">
        <v>0.51791856821224203</v>
      </c>
      <c r="D7" s="8">
        <v>0.54690277777777696</v>
      </c>
      <c r="E7" s="8">
        <v>0.40338342612875699</v>
      </c>
      <c r="F7" s="8">
        <v>0.54690277777777696</v>
      </c>
      <c r="G7" s="8">
        <v>0.40338342612875699</v>
      </c>
    </row>
    <row r="8" spans="1:7" x14ac:dyDescent="0.2">
      <c r="A8" t="s">
        <v>19</v>
      </c>
      <c r="B8" t="s">
        <v>20</v>
      </c>
      <c r="C8" s="3">
        <v>4199.7000324000001</v>
      </c>
      <c r="D8" s="3">
        <v>4469.3944386000003</v>
      </c>
      <c r="E8" s="3">
        <v>3271.4894524000001</v>
      </c>
      <c r="F8" s="3">
        <v>4478.5844277999904</v>
      </c>
      <c r="G8" s="3">
        <v>3298.5881867999901</v>
      </c>
    </row>
    <row r="9" spans="1:7" x14ac:dyDescent="0.2">
      <c r="A9" s="2" t="s">
        <v>21</v>
      </c>
      <c r="B9" s="2" t="s">
        <v>15</v>
      </c>
      <c r="C9" s="7">
        <v>0.98385689354275696</v>
      </c>
      <c r="D9" s="7">
        <v>0.98943985307621596</v>
      </c>
      <c r="E9" s="7">
        <v>0.98132969034608297</v>
      </c>
      <c r="F9" s="7">
        <v>0.99032258064516099</v>
      </c>
      <c r="G9" s="7">
        <v>0.98965362123256795</v>
      </c>
    </row>
    <row r="10" spans="1:7" x14ac:dyDescent="0.2">
      <c r="A10" t="s">
        <v>22</v>
      </c>
      <c r="B10" s="1" t="s">
        <v>23</v>
      </c>
      <c r="C10" s="10">
        <v>87.088049788834894</v>
      </c>
      <c r="D10" s="10">
        <v>94.716279662623904</v>
      </c>
      <c r="E10" s="10">
        <v>94.959291297491305</v>
      </c>
      <c r="F10" s="10">
        <v>95.252866942982095</v>
      </c>
      <c r="G10" s="10">
        <v>85.1417057210232</v>
      </c>
    </row>
    <row r="11" spans="1:7" x14ac:dyDescent="0.2">
      <c r="A11" t="s">
        <v>24</v>
      </c>
      <c r="B11" t="s">
        <v>23</v>
      </c>
      <c r="C11" s="6">
        <v>32.754884568295601</v>
      </c>
      <c r="D11" s="6">
        <v>34.359791143058096</v>
      </c>
      <c r="E11" s="6">
        <v>35.452090442667298</v>
      </c>
      <c r="F11" s="6">
        <v>35.100166557162602</v>
      </c>
      <c r="G11" s="6">
        <v>29.7411697292554</v>
      </c>
    </row>
    <row r="12" spans="1:7" x14ac:dyDescent="0.2">
      <c r="A12" t="s">
        <v>26</v>
      </c>
      <c r="B12" t="s">
        <v>23</v>
      </c>
      <c r="C12" s="6">
        <v>17.336333683250999</v>
      </c>
      <c r="D12" s="6">
        <v>26.388752203382101</v>
      </c>
      <c r="E12" s="6">
        <v>24.557182823274399</v>
      </c>
      <c r="F12" s="6">
        <v>26.388752203382101</v>
      </c>
      <c r="G12" s="6">
        <v>17.4919374058064</v>
      </c>
    </row>
    <row r="13" spans="1:7" x14ac:dyDescent="0.2">
      <c r="A13" t="s">
        <v>27</v>
      </c>
      <c r="B13" t="s">
        <v>23</v>
      </c>
      <c r="C13" s="6">
        <v>4.3922642613576102</v>
      </c>
      <c r="D13" s="6">
        <v>4.2503498089026204</v>
      </c>
      <c r="E13" s="6">
        <v>4.32257474865522</v>
      </c>
      <c r="F13" s="6">
        <v>4.3529940838109997</v>
      </c>
      <c r="G13" s="6">
        <v>4.2202700746759696</v>
      </c>
    </row>
    <row r="14" spans="1:7" x14ac:dyDescent="0.2">
      <c r="A14" t="s">
        <v>76</v>
      </c>
      <c r="B14" t="s">
        <v>23</v>
      </c>
      <c r="C14" s="6">
        <v>7.5112522086176599</v>
      </c>
      <c r="D14" s="6">
        <v>7.2112472851660296</v>
      </c>
      <c r="E14" s="6">
        <v>7.7553894983019296</v>
      </c>
      <c r="F14" s="6">
        <v>7.0087601249801104</v>
      </c>
      <c r="G14" s="6">
        <v>6.8512544380309199</v>
      </c>
    </row>
    <row r="15" spans="1:7" x14ac:dyDescent="0.2">
      <c r="A15" t="s">
        <v>28</v>
      </c>
      <c r="B15" t="s">
        <v>23</v>
      </c>
      <c r="C15" s="6">
        <v>1.00691342425297</v>
      </c>
      <c r="D15" s="6">
        <v>0.873257203353905</v>
      </c>
      <c r="E15" s="6">
        <v>1.03478238737441</v>
      </c>
      <c r="F15" s="6">
        <v>0.81940112405926202</v>
      </c>
      <c r="G15" s="6">
        <v>1.22101273179348</v>
      </c>
    </row>
    <row r="16" spans="1:7" x14ac:dyDescent="0.2">
      <c r="A16" t="s">
        <v>29</v>
      </c>
      <c r="B16" t="s">
        <v>23</v>
      </c>
      <c r="C16" s="6">
        <v>11.4376628868821</v>
      </c>
      <c r="D16" s="6">
        <v>11.1037464874286</v>
      </c>
      <c r="E16" s="6">
        <v>12.1856841207185</v>
      </c>
      <c r="F16" s="6">
        <v>11.7949514719941</v>
      </c>
      <c r="G16" s="6">
        <v>10.315270366475</v>
      </c>
    </row>
    <row r="17" spans="1:7" x14ac:dyDescent="0.2">
      <c r="A17" s="2" t="s">
        <v>30</v>
      </c>
      <c r="B17" s="2" t="s">
        <v>23</v>
      </c>
      <c r="C17" s="5">
        <v>2.75868298507462</v>
      </c>
      <c r="D17" s="5">
        <v>2.3248354228855699</v>
      </c>
      <c r="E17" s="5">
        <v>2.5084183084577099</v>
      </c>
      <c r="F17" s="5">
        <v>2.3282463681592001</v>
      </c>
      <c r="G17" s="5">
        <v>2.4328545273631801</v>
      </c>
    </row>
    <row r="18" spans="1:7" x14ac:dyDescent="0.2">
      <c r="A18" t="s">
        <v>31</v>
      </c>
      <c r="B18" t="s">
        <v>34</v>
      </c>
      <c r="C18" s="3">
        <v>12.0065753424657</v>
      </c>
      <c r="D18" s="3">
        <v>12.0065753424657</v>
      </c>
      <c r="E18" s="3">
        <v>12.0065753424657</v>
      </c>
      <c r="F18" s="3">
        <v>12.0065753424657</v>
      </c>
      <c r="G18" s="3">
        <v>12.0065753424657</v>
      </c>
    </row>
    <row r="19" spans="1:7" x14ac:dyDescent="0.2">
      <c r="A19" t="s">
        <v>33</v>
      </c>
      <c r="B19" t="s">
        <v>34</v>
      </c>
      <c r="C19" s="3">
        <v>2695.1973252470302</v>
      </c>
      <c r="D19" s="3">
        <v>4698.9447728681998</v>
      </c>
      <c r="E19" s="3">
        <v>4181.0595266266</v>
      </c>
      <c r="F19" s="3">
        <v>4698.9447728681998</v>
      </c>
      <c r="G19" s="3">
        <v>2986.90957497617</v>
      </c>
    </row>
    <row r="20" spans="1:7" x14ac:dyDescent="0.2">
      <c r="A20" t="s">
        <v>35</v>
      </c>
      <c r="B20" t="s">
        <v>34</v>
      </c>
      <c r="C20" s="3">
        <v>758.50551004886904</v>
      </c>
      <c r="D20" s="3">
        <v>680.530849015836</v>
      </c>
      <c r="E20" s="3">
        <v>716.65802855152003</v>
      </c>
      <c r="F20" s="3">
        <v>666.80127533074005</v>
      </c>
      <c r="G20" s="3">
        <v>797.47190414772695</v>
      </c>
    </row>
    <row r="21" spans="1:7" x14ac:dyDescent="0.2">
      <c r="A21" t="s">
        <v>36</v>
      </c>
      <c r="B21" t="s">
        <v>34</v>
      </c>
      <c r="C21" s="3">
        <v>423.80893051725099</v>
      </c>
      <c r="D21" s="3">
        <v>254.62336175118699</v>
      </c>
      <c r="E21" s="3">
        <v>361.84528665061799</v>
      </c>
      <c r="F21" s="3">
        <v>212.06587679206899</v>
      </c>
      <c r="G21" s="3">
        <v>453.54245334278301</v>
      </c>
    </row>
    <row r="22" spans="1:7" x14ac:dyDescent="0.2">
      <c r="A22" s="2" t="s">
        <v>77</v>
      </c>
      <c r="B22" s="2" t="s">
        <v>39</v>
      </c>
      <c r="C22" s="2">
        <v>21115.077484739799</v>
      </c>
      <c r="D22" s="2">
        <v>19627.722271173901</v>
      </c>
      <c r="E22" s="2">
        <v>21620.116048125899</v>
      </c>
      <c r="F22" s="2">
        <v>19023.166595630701</v>
      </c>
      <c r="G22" s="2">
        <v>18587.550060174501</v>
      </c>
    </row>
    <row r="23" spans="1:7" x14ac:dyDescent="0.2">
      <c r="A23" t="s">
        <v>37</v>
      </c>
      <c r="B23" t="s">
        <v>41</v>
      </c>
      <c r="C23" s="3">
        <v>2190.1565912911801</v>
      </c>
      <c r="D23" s="3">
        <v>2166.8986960904399</v>
      </c>
      <c r="E23" s="3">
        <v>2352.7354728430601</v>
      </c>
      <c r="F23" s="3">
        <v>2296.6045373658999</v>
      </c>
      <c r="G23" s="3">
        <v>1980.0717219623</v>
      </c>
    </row>
    <row r="24" spans="1:7" x14ac:dyDescent="0.2">
      <c r="A24" t="s">
        <v>38</v>
      </c>
      <c r="B24" t="s">
        <v>41</v>
      </c>
      <c r="C24" s="3">
        <v>11.4</v>
      </c>
      <c r="D24" s="3">
        <v>7.2</v>
      </c>
      <c r="E24" s="3">
        <v>9.1999999999999993</v>
      </c>
      <c r="F24" s="3">
        <v>7.4</v>
      </c>
      <c r="G24" s="3">
        <v>10.6</v>
      </c>
    </row>
    <row r="25" spans="1:7" x14ac:dyDescent="0.2">
      <c r="A25" t="s">
        <v>42</v>
      </c>
      <c r="B25" t="s">
        <v>41</v>
      </c>
      <c r="C25" s="3">
        <v>25284</v>
      </c>
      <c r="D25" s="3">
        <v>79120.800000000003</v>
      </c>
      <c r="E25" s="3">
        <v>63617.2</v>
      </c>
      <c r="F25" s="3">
        <v>79120.800000000003</v>
      </c>
      <c r="G25" s="3">
        <v>45318.8</v>
      </c>
    </row>
    <row r="26" spans="1:7" x14ac:dyDescent="0.2">
      <c r="A26" s="2" t="s">
        <v>43</v>
      </c>
      <c r="B26" s="2" t="s">
        <v>41</v>
      </c>
      <c r="C26" s="4">
        <v>0</v>
      </c>
      <c r="D26" s="4">
        <v>5839.4</v>
      </c>
      <c r="E26" s="4">
        <v>7018</v>
      </c>
      <c r="F26" s="4">
        <v>5423.6</v>
      </c>
      <c r="G26" s="4">
        <v>4804.8</v>
      </c>
    </row>
    <row r="27" spans="1:7" x14ac:dyDescent="0.2">
      <c r="A27" t="s">
        <v>44</v>
      </c>
      <c r="B27" t="s">
        <v>34</v>
      </c>
      <c r="C27" s="3">
        <v>954.6</v>
      </c>
      <c r="D27" s="3">
        <v>1598.4</v>
      </c>
      <c r="E27" s="3">
        <v>1548.6</v>
      </c>
      <c r="F27" s="3">
        <v>1642.8</v>
      </c>
      <c r="G27" s="3">
        <v>1691</v>
      </c>
    </row>
    <row r="28" spans="1:7" x14ac:dyDescent="0.2">
      <c r="A28" t="s">
        <v>78</v>
      </c>
      <c r="B28" t="s">
        <v>34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2">
      <c r="A29" s="2" t="s">
        <v>45</v>
      </c>
      <c r="B29" s="2" t="s">
        <v>34</v>
      </c>
      <c r="C29" s="4">
        <v>18048</v>
      </c>
      <c r="D29" s="4">
        <v>17615.2</v>
      </c>
      <c r="E29" s="4">
        <v>21780</v>
      </c>
      <c r="F29" s="4">
        <v>17544.8</v>
      </c>
      <c r="G29" s="4">
        <v>13104</v>
      </c>
    </row>
    <row r="30" spans="1:7" x14ac:dyDescent="0.2">
      <c r="A30" t="s">
        <v>46</v>
      </c>
      <c r="B30" t="s">
        <v>34</v>
      </c>
      <c r="C30" s="3">
        <v>4631.7413418041897</v>
      </c>
      <c r="D30" s="3">
        <v>3962.92385679066</v>
      </c>
      <c r="E30" s="3">
        <v>4480.8091245592695</v>
      </c>
      <c r="F30" s="3">
        <v>3962.92385679066</v>
      </c>
      <c r="G30" s="3">
        <v>3181.07757114585</v>
      </c>
    </row>
    <row r="31" spans="1:7" x14ac:dyDescent="0.2">
      <c r="A31" t="s">
        <v>47</v>
      </c>
      <c r="B31" t="s">
        <v>34</v>
      </c>
      <c r="C31" s="3">
        <v>1605.22810302481</v>
      </c>
      <c r="D31" s="3">
        <v>3964.30993953487</v>
      </c>
      <c r="E31" s="3">
        <v>3322.0867488488202</v>
      </c>
      <c r="F31" s="3">
        <v>3964.30993953487</v>
      </c>
      <c r="G31" s="3">
        <v>2367.4087416428401</v>
      </c>
    </row>
    <row r="32" spans="1:7" x14ac:dyDescent="0.2">
      <c r="A32" s="2" t="s">
        <v>48</v>
      </c>
      <c r="B32" s="2" t="s">
        <v>34</v>
      </c>
      <c r="C32" s="4">
        <v>1089.96922222222</v>
      </c>
      <c r="D32" s="4">
        <v>734.63483333333204</v>
      </c>
      <c r="E32" s="4">
        <v>858.97277777777697</v>
      </c>
      <c r="F32" s="4">
        <v>734.63483333333204</v>
      </c>
      <c r="G32" s="4">
        <v>619.50083333333305</v>
      </c>
    </row>
    <row r="33" spans="1:7" x14ac:dyDescent="0.2">
      <c r="A33" t="s">
        <v>49</v>
      </c>
      <c r="B33" t="s">
        <v>34</v>
      </c>
      <c r="C33" s="3">
        <v>800.37043619337703</v>
      </c>
      <c r="D33" s="3">
        <v>768.232501088709</v>
      </c>
      <c r="E33" s="3">
        <v>741.53755739278904</v>
      </c>
      <c r="F33" s="3">
        <v>820.44866538572603</v>
      </c>
      <c r="G33" s="3">
        <v>769.12499623746703</v>
      </c>
    </row>
    <row r="34" spans="1:7" x14ac:dyDescent="0.2">
      <c r="A34" t="s">
        <v>50</v>
      </c>
      <c r="B34" t="s">
        <v>34</v>
      </c>
      <c r="C34" s="3">
        <v>233.886065604424</v>
      </c>
      <c r="D34" s="3">
        <v>253.005349015836</v>
      </c>
      <c r="E34" s="3">
        <v>291.38158410707598</v>
      </c>
      <c r="F34" s="3">
        <v>237.77149755296199</v>
      </c>
      <c r="G34" s="3">
        <v>218.76879303661599</v>
      </c>
    </row>
    <row r="35" spans="1:7" x14ac:dyDescent="0.2">
      <c r="A35" s="2" t="s">
        <v>51</v>
      </c>
      <c r="B35" s="2" t="s">
        <v>34</v>
      </c>
      <c r="C35" s="4">
        <v>524.61944444444396</v>
      </c>
      <c r="D35" s="4">
        <v>427.52550000000002</v>
      </c>
      <c r="E35" s="4">
        <v>425.276444444444</v>
      </c>
      <c r="F35" s="4">
        <v>429.02977777777699</v>
      </c>
      <c r="G35" s="4">
        <v>578.70311111111096</v>
      </c>
    </row>
    <row r="36" spans="1:7" x14ac:dyDescent="0.2">
      <c r="A36" t="s">
        <v>52</v>
      </c>
      <c r="B36" t="s">
        <v>34</v>
      </c>
      <c r="C36" s="3">
        <v>51.599888888888799</v>
      </c>
      <c r="D36" s="3">
        <v>24.112555555555499</v>
      </c>
      <c r="E36" s="3">
        <v>17.013500000000001</v>
      </c>
      <c r="F36" s="3">
        <v>18.1145</v>
      </c>
      <c r="G36" s="3">
        <v>6.351</v>
      </c>
    </row>
    <row r="37" spans="1:7" x14ac:dyDescent="0.2">
      <c r="A37" t="s">
        <v>53</v>
      </c>
      <c r="B37" t="s">
        <v>34</v>
      </c>
      <c r="C37" s="3">
        <v>36.762337550724297</v>
      </c>
      <c r="D37" s="3">
        <v>56.818291469982398</v>
      </c>
      <c r="E37" s="3">
        <v>53.4224862566209</v>
      </c>
      <c r="F37" s="3">
        <v>60.059286649059203</v>
      </c>
      <c r="G37" s="3">
        <v>63.547724170468001</v>
      </c>
    </row>
    <row r="38" spans="1:7" x14ac:dyDescent="0.2">
      <c r="A38" s="2" t="s">
        <v>54</v>
      </c>
      <c r="B38" s="2" t="s">
        <v>34</v>
      </c>
      <c r="C38" s="4">
        <v>87.0347222222222</v>
      </c>
      <c r="D38" s="4">
        <v>33.386111111111099</v>
      </c>
      <c r="E38" s="4">
        <v>102.426055555555</v>
      </c>
      <c r="F38" s="4">
        <v>43.085388888888801</v>
      </c>
      <c r="G38" s="4">
        <v>154.74377777777701</v>
      </c>
    </row>
    <row r="39" spans="1:7" x14ac:dyDescent="0.2">
      <c r="A39" t="s">
        <v>55</v>
      </c>
      <c r="B39" t="s">
        <v>34</v>
      </c>
      <c r="C39" s="3">
        <v>3.1042222222222202</v>
      </c>
      <c r="D39" s="3">
        <v>1.73833333333333</v>
      </c>
      <c r="E39" s="3">
        <v>6.2564444444444396</v>
      </c>
      <c r="F39" s="3">
        <v>5.4047222222222198</v>
      </c>
      <c r="G39" s="3">
        <v>9.90561111111111</v>
      </c>
    </row>
    <row r="40" spans="1:7" x14ac:dyDescent="0.2">
      <c r="A40" t="s">
        <v>56</v>
      </c>
      <c r="B40" t="s">
        <v>34</v>
      </c>
      <c r="C40" s="3">
        <v>38.170981855416201</v>
      </c>
      <c r="D40" s="3">
        <v>57.4285702812046</v>
      </c>
      <c r="E40" s="3">
        <v>61.590689282886402</v>
      </c>
      <c r="F40" s="3">
        <v>57.541256809677201</v>
      </c>
      <c r="G40" s="3">
        <v>65.404618061204403</v>
      </c>
    </row>
    <row r="41" spans="1:7" x14ac:dyDescent="0.2">
      <c r="A41" s="2" t="s">
        <v>57</v>
      </c>
      <c r="B41" s="2" t="s">
        <v>34</v>
      </c>
      <c r="C41" s="4">
        <v>229.440888888888</v>
      </c>
      <c r="D41" s="4">
        <v>85.390388888888793</v>
      </c>
      <c r="E41" s="4">
        <v>120.00605555555499</v>
      </c>
      <c r="F41" s="4">
        <v>29.7799444444444</v>
      </c>
      <c r="G41" s="4">
        <v>144.64633333333299</v>
      </c>
    </row>
    <row r="42" spans="1:7" x14ac:dyDescent="0.2">
      <c r="A42" t="s">
        <v>79</v>
      </c>
      <c r="B42" t="s">
        <v>34</v>
      </c>
      <c r="C42" s="3">
        <v>4381.7336911999901</v>
      </c>
      <c r="D42" s="3">
        <v>4813.7077392460296</v>
      </c>
      <c r="E42" s="3">
        <v>4402.8290586889898</v>
      </c>
      <c r="F42" s="3">
        <v>4745.6914091483604</v>
      </c>
      <c r="G42" s="3">
        <v>5109.1045151502403</v>
      </c>
    </row>
    <row r="43" spans="1:7" x14ac:dyDescent="0.2">
      <c r="A43" t="s">
        <v>80</v>
      </c>
      <c r="B43" t="s">
        <v>34</v>
      </c>
      <c r="C43" s="3">
        <v>2232.7923093150098</v>
      </c>
      <c r="D43" s="3">
        <v>1939.0048320947401</v>
      </c>
      <c r="E43" s="3">
        <v>2354.65903271466</v>
      </c>
      <c r="F43" s="3">
        <v>1872.9481563136601</v>
      </c>
      <c r="G43" s="3">
        <v>1637.37588035314</v>
      </c>
    </row>
    <row r="44" spans="1:7" x14ac:dyDescent="0.2">
      <c r="A44" s="2" t="s">
        <v>81</v>
      </c>
      <c r="B44" s="2" t="s">
        <v>34</v>
      </c>
      <c r="C44" s="4">
        <v>2151.4739444444399</v>
      </c>
      <c r="D44" s="4">
        <v>2013.2873888888801</v>
      </c>
      <c r="E44" s="4">
        <v>2008.5118888888801</v>
      </c>
      <c r="F44" s="4">
        <v>2147.3603888888802</v>
      </c>
      <c r="G44" s="4">
        <v>2019.5195555555499</v>
      </c>
    </row>
    <row r="45" spans="1:7" x14ac:dyDescent="0.2">
      <c r="A45" t="s">
        <v>82</v>
      </c>
      <c r="B45" t="s">
        <v>34</v>
      </c>
      <c r="C45" s="3">
        <v>4608.2916754238504</v>
      </c>
      <c r="D45" s="3">
        <v>4882.6899597128504</v>
      </c>
      <c r="E45" s="3">
        <v>4485.6123731503903</v>
      </c>
      <c r="F45" s="3">
        <v>4989.2402430681996</v>
      </c>
      <c r="G45" s="3">
        <v>5082.4807042457096</v>
      </c>
    </row>
    <row r="46" spans="1:7" x14ac:dyDescent="0.2">
      <c r="A46" t="s">
        <v>83</v>
      </c>
      <c r="B46" t="s">
        <v>34</v>
      </c>
      <c r="C46" s="3">
        <v>2118.98898117814</v>
      </c>
      <c r="D46" s="3">
        <v>1908.5142824572999</v>
      </c>
      <c r="E46" s="3">
        <v>2309.5308189428902</v>
      </c>
      <c r="F46" s="3">
        <v>1777.3471328578701</v>
      </c>
      <c r="G46" s="3">
        <v>1661.3811276131501</v>
      </c>
    </row>
    <row r="47" spans="1:7" x14ac:dyDescent="0.2">
      <c r="A47" s="2" t="s">
        <v>84</v>
      </c>
      <c r="B47" s="2" t="s">
        <v>34</v>
      </c>
      <c r="C47" s="4">
        <v>2038.71933333333</v>
      </c>
      <c r="D47" s="4">
        <v>1974.7957222222201</v>
      </c>
      <c r="E47" s="4">
        <v>1970.85677777777</v>
      </c>
      <c r="F47" s="4">
        <v>1999.41261111111</v>
      </c>
      <c r="G47" s="4">
        <v>2022.13816666666</v>
      </c>
    </row>
    <row r="48" spans="1:7" x14ac:dyDescent="0.2">
      <c r="A48" t="s">
        <v>85</v>
      </c>
      <c r="B48" t="s">
        <v>34</v>
      </c>
      <c r="C48" s="3">
        <v>4502.0112520897801</v>
      </c>
      <c r="D48" s="3">
        <v>4844.5862294149902</v>
      </c>
      <c r="E48" s="3">
        <v>4412.6910288330901</v>
      </c>
      <c r="F48" s="3">
        <v>5087.9571702118401</v>
      </c>
      <c r="G48" s="3">
        <v>5114.8369822622599</v>
      </c>
    </row>
    <row r="49" spans="1:7" x14ac:dyDescent="0.2">
      <c r="A49" t="s">
        <v>86</v>
      </c>
      <c r="B49" t="s">
        <v>34</v>
      </c>
      <c r="C49" s="3">
        <v>2171.8748867542899</v>
      </c>
      <c r="D49" s="3">
        <v>1933.0064832932601</v>
      </c>
      <c r="E49" s="3">
        <v>2339.5286410742601</v>
      </c>
      <c r="F49" s="3">
        <v>1733.50513014891</v>
      </c>
      <c r="G49" s="3">
        <v>1654.4813058892901</v>
      </c>
    </row>
    <row r="50" spans="1:7" x14ac:dyDescent="0.2">
      <c r="A50" s="2" t="s">
        <v>87</v>
      </c>
      <c r="B50" s="2" t="s">
        <v>34</v>
      </c>
      <c r="C50" s="4">
        <v>2092.1138333333301</v>
      </c>
      <c r="D50" s="4">
        <v>1988.4072777777701</v>
      </c>
      <c r="E50" s="4">
        <v>2013.7802777777699</v>
      </c>
      <c r="F50" s="4">
        <v>1944.53766666666</v>
      </c>
      <c r="G50" s="4">
        <v>1996.68166666666</v>
      </c>
    </row>
    <row r="51" spans="1:7" x14ac:dyDescent="0.2">
      <c r="A51" t="s">
        <v>88</v>
      </c>
      <c r="B51" t="s">
        <v>34</v>
      </c>
      <c r="C51" s="3">
        <v>4551.7614453474098</v>
      </c>
      <c r="D51" s="3">
        <v>4862.3195243949403</v>
      </c>
      <c r="E51" s="3">
        <v>4309.7366486949104</v>
      </c>
      <c r="F51" s="3">
        <v>4967.0082762415896</v>
      </c>
      <c r="G51" s="3">
        <v>4845.3980256807299</v>
      </c>
    </row>
    <row r="52" spans="1:7" x14ac:dyDescent="0.2">
      <c r="A52" t="s">
        <v>89</v>
      </c>
      <c r="B52" t="s">
        <v>34</v>
      </c>
      <c r="C52" s="3">
        <v>2146.6730257868899</v>
      </c>
      <c r="D52" s="3">
        <v>1928.9981261015</v>
      </c>
      <c r="E52" s="3">
        <v>2393.4876255669601</v>
      </c>
      <c r="F52" s="3">
        <v>1790.3319413736499</v>
      </c>
      <c r="G52" s="3">
        <v>1760.7588840507101</v>
      </c>
    </row>
    <row r="53" spans="1:7" x14ac:dyDescent="0.2">
      <c r="A53" s="2" t="s">
        <v>90</v>
      </c>
      <c r="B53" s="2" t="s">
        <v>34</v>
      </c>
      <c r="C53" s="4">
        <v>2067.5654999999902</v>
      </c>
      <c r="D53" s="4">
        <v>1974.68233333333</v>
      </c>
      <c r="E53" s="4">
        <v>2062.7757222222199</v>
      </c>
      <c r="F53" s="4">
        <v>2008.6597777777699</v>
      </c>
      <c r="G53" s="4">
        <v>2159.8430555555501</v>
      </c>
    </row>
    <row r="54" spans="1:7" x14ac:dyDescent="0.2">
      <c r="A54" t="s">
        <v>91</v>
      </c>
      <c r="B54" t="s">
        <v>34</v>
      </c>
      <c r="C54" s="3">
        <v>4671.1242833036204</v>
      </c>
      <c r="D54" s="3">
        <v>4798.9741716785002</v>
      </c>
      <c r="E54" s="3">
        <v>4599.0147172064299</v>
      </c>
      <c r="F54" s="3">
        <v>5016.9361822071896</v>
      </c>
      <c r="G54" s="3">
        <v>5090.6295462754497</v>
      </c>
    </row>
    <row r="55" spans="1:7" x14ac:dyDescent="0.2">
      <c r="A55" t="s">
        <v>92</v>
      </c>
      <c r="B55" t="s">
        <v>34</v>
      </c>
      <c r="C55" s="3">
        <v>2082.9816150388201</v>
      </c>
      <c r="D55" s="3">
        <v>1956.96943611604</v>
      </c>
      <c r="E55" s="3">
        <v>2240.5325409382699</v>
      </c>
      <c r="F55" s="3">
        <v>1758.81745715886</v>
      </c>
      <c r="G55" s="3">
        <v>1648.3621400459999</v>
      </c>
    </row>
    <row r="56" spans="1:7" x14ac:dyDescent="0.2">
      <c r="A56" s="2" t="s">
        <v>93</v>
      </c>
      <c r="B56" s="2" t="s">
        <v>34</v>
      </c>
      <c r="C56" s="4">
        <v>2011.89405555555</v>
      </c>
      <c r="D56" s="4">
        <v>2010.0563888888801</v>
      </c>
      <c r="E56" s="4">
        <v>1926.45272222222</v>
      </c>
      <c r="F56" s="4">
        <v>1990.2463333333301</v>
      </c>
      <c r="G56" s="4">
        <v>2027.00827777777</v>
      </c>
    </row>
    <row r="57" spans="1:7" x14ac:dyDescent="0.2">
      <c r="A57" t="s">
        <v>58</v>
      </c>
      <c r="B57" t="s">
        <v>34</v>
      </c>
      <c r="C57" s="3">
        <v>310.79530854836503</v>
      </c>
      <c r="D57" s="3">
        <v>298.804552597493</v>
      </c>
      <c r="E57" s="3">
        <v>318.59793280131902</v>
      </c>
      <c r="F57" s="3">
        <v>425.37076403420701</v>
      </c>
      <c r="G57" s="3">
        <v>325.87125278084301</v>
      </c>
    </row>
    <row r="58" spans="1:7" x14ac:dyDescent="0.2">
      <c r="A58" t="s">
        <v>59</v>
      </c>
      <c r="B58" t="s">
        <v>34</v>
      </c>
      <c r="C58" s="3">
        <v>362.06145443958798</v>
      </c>
      <c r="D58" s="3">
        <v>359.42297284319801</v>
      </c>
      <c r="E58" s="3">
        <v>437.45518305546398</v>
      </c>
      <c r="F58" s="3">
        <v>480.16344352623298</v>
      </c>
      <c r="G58" s="3">
        <v>283.29730309857098</v>
      </c>
    </row>
    <row r="59" spans="1:7" x14ac:dyDescent="0.2">
      <c r="A59" s="2" t="s">
        <v>60</v>
      </c>
      <c r="B59" s="2" t="s">
        <v>34</v>
      </c>
      <c r="C59" s="4">
        <v>603.264777777777</v>
      </c>
      <c r="D59" s="4">
        <v>600.16105555555498</v>
      </c>
      <c r="E59" s="4">
        <v>606.20633333333296</v>
      </c>
      <c r="F59" s="4">
        <v>798.53322222222198</v>
      </c>
      <c r="G59" s="4">
        <v>603.895166666666</v>
      </c>
    </row>
    <row r="60" spans="1:7" x14ac:dyDescent="0.2">
      <c r="A60" t="s">
        <v>61</v>
      </c>
      <c r="B60" t="s">
        <v>34</v>
      </c>
      <c r="C60" s="3">
        <v>446.78291599744898</v>
      </c>
      <c r="D60" s="3">
        <v>407.12989999441902</v>
      </c>
      <c r="E60" s="3">
        <v>419.45540870075098</v>
      </c>
      <c r="F60" s="3">
        <v>356.668482313781</v>
      </c>
      <c r="G60" s="3">
        <v>424.570770361614</v>
      </c>
    </row>
    <row r="61" spans="1:7" x14ac:dyDescent="0.2">
      <c r="A61" t="s">
        <v>62</v>
      </c>
      <c r="B61" t="s">
        <v>34</v>
      </c>
      <c r="C61" s="3">
        <v>519.50380351826402</v>
      </c>
      <c r="D61" s="3">
        <v>499.44616769168999</v>
      </c>
      <c r="E61" s="3">
        <v>594.51434534315797</v>
      </c>
      <c r="F61" s="3">
        <v>385.58020495078603</v>
      </c>
      <c r="G61" s="3">
        <v>382.93736330817802</v>
      </c>
    </row>
    <row r="62" spans="1:7" x14ac:dyDescent="0.2">
      <c r="A62" s="2" t="s">
        <v>63</v>
      </c>
      <c r="B62" s="2" t="s">
        <v>34</v>
      </c>
      <c r="C62" s="4">
        <v>705.32655555555505</v>
      </c>
      <c r="D62" s="4">
        <v>707.86850000000004</v>
      </c>
      <c r="E62" s="4">
        <v>714.55961111111105</v>
      </c>
      <c r="F62" s="4">
        <v>632.327666666666</v>
      </c>
      <c r="G62" s="4">
        <v>709.941888888888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18B-1243-44F2-839D-ABB2FBB1251F}">
  <dimension ref="A1:G62"/>
  <sheetViews>
    <sheetView topLeftCell="A22" workbookViewId="0">
      <selection sqref="A1:G1048576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7" x14ac:dyDescent="0.2">
      <c r="A1" s="1"/>
      <c r="B1" s="1"/>
      <c r="C1" s="1" t="s">
        <v>67</v>
      </c>
      <c r="D1" s="1" t="s">
        <v>68</v>
      </c>
      <c r="E1" s="1" t="s">
        <v>4</v>
      </c>
      <c r="F1" s="1" t="s">
        <v>99</v>
      </c>
      <c r="G1" s="1" t="s">
        <v>10</v>
      </c>
    </row>
    <row r="2" spans="1:7" x14ac:dyDescent="0.2">
      <c r="A2" t="s">
        <v>74</v>
      </c>
      <c r="B2" t="s">
        <v>12</v>
      </c>
      <c r="C2">
        <v>96</v>
      </c>
      <c r="D2">
        <v>97</v>
      </c>
      <c r="E2">
        <v>110</v>
      </c>
      <c r="F2">
        <v>91</v>
      </c>
      <c r="G2">
        <v>78</v>
      </c>
    </row>
    <row r="3" spans="1:7" x14ac:dyDescent="0.2">
      <c r="A3" s="2" t="s">
        <v>75</v>
      </c>
      <c r="B3" s="2" t="s">
        <v>12</v>
      </c>
      <c r="C3" s="2">
        <v>43</v>
      </c>
      <c r="D3" s="2">
        <v>111</v>
      </c>
      <c r="E3" s="2">
        <v>89</v>
      </c>
      <c r="F3" s="2">
        <v>111</v>
      </c>
      <c r="G3" s="2">
        <v>89</v>
      </c>
    </row>
    <row r="4" spans="1:7" x14ac:dyDescent="0.2">
      <c r="A4" t="s">
        <v>14</v>
      </c>
      <c r="B4" s="1" t="s">
        <v>15</v>
      </c>
      <c r="C4" s="9">
        <v>0.90559149760507396</v>
      </c>
      <c r="D4" s="9">
        <v>0.91776944957577899</v>
      </c>
      <c r="E4" s="9">
        <v>0.90937188373575695</v>
      </c>
      <c r="F4" s="9">
        <v>0.92254567796286902</v>
      </c>
      <c r="G4" s="9">
        <v>0.92270404548996499</v>
      </c>
    </row>
    <row r="5" spans="1:7" x14ac:dyDescent="0.2">
      <c r="A5" t="s">
        <v>16</v>
      </c>
      <c r="B5" t="s">
        <v>15</v>
      </c>
      <c r="C5" s="8">
        <v>0.92181614447052096</v>
      </c>
      <c r="D5" s="8">
        <v>0.92826492514013104</v>
      </c>
      <c r="E5" s="8">
        <v>0.91982950061477697</v>
      </c>
      <c r="F5" s="8">
        <v>0.93276006609279405</v>
      </c>
      <c r="G5" s="8">
        <v>0.92733955851183303</v>
      </c>
    </row>
    <row r="6" spans="1:7" x14ac:dyDescent="0.2">
      <c r="A6" t="s">
        <v>17</v>
      </c>
      <c r="B6" t="s">
        <v>15</v>
      </c>
      <c r="C6" s="8">
        <v>0.477436099962945</v>
      </c>
      <c r="D6" s="8">
        <v>0.50767900882135497</v>
      </c>
      <c r="E6" s="8">
        <v>0.37105474005928701</v>
      </c>
      <c r="F6" s="8">
        <v>0.51013745429479096</v>
      </c>
      <c r="G6" s="8">
        <v>0.37408426083347401</v>
      </c>
    </row>
    <row r="7" spans="1:7" x14ac:dyDescent="0.2">
      <c r="A7" t="s">
        <v>18</v>
      </c>
      <c r="B7" t="s">
        <v>15</v>
      </c>
      <c r="C7" s="8">
        <v>0.51791856821224203</v>
      </c>
      <c r="D7" s="8">
        <v>0.54690277777777696</v>
      </c>
      <c r="E7" s="8">
        <v>0.40338342612875699</v>
      </c>
      <c r="F7" s="8">
        <v>0.54690277777777696</v>
      </c>
      <c r="G7" s="8">
        <v>0.40338342612875699</v>
      </c>
    </row>
    <row r="8" spans="1:7" x14ac:dyDescent="0.2">
      <c r="A8" t="s">
        <v>19</v>
      </c>
      <c r="B8" t="s">
        <v>20</v>
      </c>
      <c r="C8" s="3">
        <v>4205.5550886000001</v>
      </c>
      <c r="D8" s="3">
        <v>4471.9535014000003</v>
      </c>
      <c r="E8" s="3">
        <v>3268.4816885999999</v>
      </c>
      <c r="F8" s="3">
        <v>4493.6090231999997</v>
      </c>
      <c r="G8" s="3">
        <v>3295.167598</v>
      </c>
    </row>
    <row r="9" spans="1:7" x14ac:dyDescent="0.2">
      <c r="A9" s="2" t="s">
        <v>21</v>
      </c>
      <c r="B9" s="2" t="s">
        <v>15</v>
      </c>
      <c r="C9" s="7">
        <v>0.94235588972430995</v>
      </c>
      <c r="D9" s="7">
        <v>0.98654513888888795</v>
      </c>
      <c r="E9" s="7">
        <v>0.98733624454148405</v>
      </c>
      <c r="F9" s="7">
        <v>0.98681972789115602</v>
      </c>
      <c r="G9" s="7">
        <v>0.98850085178875602</v>
      </c>
    </row>
    <row r="10" spans="1:7" x14ac:dyDescent="0.2">
      <c r="A10" t="s">
        <v>22</v>
      </c>
      <c r="B10" s="1" t="s">
        <v>23</v>
      </c>
      <c r="C10" s="10">
        <v>84.758170387889805</v>
      </c>
      <c r="D10" s="10">
        <v>89.972423118159995</v>
      </c>
      <c r="E10" s="10">
        <v>102.304120132758</v>
      </c>
      <c r="F10" s="10">
        <v>88.369826134899995</v>
      </c>
      <c r="G10" s="10">
        <v>87.497077483977094</v>
      </c>
    </row>
    <row r="11" spans="1:7" x14ac:dyDescent="0.2">
      <c r="A11" t="s">
        <v>24</v>
      </c>
      <c r="B11" t="s">
        <v>23</v>
      </c>
      <c r="C11" s="6">
        <v>31.0473031027405</v>
      </c>
      <c r="D11" s="6">
        <v>31.8553204609624</v>
      </c>
      <c r="E11" s="6">
        <v>42.953007714179599</v>
      </c>
      <c r="F11" s="6">
        <v>32.555360333747203</v>
      </c>
      <c r="G11" s="6">
        <v>33.9745370598595</v>
      </c>
    </row>
    <row r="12" spans="1:7" x14ac:dyDescent="0.2">
      <c r="A12" t="s">
        <v>26</v>
      </c>
      <c r="B12" t="s">
        <v>23</v>
      </c>
      <c r="C12" s="6">
        <v>11.623550865926999</v>
      </c>
      <c r="D12" s="6">
        <v>19.061071752646001</v>
      </c>
      <c r="E12" s="6">
        <v>19.966178296499201</v>
      </c>
      <c r="F12" s="6">
        <v>13.19068196069</v>
      </c>
      <c r="G12" s="6">
        <v>10.2968518075759</v>
      </c>
    </row>
    <row r="13" spans="1:7" x14ac:dyDescent="0.2">
      <c r="A13" t="s">
        <v>27</v>
      </c>
      <c r="B13" t="s">
        <v>23</v>
      </c>
      <c r="C13" s="6">
        <v>4.4106500051015303</v>
      </c>
      <c r="D13" s="6">
        <v>4.1920231300397202</v>
      </c>
      <c r="E13" s="6">
        <v>5.0045527044766196</v>
      </c>
      <c r="F13" s="6">
        <v>3.99020297782869</v>
      </c>
      <c r="G13" s="6">
        <v>4.6092394227151097</v>
      </c>
    </row>
    <row r="14" spans="1:7" x14ac:dyDescent="0.2">
      <c r="A14" t="s">
        <v>76</v>
      </c>
      <c r="B14" t="s">
        <v>23</v>
      </c>
      <c r="C14" s="6">
        <v>7.5246252784656704</v>
      </c>
      <c r="D14" s="6">
        <v>7.3351858594374999</v>
      </c>
      <c r="E14" s="6">
        <v>7.78443839471473</v>
      </c>
      <c r="F14" s="6">
        <v>7.1007989191529903</v>
      </c>
      <c r="G14" s="6">
        <v>6.9014669099600798</v>
      </c>
    </row>
    <row r="15" spans="1:7" x14ac:dyDescent="0.2">
      <c r="A15" t="s">
        <v>28</v>
      </c>
      <c r="B15" t="s">
        <v>23</v>
      </c>
      <c r="C15" s="6">
        <v>1.5083586781365399</v>
      </c>
      <c r="D15" s="6">
        <v>1.78018490372799</v>
      </c>
      <c r="E15" s="6">
        <v>1.8247835120598801</v>
      </c>
      <c r="F15" s="6">
        <v>1.8644665460535099</v>
      </c>
      <c r="G15" s="6">
        <v>1.77405053930179</v>
      </c>
    </row>
    <row r="16" spans="1:7" x14ac:dyDescent="0.2">
      <c r="A16" t="s">
        <v>29</v>
      </c>
      <c r="B16" t="s">
        <v>23</v>
      </c>
      <c r="C16" s="6">
        <v>13.742827177742299</v>
      </c>
      <c r="D16" s="6">
        <v>12.373429205878301</v>
      </c>
      <c r="E16" s="6">
        <v>22.126608776156701</v>
      </c>
      <c r="F16" s="6">
        <v>16.751131146336402</v>
      </c>
      <c r="G16" s="6">
        <v>18.663775960879299</v>
      </c>
    </row>
    <row r="17" spans="1:7" x14ac:dyDescent="0.2">
      <c r="A17" s="2" t="s">
        <v>30</v>
      </c>
      <c r="B17" s="2" t="s">
        <v>23</v>
      </c>
      <c r="C17" s="5">
        <v>3.1223391044776099</v>
      </c>
      <c r="D17" s="5">
        <v>2.53261412935323</v>
      </c>
      <c r="E17" s="5">
        <v>2.8848011940298499</v>
      </c>
      <c r="F17" s="5">
        <v>2.75582845771144</v>
      </c>
      <c r="G17" s="5">
        <v>2.5658622885572102</v>
      </c>
    </row>
    <row r="18" spans="1:7" x14ac:dyDescent="0.2">
      <c r="A18" t="s">
        <v>31</v>
      </c>
      <c r="B18" t="s">
        <v>34</v>
      </c>
      <c r="C18" s="3">
        <v>12.0065753424657</v>
      </c>
      <c r="D18" s="3">
        <v>12.0065753424657</v>
      </c>
      <c r="E18" s="3">
        <v>12.0065753424657</v>
      </c>
      <c r="F18" s="3">
        <v>12.0065753424657</v>
      </c>
      <c r="G18" s="3">
        <v>12.0065753424657</v>
      </c>
    </row>
    <row r="19" spans="1:7" x14ac:dyDescent="0.2">
      <c r="A19" t="s">
        <v>33</v>
      </c>
      <c r="B19" t="s">
        <v>34</v>
      </c>
      <c r="C19" s="3">
        <v>1798.18914456671</v>
      </c>
      <c r="D19" s="3">
        <v>3359.7816274489201</v>
      </c>
      <c r="E19" s="3">
        <v>3417.0695393019701</v>
      </c>
      <c r="F19" s="3">
        <v>2372.2065325516</v>
      </c>
      <c r="G19" s="3">
        <v>1748.99188871761</v>
      </c>
    </row>
    <row r="20" spans="1:7" x14ac:dyDescent="0.2">
      <c r="A20" t="s">
        <v>35</v>
      </c>
      <c r="B20" t="s">
        <v>34</v>
      </c>
      <c r="C20" s="3">
        <v>853.00889324513298</v>
      </c>
      <c r="D20" s="3">
        <v>675.29220708792695</v>
      </c>
      <c r="E20" s="3">
        <v>743.89937159026601</v>
      </c>
      <c r="F20" s="3">
        <v>564.88795010749402</v>
      </c>
      <c r="G20" s="3">
        <v>817.09217678254697</v>
      </c>
    </row>
    <row r="21" spans="1:7" x14ac:dyDescent="0.2">
      <c r="A21" t="s">
        <v>36</v>
      </c>
      <c r="B21" t="s">
        <v>34</v>
      </c>
      <c r="C21" s="3">
        <v>644.69647626566405</v>
      </c>
      <c r="D21" s="3">
        <v>507.21946105913298</v>
      </c>
      <c r="E21" s="3">
        <v>615.97296122873604</v>
      </c>
      <c r="F21" s="3">
        <v>603.35690775066996</v>
      </c>
      <c r="G21" s="3">
        <v>678.59231577527703</v>
      </c>
    </row>
    <row r="22" spans="1:7" x14ac:dyDescent="0.2">
      <c r="A22" s="2" t="s">
        <v>77</v>
      </c>
      <c r="B22" s="2" t="s">
        <v>39</v>
      </c>
      <c r="C22" s="2">
        <v>21289.364641062799</v>
      </c>
      <c r="D22" s="2">
        <v>20627.851851090199</v>
      </c>
      <c r="E22" s="2">
        <v>21756.088617246802</v>
      </c>
      <c r="F22" s="2">
        <v>19775.265538883399</v>
      </c>
      <c r="G22" s="2">
        <v>18836.447916298999</v>
      </c>
    </row>
    <row r="23" spans="1:7" x14ac:dyDescent="0.2">
      <c r="A23" t="s">
        <v>37</v>
      </c>
      <c r="B23" t="s">
        <v>41</v>
      </c>
      <c r="C23" s="3">
        <v>2600.8334931964</v>
      </c>
      <c r="D23" s="3">
        <v>2465.0695388781201</v>
      </c>
      <c r="E23" s="3">
        <v>4096.39904050513</v>
      </c>
      <c r="F23" s="3">
        <v>3298.9531711687</v>
      </c>
      <c r="G23" s="3">
        <v>3433.4091193372801</v>
      </c>
    </row>
    <row r="24" spans="1:7" x14ac:dyDescent="0.2">
      <c r="A24" t="s">
        <v>38</v>
      </c>
      <c r="B24" t="s">
        <v>41</v>
      </c>
      <c r="C24" s="3">
        <v>18.600000000000001</v>
      </c>
      <c r="D24" s="3">
        <v>15</v>
      </c>
      <c r="E24" s="3">
        <v>15.8</v>
      </c>
      <c r="F24" s="3">
        <v>14.2</v>
      </c>
      <c r="G24" s="3">
        <v>13.2</v>
      </c>
    </row>
    <row r="25" spans="1:7" x14ac:dyDescent="0.2">
      <c r="A25" t="s">
        <v>42</v>
      </c>
      <c r="B25" t="s">
        <v>41</v>
      </c>
      <c r="C25" s="3">
        <v>16942</v>
      </c>
      <c r="D25" s="3">
        <v>57298.2</v>
      </c>
      <c r="E25" s="3">
        <v>51709</v>
      </c>
      <c r="F25" s="3">
        <v>39382.800000000003</v>
      </c>
      <c r="G25" s="3">
        <v>26664.400000000001</v>
      </c>
    </row>
    <row r="26" spans="1:7" x14ac:dyDescent="0.2">
      <c r="A26" s="2" t="s">
        <v>43</v>
      </c>
      <c r="B26" s="2" t="s">
        <v>41</v>
      </c>
      <c r="C26" s="4">
        <v>5798.4</v>
      </c>
      <c r="D26" s="4">
        <v>5567.8</v>
      </c>
      <c r="E26" s="4">
        <v>0</v>
      </c>
      <c r="F26" s="4">
        <v>5059.6000000000004</v>
      </c>
      <c r="G26" s="4">
        <v>4789.2</v>
      </c>
    </row>
    <row r="27" spans="1:7" x14ac:dyDescent="0.2">
      <c r="A27" t="s">
        <v>44</v>
      </c>
      <c r="B27" t="s">
        <v>34</v>
      </c>
      <c r="C27" s="3">
        <v>1556.6</v>
      </c>
      <c r="D27" s="3">
        <v>3241.2</v>
      </c>
      <c r="E27" s="3">
        <v>2687.8</v>
      </c>
      <c r="F27" s="3">
        <v>3130.2</v>
      </c>
      <c r="G27" s="3">
        <v>2296.1999999999998</v>
      </c>
    </row>
    <row r="28" spans="1:7" x14ac:dyDescent="0.2">
      <c r="A28" t="s">
        <v>78</v>
      </c>
      <c r="B28" t="s">
        <v>34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2">
      <c r="A29" s="2" t="s">
        <v>45</v>
      </c>
      <c r="B29" s="2" t="s">
        <v>34</v>
      </c>
      <c r="C29" s="4">
        <v>21696</v>
      </c>
      <c r="D29" s="4">
        <v>19400</v>
      </c>
      <c r="E29" s="4">
        <v>39116</v>
      </c>
      <c r="F29" s="4">
        <v>24897.599999999999</v>
      </c>
      <c r="G29" s="4">
        <v>23431.200000000001</v>
      </c>
    </row>
    <row r="30" spans="1:7" x14ac:dyDescent="0.2">
      <c r="A30" t="s">
        <v>46</v>
      </c>
      <c r="B30" t="s">
        <v>34</v>
      </c>
      <c r="C30" s="3">
        <v>3117.74177745627</v>
      </c>
      <c r="D30" s="3">
        <v>2889.4663558869402</v>
      </c>
      <c r="E30" s="3">
        <v>3624.4953866552801</v>
      </c>
      <c r="F30" s="3">
        <v>1970.52408415585</v>
      </c>
      <c r="G30" s="3">
        <v>1884.4064595295399</v>
      </c>
    </row>
    <row r="31" spans="1:7" x14ac:dyDescent="0.2">
      <c r="A31" t="s">
        <v>47</v>
      </c>
      <c r="B31" t="s">
        <v>34</v>
      </c>
      <c r="C31" s="3">
        <v>1074.1787001222699</v>
      </c>
      <c r="D31" s="3">
        <v>2867.9961274489201</v>
      </c>
      <c r="E31" s="3">
        <v>2701.5995393019698</v>
      </c>
      <c r="F31" s="3">
        <v>1973.6571992182701</v>
      </c>
      <c r="G31" s="3">
        <v>1392.0580553842799</v>
      </c>
    </row>
    <row r="32" spans="1:7" x14ac:dyDescent="0.2">
      <c r="A32" s="2" t="s">
        <v>48</v>
      </c>
      <c r="B32" s="2" t="s">
        <v>34</v>
      </c>
      <c r="C32" s="4">
        <v>724.01044444444403</v>
      </c>
      <c r="D32" s="4">
        <v>491.78549999999899</v>
      </c>
      <c r="E32" s="4">
        <v>715.47</v>
      </c>
      <c r="F32" s="4">
        <v>398.54933333333202</v>
      </c>
      <c r="G32" s="4">
        <v>356.93383333333298</v>
      </c>
    </row>
    <row r="33" spans="1:7" x14ac:dyDescent="0.2">
      <c r="A33" t="s">
        <v>49</v>
      </c>
      <c r="B33" t="s">
        <v>34</v>
      </c>
      <c r="C33" s="3">
        <v>762.92890808822494</v>
      </c>
      <c r="D33" s="3">
        <v>758.82085751582804</v>
      </c>
      <c r="E33" s="3">
        <v>929.17614953059797</v>
      </c>
      <c r="F33" s="3">
        <v>753.92940065110997</v>
      </c>
      <c r="G33" s="3">
        <v>874.79995188107</v>
      </c>
    </row>
    <row r="34" spans="1:7" x14ac:dyDescent="0.2">
      <c r="A34" t="s">
        <v>50</v>
      </c>
      <c r="B34" t="s">
        <v>34</v>
      </c>
      <c r="C34" s="3">
        <v>251.831671022911</v>
      </c>
      <c r="D34" s="3">
        <v>241.57876264348201</v>
      </c>
      <c r="E34" s="3">
        <v>303.74453825693303</v>
      </c>
      <c r="F34" s="3">
        <v>221.522727885271</v>
      </c>
      <c r="G34" s="3">
        <v>218.20495456032401</v>
      </c>
    </row>
    <row r="35" spans="1:7" x14ac:dyDescent="0.2">
      <c r="A35" s="2" t="s">
        <v>51</v>
      </c>
      <c r="B35" s="2" t="s">
        <v>34</v>
      </c>
      <c r="C35" s="4">
        <v>601.17722222222199</v>
      </c>
      <c r="D35" s="4">
        <v>433.71344444444401</v>
      </c>
      <c r="E35" s="4">
        <v>440.15483333333299</v>
      </c>
      <c r="F35" s="4">
        <v>343.36522222222197</v>
      </c>
      <c r="G35" s="4">
        <v>598.88722222222202</v>
      </c>
    </row>
    <row r="36" spans="1:7" x14ac:dyDescent="0.2">
      <c r="A36" t="s">
        <v>52</v>
      </c>
      <c r="B36" t="s">
        <v>34</v>
      </c>
      <c r="C36" s="3">
        <v>24.108611111111099</v>
      </c>
      <c r="D36" s="3">
        <v>43.377333333333297</v>
      </c>
      <c r="E36" s="3">
        <v>57.164111111111097</v>
      </c>
      <c r="F36" s="3">
        <v>38.3074444444444</v>
      </c>
      <c r="G36" s="3">
        <v>47.5</v>
      </c>
    </row>
    <row r="37" spans="1:7" x14ac:dyDescent="0.2">
      <c r="A37" t="s">
        <v>53</v>
      </c>
      <c r="B37" t="s">
        <v>34</v>
      </c>
      <c r="C37" s="3">
        <v>60.000250960215801</v>
      </c>
      <c r="D37" s="3">
        <v>116.27562935650499</v>
      </c>
      <c r="E37" s="3">
        <v>101.272902538152</v>
      </c>
      <c r="F37" s="3">
        <v>113.051138502226</v>
      </c>
      <c r="G37" s="3">
        <v>88.341381024795993</v>
      </c>
    </row>
    <row r="38" spans="1:7" x14ac:dyDescent="0.2">
      <c r="A38" s="2" t="s">
        <v>54</v>
      </c>
      <c r="B38" s="2" t="s">
        <v>34</v>
      </c>
      <c r="C38" s="4">
        <v>214.56599999999901</v>
      </c>
      <c r="D38" s="4">
        <v>87.498444444444402</v>
      </c>
      <c r="E38" s="4">
        <v>227.30061111111101</v>
      </c>
      <c r="F38" s="4">
        <v>176.83216666666601</v>
      </c>
      <c r="G38" s="4">
        <v>267.44077777777699</v>
      </c>
    </row>
    <row r="39" spans="1:7" x14ac:dyDescent="0.2">
      <c r="A39" t="s">
        <v>55</v>
      </c>
      <c r="B39" t="s">
        <v>34</v>
      </c>
      <c r="C39" s="3">
        <v>23.769666666666598</v>
      </c>
      <c r="D39" s="3">
        <v>13.450055555555499</v>
      </c>
      <c r="E39" s="3">
        <v>17.8508888888888</v>
      </c>
      <c r="F39" s="3">
        <v>8.5999444444444393</v>
      </c>
      <c r="G39" s="3">
        <v>15.088611111111099</v>
      </c>
    </row>
    <row r="40" spans="1:7" x14ac:dyDescent="0.2">
      <c r="A40" t="s">
        <v>56</v>
      </c>
      <c r="B40" t="s">
        <v>34</v>
      </c>
      <c r="C40" s="3">
        <v>61.2346697498932</v>
      </c>
      <c r="D40" s="3">
        <v>118.638831702627</v>
      </c>
      <c r="E40" s="3">
        <v>97.472225357250394</v>
      </c>
      <c r="F40" s="3">
        <v>111.313158137332</v>
      </c>
      <c r="G40" s="3">
        <v>79.424434750481097</v>
      </c>
    </row>
    <row r="41" spans="1:7" x14ac:dyDescent="0.2">
      <c r="A41" s="2" t="s">
        <v>57</v>
      </c>
      <c r="B41" s="2" t="s">
        <v>34</v>
      </c>
      <c r="C41" s="4">
        <v>256.09555555555499</v>
      </c>
      <c r="D41" s="4">
        <v>144.006555555555</v>
      </c>
      <c r="E41" s="4">
        <v>147.92722222222201</v>
      </c>
      <c r="F41" s="4">
        <v>160.16044444444401</v>
      </c>
      <c r="G41" s="4">
        <v>207.385722222222</v>
      </c>
    </row>
    <row r="42" spans="1:7" x14ac:dyDescent="0.2">
      <c r="A42" t="s">
        <v>79</v>
      </c>
      <c r="B42" t="s">
        <v>34</v>
      </c>
      <c r="C42" s="3">
        <v>4483.4664149600003</v>
      </c>
      <c r="D42" s="3">
        <v>4637.1296357172996</v>
      </c>
      <c r="E42" s="3">
        <v>4433.0759471440297</v>
      </c>
      <c r="F42" s="3">
        <v>4695.3627177993803</v>
      </c>
      <c r="G42" s="3">
        <v>4960.8975311057002</v>
      </c>
    </row>
    <row r="43" spans="1:7" x14ac:dyDescent="0.2">
      <c r="A43" t="s">
        <v>80</v>
      </c>
      <c r="B43" t="s">
        <v>34</v>
      </c>
      <c r="C43" s="3">
        <v>2176.6030133065001</v>
      </c>
      <c r="D43" s="3">
        <v>2013.8717666074101</v>
      </c>
      <c r="E43" s="3">
        <v>2336.7452598673999</v>
      </c>
      <c r="F43" s="3">
        <v>1905.5637044421201</v>
      </c>
      <c r="G43" s="3">
        <v>1721.5567227844899</v>
      </c>
    </row>
    <row r="44" spans="1:7" x14ac:dyDescent="0.2">
      <c r="A44" s="2" t="s">
        <v>81</v>
      </c>
      <c r="B44" s="2" t="s">
        <v>34</v>
      </c>
      <c r="C44" s="4">
        <v>2105.9305555555502</v>
      </c>
      <c r="D44" s="4">
        <v>2114.99855555555</v>
      </c>
      <c r="E44" s="4">
        <v>1996.1787777777699</v>
      </c>
      <c r="F44" s="4">
        <v>2165.0735555555498</v>
      </c>
      <c r="G44" s="4">
        <v>2083.5457222222199</v>
      </c>
    </row>
    <row r="45" spans="1:7" x14ac:dyDescent="0.2">
      <c r="A45" t="s">
        <v>82</v>
      </c>
      <c r="B45" t="s">
        <v>34</v>
      </c>
      <c r="C45" s="3">
        <v>4568.9698142419902</v>
      </c>
      <c r="D45" s="3">
        <v>4796.9774999194897</v>
      </c>
      <c r="E45" s="3">
        <v>4491.4612703537496</v>
      </c>
      <c r="F45" s="3">
        <v>4787.4645466761403</v>
      </c>
      <c r="G45" s="3">
        <v>5065.0248872013099</v>
      </c>
    </row>
    <row r="46" spans="1:7" x14ac:dyDescent="0.2">
      <c r="A46" t="s">
        <v>83</v>
      </c>
      <c r="B46" t="s">
        <v>34</v>
      </c>
      <c r="C46" s="3">
        <v>2130.33969990593</v>
      </c>
      <c r="D46" s="3">
        <v>1941.9550299467301</v>
      </c>
      <c r="E46" s="3">
        <v>2305.42431379459</v>
      </c>
      <c r="F46" s="3">
        <v>1868.9871753898601</v>
      </c>
      <c r="G46" s="3">
        <v>1680.11015106336</v>
      </c>
    </row>
    <row r="47" spans="1:7" x14ac:dyDescent="0.2">
      <c r="A47" s="2" t="s">
        <v>84</v>
      </c>
      <c r="B47" s="2" t="s">
        <v>34</v>
      </c>
      <c r="C47" s="4">
        <v>2066.6904444444399</v>
      </c>
      <c r="D47" s="4">
        <v>2027.0674444444401</v>
      </c>
      <c r="E47" s="4">
        <v>1969.1143888888801</v>
      </c>
      <c r="F47" s="4">
        <v>2109.5482777777702</v>
      </c>
      <c r="G47" s="4">
        <v>2020.86494444444</v>
      </c>
    </row>
    <row r="48" spans="1:7" x14ac:dyDescent="0.2">
      <c r="A48" t="s">
        <v>85</v>
      </c>
      <c r="B48" t="s">
        <v>34</v>
      </c>
      <c r="C48" s="3">
        <v>4439.7305294298903</v>
      </c>
      <c r="D48" s="3">
        <v>4373.23774643866</v>
      </c>
      <c r="E48" s="3">
        <v>4266.5299102631698</v>
      </c>
      <c r="F48" s="3">
        <v>4971.5148700177697</v>
      </c>
      <c r="G48" s="3">
        <v>4918.4747461161396</v>
      </c>
    </row>
    <row r="49" spans="1:7" x14ac:dyDescent="0.2">
      <c r="A49" t="s">
        <v>86</v>
      </c>
      <c r="B49" t="s">
        <v>34</v>
      </c>
      <c r="C49" s="3">
        <v>2193.2227056686702</v>
      </c>
      <c r="D49" s="3">
        <v>2157.2643276499398</v>
      </c>
      <c r="E49" s="3">
        <v>2421.4064674278302</v>
      </c>
      <c r="F49" s="3">
        <v>1775.47368109686</v>
      </c>
      <c r="G49" s="3">
        <v>1747.5992635437501</v>
      </c>
    </row>
    <row r="50" spans="1:7" x14ac:dyDescent="0.2">
      <c r="A50" s="2" t="s">
        <v>87</v>
      </c>
      <c r="B50" s="2" t="s">
        <v>34</v>
      </c>
      <c r="C50" s="4">
        <v>2133.0467222222201</v>
      </c>
      <c r="D50" s="4">
        <v>2235.49788888888</v>
      </c>
      <c r="E50" s="4">
        <v>2078.0636111111098</v>
      </c>
      <c r="F50" s="4">
        <v>2019.01144444444</v>
      </c>
      <c r="G50" s="4">
        <v>2099.9259444444401</v>
      </c>
    </row>
    <row r="51" spans="1:7" x14ac:dyDescent="0.2">
      <c r="A51" t="s">
        <v>88</v>
      </c>
      <c r="B51" t="s">
        <v>34</v>
      </c>
      <c r="C51" s="3">
        <v>4515.4548470703603</v>
      </c>
      <c r="D51" s="3">
        <v>4694.02868087347</v>
      </c>
      <c r="E51" s="3">
        <v>4468.1306694691202</v>
      </c>
      <c r="F51" s="3">
        <v>4755.7039703596201</v>
      </c>
      <c r="G51" s="3">
        <v>5086.4627034142004</v>
      </c>
    </row>
    <row r="52" spans="1:7" x14ac:dyDescent="0.2">
      <c r="A52" t="s">
        <v>89</v>
      </c>
      <c r="B52" t="s">
        <v>34</v>
      </c>
      <c r="C52" s="3">
        <v>2160.0780067708502</v>
      </c>
      <c r="D52" s="3">
        <v>1995.58149369592</v>
      </c>
      <c r="E52" s="3">
        <v>2324.8804547608802</v>
      </c>
      <c r="F52" s="3">
        <v>1881.9378611223301</v>
      </c>
      <c r="G52" s="3">
        <v>1671.1391336738</v>
      </c>
    </row>
    <row r="53" spans="1:7" x14ac:dyDescent="0.2">
      <c r="A53" s="2" t="s">
        <v>90</v>
      </c>
      <c r="B53" s="2" t="s">
        <v>34</v>
      </c>
      <c r="C53" s="4">
        <v>2090.4671111111102</v>
      </c>
      <c r="D53" s="4">
        <v>2076.3897777777702</v>
      </c>
      <c r="E53" s="4">
        <v>1972.9888333333299</v>
      </c>
      <c r="F53" s="4">
        <v>2128.3581666666601</v>
      </c>
      <c r="G53" s="4">
        <v>2008.39811111111</v>
      </c>
    </row>
    <row r="54" spans="1:7" x14ac:dyDescent="0.2">
      <c r="A54" t="s">
        <v>91</v>
      </c>
      <c r="B54" t="s">
        <v>34</v>
      </c>
      <c r="C54" s="3">
        <v>4533.0136094366399</v>
      </c>
      <c r="D54" s="3">
        <v>4700.7744241016799</v>
      </c>
      <c r="E54" s="3">
        <v>4414.7134367394101</v>
      </c>
      <c r="F54" s="3">
        <v>4844.6883211226996</v>
      </c>
      <c r="G54" s="3">
        <v>4962.6920276309702</v>
      </c>
    </row>
    <row r="55" spans="1:7" x14ac:dyDescent="0.2">
      <c r="A55" t="s">
        <v>92</v>
      </c>
      <c r="B55" t="s">
        <v>34</v>
      </c>
      <c r="C55" s="3">
        <v>2141.5135487441999</v>
      </c>
      <c r="D55" s="3">
        <v>2006.8086220791199</v>
      </c>
      <c r="E55" s="3">
        <v>2354.5166213960802</v>
      </c>
      <c r="F55" s="3">
        <v>1834.4131723877999</v>
      </c>
      <c r="G55" s="3">
        <v>1723.85708967804</v>
      </c>
    </row>
    <row r="56" spans="1:7" x14ac:dyDescent="0.2">
      <c r="A56" s="2" t="s">
        <v>93</v>
      </c>
      <c r="B56" s="2" t="s">
        <v>34</v>
      </c>
      <c r="C56" s="4">
        <v>2091.4728333333301</v>
      </c>
      <c r="D56" s="4">
        <v>2058.4169444444401</v>
      </c>
      <c r="E56" s="4">
        <v>1996.7698888888799</v>
      </c>
      <c r="F56" s="4">
        <v>2086.8984999999998</v>
      </c>
      <c r="G56" s="4">
        <v>2079.4508333333301</v>
      </c>
    </row>
    <row r="57" spans="1:7" x14ac:dyDescent="0.2">
      <c r="A57" t="s">
        <v>58</v>
      </c>
      <c r="B57" t="s">
        <v>34</v>
      </c>
      <c r="C57" s="3">
        <v>485.36829180616002</v>
      </c>
      <c r="D57" s="3">
        <v>406.47663899776597</v>
      </c>
      <c r="E57" s="3">
        <v>850.17020200922002</v>
      </c>
      <c r="F57" s="3">
        <v>469.83466571496803</v>
      </c>
      <c r="G57" s="3">
        <v>680.75317482964999</v>
      </c>
    </row>
    <row r="58" spans="1:7" x14ac:dyDescent="0.2">
      <c r="A58" t="s">
        <v>59</v>
      </c>
      <c r="B58" t="s">
        <v>34</v>
      </c>
      <c r="C58" s="3">
        <v>545.30351771488404</v>
      </c>
      <c r="D58" s="3">
        <v>494.04964538425202</v>
      </c>
      <c r="E58" s="3">
        <v>1040.72147727949</v>
      </c>
      <c r="F58" s="3">
        <v>523.46587407233994</v>
      </c>
      <c r="G58" s="3">
        <v>553.27205098784498</v>
      </c>
    </row>
    <row r="59" spans="1:7" x14ac:dyDescent="0.2">
      <c r="A59" s="2" t="s">
        <v>60</v>
      </c>
      <c r="B59" s="2" t="s">
        <v>34</v>
      </c>
      <c r="C59" s="4">
        <v>785.75555555555502</v>
      </c>
      <c r="D59" s="4">
        <v>769.35561111111099</v>
      </c>
      <c r="E59" s="4">
        <v>1214.32872222222</v>
      </c>
      <c r="F59" s="4">
        <v>888.89627777777696</v>
      </c>
      <c r="G59" s="4">
        <v>1059.5713888888799</v>
      </c>
    </row>
    <row r="60" spans="1:7" x14ac:dyDescent="0.2">
      <c r="A60" t="s">
        <v>61</v>
      </c>
      <c r="B60" t="s">
        <v>34</v>
      </c>
      <c r="C60" s="3">
        <v>455.19274076702402</v>
      </c>
      <c r="D60" s="3">
        <v>367.35128232128199</v>
      </c>
      <c r="E60" s="3">
        <v>625.457963574931</v>
      </c>
      <c r="F60" s="3">
        <v>618.582303838656</v>
      </c>
      <c r="G60" s="3">
        <v>786.90194274198905</v>
      </c>
    </row>
    <row r="61" spans="1:7" x14ac:dyDescent="0.2">
      <c r="A61" t="s">
        <v>62</v>
      </c>
      <c r="B61" t="s">
        <v>34</v>
      </c>
      <c r="C61" s="3">
        <v>513.13836437040698</v>
      </c>
      <c r="D61" s="3">
        <v>452.49389349387502</v>
      </c>
      <c r="E61" s="3">
        <v>804.72522989230401</v>
      </c>
      <c r="F61" s="3">
        <v>707.35035265191698</v>
      </c>
      <c r="G61" s="3">
        <v>630.99990168277202</v>
      </c>
    </row>
    <row r="62" spans="1:7" x14ac:dyDescent="0.2">
      <c r="A62" s="2" t="s">
        <v>63</v>
      </c>
      <c r="B62" s="2" t="s">
        <v>34</v>
      </c>
      <c r="C62" s="4">
        <v>756.636055555555</v>
      </c>
      <c r="D62" s="4">
        <v>749.17038888888897</v>
      </c>
      <c r="E62" s="4">
        <v>1036.62361111111</v>
      </c>
      <c r="F62" s="4">
        <v>1179.24066666666</v>
      </c>
      <c r="G62" s="4">
        <v>1189.5657777777701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0F03-CC1C-44A6-93BC-F90984A7AC80}">
  <dimension ref="A1:G62"/>
  <sheetViews>
    <sheetView topLeftCell="A10" workbookViewId="0">
      <selection activeCell="J14" sqref="J14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7" x14ac:dyDescent="0.2">
      <c r="A1" s="1"/>
      <c r="B1" s="1"/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</row>
    <row r="2" spans="1:7" x14ac:dyDescent="0.2">
      <c r="A2" t="s">
        <v>74</v>
      </c>
      <c r="B2" t="s">
        <v>12</v>
      </c>
      <c r="C2">
        <v>96</v>
      </c>
      <c r="D2">
        <v>97</v>
      </c>
      <c r="E2">
        <v>110</v>
      </c>
      <c r="F2">
        <v>91</v>
      </c>
      <c r="G2">
        <v>78</v>
      </c>
    </row>
    <row r="3" spans="1:7" x14ac:dyDescent="0.2">
      <c r="A3" s="2" t="s">
        <v>75</v>
      </c>
      <c r="B3" s="2" t="s">
        <v>12</v>
      </c>
      <c r="C3" s="2">
        <v>43</v>
      </c>
      <c r="D3" s="2">
        <v>111</v>
      </c>
      <c r="E3" s="2">
        <v>89</v>
      </c>
      <c r="F3" s="2">
        <v>111</v>
      </c>
      <c r="G3" s="2">
        <v>89</v>
      </c>
    </row>
    <row r="4" spans="1:7" x14ac:dyDescent="0.2">
      <c r="A4" t="s">
        <v>14</v>
      </c>
      <c r="B4" s="1" t="s">
        <v>15</v>
      </c>
      <c r="C4" s="9">
        <v>0.90883002839035898</v>
      </c>
      <c r="D4" s="9">
        <v>0.90869481998550505</v>
      </c>
      <c r="E4" s="9">
        <v>0.90849456169317699</v>
      </c>
      <c r="F4" s="9">
        <v>0.91562518731642994</v>
      </c>
      <c r="G4" s="9">
        <v>0.91287436039953496</v>
      </c>
    </row>
    <row r="5" spans="1:7" x14ac:dyDescent="0.2">
      <c r="A5" t="s">
        <v>16</v>
      </c>
      <c r="B5" t="s">
        <v>15</v>
      </c>
      <c r="C5" s="8">
        <v>0.91727645452890405</v>
      </c>
      <c r="D5" s="8">
        <v>0.92225271525883001</v>
      </c>
      <c r="E5" s="8">
        <v>0.91682260162815798</v>
      </c>
      <c r="F5" s="8">
        <v>0.92620104540251902</v>
      </c>
      <c r="G5" s="8">
        <v>0.91791424366566898</v>
      </c>
    </row>
    <row r="6" spans="1:7" x14ac:dyDescent="0.2">
      <c r="A6" t="s">
        <v>17</v>
      </c>
      <c r="B6" t="s">
        <v>15</v>
      </c>
      <c r="C6" s="8">
        <v>0.47508485901997799</v>
      </c>
      <c r="D6" s="8">
        <v>0.50439086050216198</v>
      </c>
      <c r="E6" s="8">
        <v>0.36984177165468701</v>
      </c>
      <c r="F6" s="8">
        <v>0.506550248710808</v>
      </c>
      <c r="G6" s="8">
        <v>0.37028213473523203</v>
      </c>
    </row>
    <row r="7" spans="1:7" x14ac:dyDescent="0.2">
      <c r="A7" t="s">
        <v>18</v>
      </c>
      <c r="B7" t="s">
        <v>15</v>
      </c>
      <c r="C7" s="8">
        <v>0.51791856821224203</v>
      </c>
      <c r="D7" s="8">
        <v>0.54690277777777696</v>
      </c>
      <c r="E7" s="8">
        <v>0.40338342612875699</v>
      </c>
      <c r="F7" s="8">
        <v>0.54690277777777696</v>
      </c>
      <c r="G7" s="8">
        <v>0.40338342612875699</v>
      </c>
    </row>
    <row r="8" spans="1:7" x14ac:dyDescent="0.2">
      <c r="A8" t="s">
        <v>19</v>
      </c>
      <c r="B8" t="s">
        <v>20</v>
      </c>
      <c r="C8" s="3">
        <v>4184.8438912000001</v>
      </c>
      <c r="D8" s="3">
        <v>4442.9894391999997</v>
      </c>
      <c r="E8" s="3">
        <v>3257.797106</v>
      </c>
      <c r="F8" s="3">
        <v>4462.0106779999996</v>
      </c>
      <c r="G8" s="3">
        <v>3261.6760988000001</v>
      </c>
    </row>
    <row r="9" spans="1:7" x14ac:dyDescent="0.2">
      <c r="A9" s="2" t="s">
        <v>21</v>
      </c>
      <c r="B9" s="2" t="s">
        <v>15</v>
      </c>
      <c r="C9" s="7">
        <v>0.90540022979701196</v>
      </c>
      <c r="D9" s="7">
        <v>0.96554424432263097</v>
      </c>
      <c r="E9" s="7">
        <v>0.88914910226385602</v>
      </c>
      <c r="F9" s="7">
        <v>0.97122861586314102</v>
      </c>
      <c r="G9" s="7">
        <v>0.931765612952968</v>
      </c>
    </row>
    <row r="10" spans="1:7" x14ac:dyDescent="0.2">
      <c r="A10" t="s">
        <v>22</v>
      </c>
      <c r="B10" s="1" t="s">
        <v>23</v>
      </c>
      <c r="C10" s="10">
        <v>89.515185339663702</v>
      </c>
      <c r="D10" s="10">
        <v>93.168802228676697</v>
      </c>
      <c r="E10" s="10">
        <v>92.638975435138605</v>
      </c>
      <c r="F10" s="10">
        <v>89.511023531229696</v>
      </c>
      <c r="G10" s="10">
        <v>88.188782163777404</v>
      </c>
    </row>
    <row r="11" spans="1:7" x14ac:dyDescent="0.2">
      <c r="A11" t="s">
        <v>24</v>
      </c>
      <c r="B11" t="s">
        <v>23</v>
      </c>
      <c r="C11" s="6">
        <v>34.936905545341901</v>
      </c>
      <c r="D11" s="6">
        <v>34.597460462214102</v>
      </c>
      <c r="E11" s="6">
        <v>35.495993565133404</v>
      </c>
      <c r="F11" s="6">
        <v>32.813949629507199</v>
      </c>
      <c r="G11" s="6">
        <v>33.153714145195103</v>
      </c>
    </row>
    <row r="12" spans="1:7" x14ac:dyDescent="0.2">
      <c r="A12" t="s">
        <v>26</v>
      </c>
      <c r="B12" t="s">
        <v>23</v>
      </c>
      <c r="C12" s="6">
        <v>13.243494602654501</v>
      </c>
      <c r="D12" s="6">
        <v>17.149868539190301</v>
      </c>
      <c r="E12" s="6">
        <v>13.8341528495341</v>
      </c>
      <c r="F12" s="6">
        <v>13.5504488491434</v>
      </c>
      <c r="G12" s="6">
        <v>12.1479206220727</v>
      </c>
    </row>
    <row r="13" spans="1:7" x14ac:dyDescent="0.2">
      <c r="A13" t="s">
        <v>27</v>
      </c>
      <c r="B13" t="s">
        <v>23</v>
      </c>
      <c r="C13" s="6">
        <v>5.4803372117971101</v>
      </c>
      <c r="D13" s="6">
        <v>5.8562064148356399</v>
      </c>
      <c r="E13" s="6">
        <v>5.6493063558040397</v>
      </c>
      <c r="F13" s="6">
        <v>5.6927429990368799</v>
      </c>
      <c r="G13" s="6">
        <v>5.8471246696767203</v>
      </c>
    </row>
    <row r="14" spans="1:7" x14ac:dyDescent="0.2">
      <c r="A14" t="s">
        <v>76</v>
      </c>
      <c r="B14" t="s">
        <v>23</v>
      </c>
      <c r="C14" s="6">
        <v>7.5865336381029396</v>
      </c>
      <c r="D14" s="6">
        <v>7.4949368758700903</v>
      </c>
      <c r="E14" s="6">
        <v>7.9162815561800803</v>
      </c>
      <c r="F14" s="6">
        <v>7.2796563772591796</v>
      </c>
      <c r="G14" s="6">
        <v>7.0342508648817299</v>
      </c>
    </row>
    <row r="15" spans="1:7" x14ac:dyDescent="0.2">
      <c r="A15" t="s">
        <v>28</v>
      </c>
      <c r="B15" t="s">
        <v>23</v>
      </c>
      <c r="C15" s="6">
        <v>1.8934497051055901</v>
      </c>
      <c r="D15" s="6">
        <v>2.4767406504006302</v>
      </c>
      <c r="E15" s="6">
        <v>2.79257957241134</v>
      </c>
      <c r="F15" s="6">
        <v>2.38985979461471</v>
      </c>
      <c r="G15" s="6">
        <v>3.0577430571988602</v>
      </c>
    </row>
    <row r="16" spans="1:7" x14ac:dyDescent="0.2">
      <c r="A16" t="s">
        <v>29</v>
      </c>
      <c r="B16" t="s">
        <v>23</v>
      </c>
      <c r="C16" s="6">
        <v>15.1513325291717</v>
      </c>
      <c r="D16" s="6">
        <v>14.266190603010999</v>
      </c>
      <c r="E16" s="6">
        <v>16.585172008907801</v>
      </c>
      <c r="F16" s="6">
        <v>14.718933513401799</v>
      </c>
      <c r="G16" s="6">
        <v>14.259494904817799</v>
      </c>
    </row>
    <row r="17" spans="1:7" x14ac:dyDescent="0.2">
      <c r="A17" s="2" t="s">
        <v>30</v>
      </c>
      <c r="B17" s="2" t="s">
        <v>23</v>
      </c>
      <c r="C17" s="5">
        <v>3.26126049751243</v>
      </c>
      <c r="D17" s="5">
        <v>3.06959243781094</v>
      </c>
      <c r="E17" s="5">
        <v>3.0159590049751199</v>
      </c>
      <c r="F17" s="5">
        <v>3.0192449751243702</v>
      </c>
      <c r="G17" s="5">
        <v>2.95215482587064</v>
      </c>
    </row>
    <row r="18" spans="1:7" x14ac:dyDescent="0.2">
      <c r="A18" t="s">
        <v>31</v>
      </c>
      <c r="B18" t="s">
        <v>34</v>
      </c>
      <c r="C18" s="3">
        <v>12.0065753424657</v>
      </c>
      <c r="D18" s="3">
        <v>12.0065753424657</v>
      </c>
      <c r="E18" s="3">
        <v>12.0065753424657</v>
      </c>
      <c r="F18" s="3">
        <v>12.0065753424657</v>
      </c>
      <c r="G18" s="3">
        <v>12.0065753424657</v>
      </c>
    </row>
    <row r="19" spans="1:7" x14ac:dyDescent="0.2">
      <c r="A19" t="s">
        <v>33</v>
      </c>
      <c r="B19" t="s">
        <v>34</v>
      </c>
      <c r="C19" s="3">
        <v>2038.9191480163299</v>
      </c>
      <c r="D19" s="3">
        <v>3056.0632512367501</v>
      </c>
      <c r="E19" s="3">
        <v>2329.20472475525</v>
      </c>
      <c r="F19" s="3">
        <v>2420.9059063663699</v>
      </c>
      <c r="G19" s="3">
        <v>2021.3516017422101</v>
      </c>
    </row>
    <row r="20" spans="1:7" x14ac:dyDescent="0.2">
      <c r="A20" t="s">
        <v>35</v>
      </c>
      <c r="B20" t="s">
        <v>34</v>
      </c>
      <c r="C20" s="3">
        <v>883.24165063389103</v>
      </c>
      <c r="D20" s="3">
        <v>718.31335407209599</v>
      </c>
      <c r="E20" s="3">
        <v>838.91374367933895</v>
      </c>
      <c r="F20" s="3">
        <v>738.71671684986097</v>
      </c>
      <c r="G20" s="3">
        <v>667.23277528946596</v>
      </c>
    </row>
    <row r="21" spans="1:7" x14ac:dyDescent="0.2">
      <c r="A21" t="s">
        <v>36</v>
      </c>
      <c r="B21" t="s">
        <v>34</v>
      </c>
      <c r="C21" s="3">
        <v>850.16819550447804</v>
      </c>
      <c r="D21" s="3">
        <v>748.65674793015796</v>
      </c>
      <c r="E21" s="3">
        <v>1086.9608693150001</v>
      </c>
      <c r="F21" s="3">
        <v>653.83554823660495</v>
      </c>
      <c r="G21" s="3">
        <v>1170.19561622023</v>
      </c>
    </row>
    <row r="22" spans="1:7" x14ac:dyDescent="0.2">
      <c r="A22" s="2" t="s">
        <v>77</v>
      </c>
      <c r="B22" s="2" t="s">
        <v>39</v>
      </c>
      <c r="C22" s="2">
        <v>21635.5187133584</v>
      </c>
      <c r="D22" s="2">
        <v>21924.907088083699</v>
      </c>
      <c r="E22" s="2">
        <v>22762.567972626999</v>
      </c>
      <c r="F22" s="2">
        <v>21382.564387523202</v>
      </c>
      <c r="G22" s="2">
        <v>20117.431599457599</v>
      </c>
    </row>
    <row r="23" spans="1:7" x14ac:dyDescent="0.2">
      <c r="A23" t="s">
        <v>37</v>
      </c>
      <c r="B23" t="s">
        <v>41</v>
      </c>
      <c r="C23" s="3">
        <v>2895.98494812324</v>
      </c>
      <c r="D23" s="3">
        <v>2819.0943099001802</v>
      </c>
      <c r="E23" s="3">
        <v>3133.2026131795001</v>
      </c>
      <c r="F23" s="3">
        <v>2913.9474112098801</v>
      </c>
      <c r="G23" s="3">
        <v>2664.9293767367499</v>
      </c>
    </row>
    <row r="24" spans="1:7" x14ac:dyDescent="0.2">
      <c r="A24" t="s">
        <v>38</v>
      </c>
      <c r="B24" t="s">
        <v>41</v>
      </c>
      <c r="C24" s="3">
        <v>20.2</v>
      </c>
      <c r="D24" s="3">
        <v>19.8</v>
      </c>
      <c r="E24" s="3">
        <v>21</v>
      </c>
      <c r="F24" s="3">
        <v>20.2</v>
      </c>
      <c r="G24" s="3">
        <v>23.4</v>
      </c>
    </row>
    <row r="25" spans="1:7" x14ac:dyDescent="0.2">
      <c r="A25" t="s">
        <v>42</v>
      </c>
      <c r="B25" t="s">
        <v>41</v>
      </c>
      <c r="C25" s="3">
        <v>19255.400000000001</v>
      </c>
      <c r="D25" s="3">
        <v>51504</v>
      </c>
      <c r="E25" s="3">
        <v>35956</v>
      </c>
      <c r="F25" s="3">
        <v>40670.400000000001</v>
      </c>
      <c r="G25" s="3">
        <v>31577.200000000001</v>
      </c>
    </row>
    <row r="26" spans="1:7" x14ac:dyDescent="0.2">
      <c r="A26" s="2" t="s">
        <v>43</v>
      </c>
      <c r="B26" s="2" t="s">
        <v>41</v>
      </c>
      <c r="C26" s="4">
        <v>6144</v>
      </c>
      <c r="D26" s="4">
        <v>6052.8</v>
      </c>
      <c r="E26" s="4">
        <v>7568</v>
      </c>
      <c r="F26" s="4">
        <v>0</v>
      </c>
      <c r="G26" s="4">
        <v>4368</v>
      </c>
    </row>
    <row r="27" spans="1:7" x14ac:dyDescent="0.2">
      <c r="A27" t="s">
        <v>44</v>
      </c>
      <c r="B27" t="s">
        <v>34</v>
      </c>
      <c r="C27" s="3">
        <v>1720</v>
      </c>
      <c r="D27" s="3">
        <v>4373.3999999999996</v>
      </c>
      <c r="E27" s="3">
        <v>3631.2</v>
      </c>
      <c r="F27" s="3">
        <v>4417.8</v>
      </c>
      <c r="G27" s="3">
        <v>3987.2</v>
      </c>
    </row>
    <row r="28" spans="1:7" x14ac:dyDescent="0.2">
      <c r="A28" t="s">
        <v>78</v>
      </c>
      <c r="B28" t="s">
        <v>34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2">
      <c r="A29" s="2" t="s">
        <v>45</v>
      </c>
      <c r="B29" s="2" t="s">
        <v>34</v>
      </c>
      <c r="C29" s="4">
        <v>24115.200000000001</v>
      </c>
      <c r="D29" s="4">
        <v>22736.799999999999</v>
      </c>
      <c r="E29" s="4">
        <v>29722</v>
      </c>
      <c r="F29" s="4">
        <v>21985.599999999999</v>
      </c>
      <c r="G29" s="4">
        <v>18111.599999999999</v>
      </c>
    </row>
    <row r="30" spans="1:7" x14ac:dyDescent="0.2">
      <c r="A30" t="s">
        <v>46</v>
      </c>
      <c r="B30" t="s">
        <v>34</v>
      </c>
      <c r="C30" s="3">
        <v>3567.1431635542999</v>
      </c>
      <c r="D30" s="3">
        <v>2564.61350776059</v>
      </c>
      <c r="E30" s="3">
        <v>2543.6818974406701</v>
      </c>
      <c r="F30" s="3">
        <v>2021.84867442726</v>
      </c>
      <c r="G30" s="3">
        <v>2260.4825524180901</v>
      </c>
    </row>
    <row r="31" spans="1:7" x14ac:dyDescent="0.2">
      <c r="A31" t="s">
        <v>47</v>
      </c>
      <c r="B31" t="s">
        <v>34</v>
      </c>
      <c r="C31" s="3">
        <v>1220.82459246077</v>
      </c>
      <c r="D31" s="3">
        <v>2581.6360290145299</v>
      </c>
      <c r="E31" s="3">
        <v>1875.5877247552501</v>
      </c>
      <c r="F31" s="3">
        <v>2038.7346841441499</v>
      </c>
      <c r="G31" s="3">
        <v>1645.2038795199901</v>
      </c>
    </row>
    <row r="32" spans="1:7" x14ac:dyDescent="0.2">
      <c r="A32" s="2" t="s">
        <v>48</v>
      </c>
      <c r="B32" s="2" t="s">
        <v>34</v>
      </c>
      <c r="C32" s="4">
        <v>818.09455555555496</v>
      </c>
      <c r="D32" s="4">
        <v>474.42722222222102</v>
      </c>
      <c r="E32" s="4">
        <v>453.616999999999</v>
      </c>
      <c r="F32" s="4">
        <v>382.17122222222099</v>
      </c>
      <c r="G32" s="4">
        <v>376.147722222222</v>
      </c>
    </row>
    <row r="33" spans="1:7" x14ac:dyDescent="0.2">
      <c r="A33" t="s">
        <v>49</v>
      </c>
      <c r="B33" t="s">
        <v>34</v>
      </c>
      <c r="C33" s="3">
        <v>1071.2042380402399</v>
      </c>
      <c r="D33" s="3">
        <v>1243.0890727579299</v>
      </c>
      <c r="E33" s="3">
        <v>1095.30557849918</v>
      </c>
      <c r="F33" s="3">
        <v>1244.77372200682</v>
      </c>
      <c r="G33" s="3">
        <v>1314.12423491154</v>
      </c>
    </row>
    <row r="34" spans="1:7" x14ac:dyDescent="0.2">
      <c r="A34" t="s">
        <v>50</v>
      </c>
      <c r="B34" t="s">
        <v>34</v>
      </c>
      <c r="C34" s="3">
        <v>267.14098396722397</v>
      </c>
      <c r="D34" s="3">
        <v>263.58857629431799</v>
      </c>
      <c r="E34" s="3">
        <v>314.340465901561</v>
      </c>
      <c r="F34" s="3">
        <v>216.136494627639</v>
      </c>
      <c r="G34" s="3">
        <v>199.95338640057699</v>
      </c>
    </row>
    <row r="35" spans="1:7" x14ac:dyDescent="0.2">
      <c r="A35" s="2" t="s">
        <v>51</v>
      </c>
      <c r="B35" s="2" t="s">
        <v>34</v>
      </c>
      <c r="C35" s="4">
        <v>616.10066666666603</v>
      </c>
      <c r="D35" s="4">
        <v>454.72477777777698</v>
      </c>
      <c r="E35" s="4">
        <v>524.57327777777698</v>
      </c>
      <c r="F35" s="4">
        <v>522.58022222222201</v>
      </c>
      <c r="G35" s="4">
        <v>467.27938888888798</v>
      </c>
    </row>
    <row r="36" spans="1:7" x14ac:dyDescent="0.2">
      <c r="A36" t="s">
        <v>52</v>
      </c>
      <c r="B36" t="s">
        <v>34</v>
      </c>
      <c r="C36" s="3">
        <v>37.7783333333333</v>
      </c>
      <c r="D36" s="3">
        <v>47.408666666666598</v>
      </c>
      <c r="E36" s="3">
        <v>43.578611111111101</v>
      </c>
      <c r="F36" s="3">
        <v>48.556333333333299</v>
      </c>
      <c r="G36" s="3">
        <v>37.445833333333297</v>
      </c>
    </row>
    <row r="37" spans="1:7" x14ac:dyDescent="0.2">
      <c r="A37" t="s">
        <v>53</v>
      </c>
      <c r="B37" t="s">
        <v>34</v>
      </c>
      <c r="C37" s="3">
        <v>66.790843963521695</v>
      </c>
      <c r="D37" s="3">
        <v>157.59175441017899</v>
      </c>
      <c r="E37" s="3">
        <v>136.03320810831701</v>
      </c>
      <c r="F37" s="3">
        <v>162.34048822516701</v>
      </c>
      <c r="G37" s="3">
        <v>148.28160834099501</v>
      </c>
    </row>
    <row r="38" spans="1:7" x14ac:dyDescent="0.2">
      <c r="A38" s="2" t="s">
        <v>54</v>
      </c>
      <c r="B38" s="2" t="s">
        <v>34</v>
      </c>
      <c r="C38" s="4">
        <v>289.58849999999899</v>
      </c>
      <c r="D38" s="4">
        <v>124.078222222222</v>
      </c>
      <c r="E38" s="4">
        <v>474.78572222222198</v>
      </c>
      <c r="F38" s="4">
        <v>92.069722222222197</v>
      </c>
      <c r="G38" s="4">
        <v>431.39683333333301</v>
      </c>
    </row>
    <row r="39" spans="1:7" x14ac:dyDescent="0.2">
      <c r="A39" t="s">
        <v>55</v>
      </c>
      <c r="B39" t="s">
        <v>34</v>
      </c>
      <c r="C39" s="3">
        <v>31.621388888888799</v>
      </c>
      <c r="D39" s="3">
        <v>26.859500000000001</v>
      </c>
      <c r="E39" s="3">
        <v>29.830166666666599</v>
      </c>
      <c r="F39" s="3">
        <v>50.032833333333301</v>
      </c>
      <c r="G39" s="3">
        <v>53.150777777777698</v>
      </c>
    </row>
    <row r="40" spans="1:7" x14ac:dyDescent="0.2">
      <c r="A40" t="s">
        <v>56</v>
      </c>
      <c r="B40" t="s">
        <v>34</v>
      </c>
      <c r="C40" s="3">
        <v>66.788740429845802</v>
      </c>
      <c r="D40" s="3">
        <v>155.96910463109</v>
      </c>
      <c r="E40" s="3">
        <v>130.256494540018</v>
      </c>
      <c r="F40" s="3">
        <v>155.14294890032701</v>
      </c>
      <c r="G40" s="3">
        <v>146.35767454590601</v>
      </c>
    </row>
    <row r="41" spans="1:7" x14ac:dyDescent="0.2">
      <c r="A41" s="2" t="s">
        <v>57</v>
      </c>
      <c r="B41" s="2" t="s">
        <v>34</v>
      </c>
      <c r="C41" s="4">
        <v>368.20011111111103</v>
      </c>
      <c r="D41" s="4">
        <v>252.21766666666599</v>
      </c>
      <c r="E41" s="4">
        <v>290.68544444444399</v>
      </c>
      <c r="F41" s="4">
        <v>185.48238888888801</v>
      </c>
      <c r="G41" s="4">
        <v>380.95949999999999</v>
      </c>
    </row>
    <row r="42" spans="1:7" x14ac:dyDescent="0.2">
      <c r="A42" t="s">
        <v>79</v>
      </c>
      <c r="B42" t="s">
        <v>34</v>
      </c>
      <c r="C42" s="3">
        <v>4451.2689117789896</v>
      </c>
      <c r="D42" s="3">
        <v>4320.3343881757301</v>
      </c>
      <c r="E42" s="3">
        <v>4179.6893496735001</v>
      </c>
      <c r="F42" s="3">
        <v>4487.50608859151</v>
      </c>
      <c r="G42" s="3">
        <v>4885.7505640917998</v>
      </c>
    </row>
    <row r="43" spans="1:7" x14ac:dyDescent="0.2">
      <c r="A43" t="s">
        <v>80</v>
      </c>
      <c r="B43" t="s">
        <v>34</v>
      </c>
      <c r="C43" s="3">
        <v>2200.04144242845</v>
      </c>
      <c r="D43" s="3">
        <v>2165.3587414671001</v>
      </c>
      <c r="E43" s="3">
        <v>2457.7357208881899</v>
      </c>
      <c r="F43" s="3">
        <v>1977.3783696181499</v>
      </c>
      <c r="G43" s="3">
        <v>1742.2696272461001</v>
      </c>
    </row>
    <row r="44" spans="1:7" x14ac:dyDescent="0.2">
      <c r="A44" s="2" t="s">
        <v>81</v>
      </c>
      <c r="B44" s="2" t="s">
        <v>34</v>
      </c>
      <c r="C44" s="4">
        <v>2114.68961111111</v>
      </c>
      <c r="D44" s="4">
        <v>2280.3068333333299</v>
      </c>
      <c r="E44" s="4">
        <v>2128.5748888888802</v>
      </c>
      <c r="F44" s="4">
        <v>2301.1154999999999</v>
      </c>
      <c r="G44" s="4">
        <v>2137.9797777777699</v>
      </c>
    </row>
    <row r="45" spans="1:7" x14ac:dyDescent="0.2">
      <c r="A45" t="s">
        <v>82</v>
      </c>
      <c r="B45" t="s">
        <v>34</v>
      </c>
      <c r="C45" s="3">
        <v>4391.1394866850196</v>
      </c>
      <c r="D45" s="3">
        <v>4439.7815734241103</v>
      </c>
      <c r="E45" s="3">
        <v>4173.4105197327399</v>
      </c>
      <c r="F45" s="3">
        <v>4434.9617618506099</v>
      </c>
      <c r="G45" s="3">
        <v>4731.9204134175798</v>
      </c>
    </row>
    <row r="46" spans="1:7" x14ac:dyDescent="0.2">
      <c r="A46" t="s">
        <v>83</v>
      </c>
      <c r="B46" t="s">
        <v>34</v>
      </c>
      <c r="C46" s="3">
        <v>2224.42244685792</v>
      </c>
      <c r="D46" s="3">
        <v>2109.2949153311401</v>
      </c>
      <c r="E46" s="3">
        <v>2465.73042730422</v>
      </c>
      <c r="F46" s="3">
        <v>2017.8601825123701</v>
      </c>
      <c r="G46" s="3">
        <v>1814.6247572243401</v>
      </c>
    </row>
    <row r="47" spans="1:7" x14ac:dyDescent="0.2">
      <c r="A47" s="2" t="s">
        <v>84</v>
      </c>
      <c r="B47" s="2" t="s">
        <v>34</v>
      </c>
      <c r="C47" s="4">
        <v>2150.4380555555499</v>
      </c>
      <c r="D47" s="4">
        <v>2216.9234999999999</v>
      </c>
      <c r="E47" s="4">
        <v>2126.8589999999999</v>
      </c>
      <c r="F47" s="4">
        <v>2313.1780555555501</v>
      </c>
      <c r="G47" s="4">
        <v>2219.4547777777698</v>
      </c>
    </row>
    <row r="48" spans="1:7" x14ac:dyDescent="0.2">
      <c r="A48" t="s">
        <v>85</v>
      </c>
      <c r="B48" t="s">
        <v>34</v>
      </c>
      <c r="C48" s="3">
        <v>4400.9856914661004</v>
      </c>
      <c r="D48" s="3">
        <v>4505.6197837756799</v>
      </c>
      <c r="E48" s="3">
        <v>4200.9270414441899</v>
      </c>
      <c r="F48" s="3">
        <v>4461.9029848133096</v>
      </c>
      <c r="G48" s="3">
        <v>4737.2154105087002</v>
      </c>
    </row>
    <row r="49" spans="1:7" x14ac:dyDescent="0.2">
      <c r="A49" t="s">
        <v>86</v>
      </c>
      <c r="B49" t="s">
        <v>34</v>
      </c>
      <c r="C49" s="3">
        <v>2223.7987502390301</v>
      </c>
      <c r="D49" s="3">
        <v>2088.19355592804</v>
      </c>
      <c r="E49" s="3">
        <v>2454.1448671859898</v>
      </c>
      <c r="F49" s="3">
        <v>1996.79844891167</v>
      </c>
      <c r="G49" s="3">
        <v>1807.0851340105</v>
      </c>
    </row>
    <row r="50" spans="1:7" x14ac:dyDescent="0.2">
      <c r="A50" s="2" t="s">
        <v>87</v>
      </c>
      <c r="B50" s="2" t="s">
        <v>34</v>
      </c>
      <c r="C50" s="4">
        <v>2141.2155555555501</v>
      </c>
      <c r="D50" s="4">
        <v>2172.1866111111099</v>
      </c>
      <c r="E50" s="4">
        <v>2110.9280555555501</v>
      </c>
      <c r="F50" s="4">
        <v>2307.2985555555501</v>
      </c>
      <c r="G50" s="4">
        <v>2221.6994444444399</v>
      </c>
    </row>
    <row r="51" spans="1:7" x14ac:dyDescent="0.2">
      <c r="A51" t="s">
        <v>88</v>
      </c>
      <c r="B51" t="s">
        <v>34</v>
      </c>
      <c r="C51" s="3">
        <v>4556.1108909821996</v>
      </c>
      <c r="D51" s="3">
        <v>4292.9933623090801</v>
      </c>
      <c r="E51" s="3">
        <v>4341.0581057688596</v>
      </c>
      <c r="F51" s="3">
        <v>4507.7379356313704</v>
      </c>
      <c r="G51" s="3">
        <v>4728.9068619421896</v>
      </c>
    </row>
    <row r="52" spans="1:7" x14ac:dyDescent="0.2">
      <c r="A52" t="s">
        <v>89</v>
      </c>
      <c r="B52" t="s">
        <v>34</v>
      </c>
      <c r="C52" s="3">
        <v>2156.5174361646</v>
      </c>
      <c r="D52" s="3">
        <v>2178.0996033863198</v>
      </c>
      <c r="E52" s="3">
        <v>2378.71503817436</v>
      </c>
      <c r="F52" s="3">
        <v>1978.5361107834599</v>
      </c>
      <c r="G52" s="3">
        <v>1808.9026062314199</v>
      </c>
    </row>
    <row r="53" spans="1:7" x14ac:dyDescent="0.2">
      <c r="A53" s="2" t="s">
        <v>90</v>
      </c>
      <c r="B53" s="2" t="s">
        <v>34</v>
      </c>
      <c r="C53" s="4">
        <v>2053.3716666666601</v>
      </c>
      <c r="D53" s="4">
        <v>2294.9070000000002</v>
      </c>
      <c r="E53" s="4">
        <v>2046.22683333333</v>
      </c>
      <c r="F53" s="4">
        <v>2279.7259444444398</v>
      </c>
      <c r="G53" s="4">
        <v>2228.1904999999902</v>
      </c>
    </row>
    <row r="54" spans="1:7" x14ac:dyDescent="0.2">
      <c r="A54" t="s">
        <v>91</v>
      </c>
      <c r="B54" t="s">
        <v>34</v>
      </c>
      <c r="C54" s="3">
        <v>4394.9762010060704</v>
      </c>
      <c r="D54" s="3">
        <v>4346.3636540334601</v>
      </c>
      <c r="E54" s="3">
        <v>4172.3468440904699</v>
      </c>
      <c r="F54" s="3">
        <v>4555.3267600529798</v>
      </c>
      <c r="G54" s="3">
        <v>4628.7749960023903</v>
      </c>
    </row>
    <row r="55" spans="1:7" x14ac:dyDescent="0.2">
      <c r="A55" t="s">
        <v>92</v>
      </c>
      <c r="B55" t="s">
        <v>34</v>
      </c>
      <c r="C55" s="3">
        <v>2221.2501932239602</v>
      </c>
      <c r="D55" s="3">
        <v>2153.2589941933502</v>
      </c>
      <c r="E55" s="3">
        <v>2464.2708079631102</v>
      </c>
      <c r="F55" s="3">
        <v>1943.74333125309</v>
      </c>
      <c r="G55" s="3">
        <v>1852.4121414118799</v>
      </c>
    </row>
    <row r="56" spans="1:7" x14ac:dyDescent="0.2">
      <c r="A56" s="2" t="s">
        <v>93</v>
      </c>
      <c r="B56" s="2" t="s">
        <v>34</v>
      </c>
      <c r="C56" s="4">
        <v>2149.77355555555</v>
      </c>
      <c r="D56" s="4">
        <v>2266.3773333333302</v>
      </c>
      <c r="E56" s="4">
        <v>2129.3823333333298</v>
      </c>
      <c r="F56" s="4">
        <v>2266.9298888888802</v>
      </c>
      <c r="G56" s="4">
        <v>2284.8128333333302</v>
      </c>
    </row>
    <row r="57" spans="1:7" x14ac:dyDescent="0.2">
      <c r="A57" t="s">
        <v>58</v>
      </c>
      <c r="B57" t="s">
        <v>34</v>
      </c>
      <c r="C57" s="3">
        <v>504.44893443295098</v>
      </c>
      <c r="D57" s="3">
        <v>442.44555724077901</v>
      </c>
      <c r="E57" s="3">
        <v>547.27079459413801</v>
      </c>
      <c r="F57" s="3">
        <v>462.04705595090599</v>
      </c>
      <c r="G57" s="3">
        <v>511.608270633149</v>
      </c>
    </row>
    <row r="58" spans="1:7" x14ac:dyDescent="0.2">
      <c r="A58" t="s">
        <v>59</v>
      </c>
      <c r="B58" t="s">
        <v>34</v>
      </c>
      <c r="C58" s="3">
        <v>606.08898730948204</v>
      </c>
      <c r="D58" s="3">
        <v>570.33969152415102</v>
      </c>
      <c r="E58" s="3">
        <v>731.90058469953897</v>
      </c>
      <c r="F58" s="3">
        <v>536.48883116957404</v>
      </c>
      <c r="G58" s="3">
        <v>464.46968779726001</v>
      </c>
    </row>
    <row r="59" spans="1:7" x14ac:dyDescent="0.2">
      <c r="A59" s="2" t="s">
        <v>60</v>
      </c>
      <c r="B59" s="2" t="s">
        <v>34</v>
      </c>
      <c r="C59" s="4">
        <v>916.24788888888895</v>
      </c>
      <c r="D59" s="4">
        <v>912.70738888888798</v>
      </c>
      <c r="E59" s="4">
        <v>914.03072222222204</v>
      </c>
      <c r="F59" s="4">
        <v>913.292499999999</v>
      </c>
      <c r="G59" s="4">
        <v>923.59050000000002</v>
      </c>
    </row>
    <row r="60" spans="1:7" x14ac:dyDescent="0.2">
      <c r="A60" t="s">
        <v>61</v>
      </c>
      <c r="B60" t="s">
        <v>34</v>
      </c>
      <c r="C60" s="3">
        <v>491.80423332880599</v>
      </c>
      <c r="D60" s="3">
        <v>434.18494343404501</v>
      </c>
      <c r="E60" s="3">
        <v>500.939391266104</v>
      </c>
      <c r="F60" s="3">
        <v>475.36277265476201</v>
      </c>
      <c r="G60" s="3">
        <v>565.14989327915498</v>
      </c>
    </row>
    <row r="61" spans="1:7" x14ac:dyDescent="0.2">
      <c r="A61" t="s">
        <v>62</v>
      </c>
      <c r="B61" t="s">
        <v>34</v>
      </c>
      <c r="C61" s="3">
        <v>571.84284970265196</v>
      </c>
      <c r="D61" s="3">
        <v>539.23806282047599</v>
      </c>
      <c r="E61" s="3">
        <v>674.11019514663099</v>
      </c>
      <c r="F61" s="3">
        <v>550.42552448475101</v>
      </c>
      <c r="G61" s="3">
        <v>453.61385560615798</v>
      </c>
    </row>
    <row r="62" spans="1:7" x14ac:dyDescent="0.2">
      <c r="A62" s="2" t="s">
        <v>63</v>
      </c>
      <c r="B62" s="2" t="s">
        <v>34</v>
      </c>
      <c r="C62" s="4">
        <v>801.80522222222203</v>
      </c>
      <c r="D62" s="4">
        <v>796.80916666666599</v>
      </c>
      <c r="E62" s="4">
        <v>813.16111111111104</v>
      </c>
      <c r="F62" s="4">
        <v>913.74055555555503</v>
      </c>
      <c r="G62" s="4">
        <v>823.25533333333306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0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20.6640625" bestFit="1" customWidth="1"/>
    <col min="2" max="2" width="5.5" bestFit="1" customWidth="1"/>
    <col min="3" max="3" width="10.1640625" bestFit="1" customWidth="1"/>
    <col min="4" max="4" width="9.1640625" bestFit="1" customWidth="1"/>
    <col min="5" max="5" width="11.83203125" bestFit="1" customWidth="1"/>
    <col min="6" max="6" width="11.83203125" customWidth="1"/>
    <col min="7" max="7" width="12.5" bestFit="1" customWidth="1"/>
    <col min="8" max="8" width="10.1640625" bestFit="1" customWidth="1"/>
    <col min="9" max="9" width="13.5" bestFit="1" customWidth="1"/>
    <col min="10" max="10" width="13.5" customWidth="1"/>
    <col min="11" max="11" width="10.1640625" bestFit="1" customWidth="1"/>
    <col min="12" max="12" width="11.5" bestFit="1" customWidth="1"/>
    <col min="13" max="13" width="9.1640625" bestFit="1" customWidth="1"/>
    <col min="14" max="14" width="10.1640625" bestFit="1" customWidth="1"/>
    <col min="15" max="15" width="7.33203125" bestFit="1" customWidth="1"/>
    <col min="16" max="16" width="9.5" bestFit="1" customWidth="1"/>
    <col min="17" max="17" width="8.1640625" bestFit="1" customWidth="1"/>
    <col min="18" max="19" width="8.83203125" bestFit="1" customWidth="1"/>
    <col min="20" max="21" width="8.83203125" customWidth="1"/>
  </cols>
  <sheetData>
    <row r="1" spans="1:22" x14ac:dyDescent="0.2">
      <c r="C1" s="37" t="s">
        <v>100</v>
      </c>
      <c r="D1" s="37"/>
      <c r="E1" s="37"/>
      <c r="F1" s="37"/>
      <c r="G1" s="37"/>
      <c r="H1" s="37"/>
      <c r="I1" s="38" t="s">
        <v>101</v>
      </c>
      <c r="J1" s="38"/>
      <c r="K1" s="38"/>
      <c r="L1" s="38"/>
      <c r="M1" s="38"/>
      <c r="N1" s="35" t="s">
        <v>102</v>
      </c>
      <c r="O1" s="35"/>
      <c r="P1" s="35"/>
      <c r="Q1" s="36" t="s">
        <v>103</v>
      </c>
      <c r="R1" s="36"/>
      <c r="S1" s="32" t="s">
        <v>104</v>
      </c>
      <c r="T1" s="32"/>
      <c r="U1" s="32"/>
      <c r="V1" s="32"/>
    </row>
    <row r="2" spans="1:22" x14ac:dyDescent="0.2">
      <c r="C2" s="20" t="s">
        <v>105</v>
      </c>
      <c r="D2" s="21" t="s">
        <v>106</v>
      </c>
      <c r="E2" s="21" t="s">
        <v>106</v>
      </c>
      <c r="F2" s="20" t="s">
        <v>105</v>
      </c>
      <c r="G2" s="20" t="s">
        <v>105</v>
      </c>
      <c r="H2" s="20" t="s">
        <v>105</v>
      </c>
      <c r="I2" s="21" t="s">
        <v>106</v>
      </c>
      <c r="J2" s="21" t="s">
        <v>106</v>
      </c>
      <c r="K2" s="20" t="s">
        <v>105</v>
      </c>
      <c r="L2" s="20" t="s">
        <v>105</v>
      </c>
      <c r="M2" s="20" t="s">
        <v>105</v>
      </c>
      <c r="N2" s="21" t="s">
        <v>106</v>
      </c>
      <c r="O2" s="21" t="s">
        <v>106</v>
      </c>
      <c r="P2" s="20" t="s">
        <v>105</v>
      </c>
      <c r="Q2" s="21" t="s">
        <v>106</v>
      </c>
      <c r="R2" s="20" t="s">
        <v>105</v>
      </c>
      <c r="S2" s="20" t="s">
        <v>105</v>
      </c>
      <c r="T2" s="21" t="s">
        <v>106</v>
      </c>
      <c r="U2" s="21" t="s">
        <v>106</v>
      </c>
      <c r="V2" s="20" t="s">
        <v>105</v>
      </c>
    </row>
    <row r="3" spans="1:22" x14ac:dyDescent="0.2">
      <c r="A3" s="1"/>
      <c r="B3" s="1"/>
      <c r="C3" s="1" t="s">
        <v>2</v>
      </c>
      <c r="D3" s="1" t="s">
        <v>95</v>
      </c>
      <c r="E3" s="1" t="s">
        <v>97</v>
      </c>
      <c r="F3" s="1" t="s">
        <v>5</v>
      </c>
      <c r="G3" s="1" t="s">
        <v>3</v>
      </c>
      <c r="H3" s="22" t="s">
        <v>8</v>
      </c>
      <c r="I3" s="1" t="s">
        <v>70</v>
      </c>
      <c r="J3" s="1" t="s">
        <v>94</v>
      </c>
      <c r="K3" s="1" t="s">
        <v>1</v>
      </c>
      <c r="L3" s="1" t="s">
        <v>7</v>
      </c>
      <c r="M3" s="1" t="s">
        <v>9</v>
      </c>
      <c r="N3" s="1" t="s">
        <v>71</v>
      </c>
      <c r="O3" s="22" t="s">
        <v>73</v>
      </c>
      <c r="P3" s="1" t="s">
        <v>0</v>
      </c>
      <c r="Q3" s="1" t="s">
        <v>72</v>
      </c>
      <c r="R3" s="1" t="s">
        <v>6</v>
      </c>
      <c r="S3" s="22" t="s">
        <v>4</v>
      </c>
      <c r="T3" s="22" t="s">
        <v>96</v>
      </c>
      <c r="U3" s="22" t="s">
        <v>98</v>
      </c>
      <c r="V3" s="22" t="s">
        <v>10</v>
      </c>
    </row>
    <row r="4" spans="1:22" x14ac:dyDescent="0.2">
      <c r="A4" t="s">
        <v>74</v>
      </c>
      <c r="B4" t="s">
        <v>12</v>
      </c>
      <c r="C4">
        <v>97</v>
      </c>
      <c r="D4">
        <v>97</v>
      </c>
      <c r="E4">
        <v>91</v>
      </c>
      <c r="F4">
        <v>91</v>
      </c>
      <c r="G4">
        <v>249</v>
      </c>
      <c r="H4" s="23">
        <v>222</v>
      </c>
      <c r="I4">
        <v>43</v>
      </c>
      <c r="J4">
        <v>96</v>
      </c>
      <c r="K4">
        <v>96</v>
      </c>
      <c r="L4">
        <v>441</v>
      </c>
      <c r="M4">
        <v>449</v>
      </c>
      <c r="N4">
        <v>48</v>
      </c>
      <c r="O4" s="23">
        <v>42</v>
      </c>
      <c r="P4">
        <v>115</v>
      </c>
      <c r="Q4">
        <v>56</v>
      </c>
      <c r="R4">
        <v>128</v>
      </c>
      <c r="S4" s="23">
        <v>110</v>
      </c>
      <c r="T4" s="23">
        <v>110</v>
      </c>
      <c r="U4" s="23">
        <v>78</v>
      </c>
      <c r="V4" s="23">
        <v>78</v>
      </c>
    </row>
    <row r="5" spans="1:22" x14ac:dyDescent="0.2">
      <c r="A5" t="s">
        <v>75</v>
      </c>
      <c r="B5" t="s">
        <v>12</v>
      </c>
      <c r="C5">
        <v>111</v>
      </c>
      <c r="D5">
        <v>111</v>
      </c>
      <c r="E5">
        <v>111</v>
      </c>
      <c r="F5">
        <v>111</v>
      </c>
      <c r="G5">
        <v>111</v>
      </c>
      <c r="H5" s="23">
        <v>111</v>
      </c>
      <c r="I5">
        <v>43</v>
      </c>
      <c r="J5">
        <v>43</v>
      </c>
      <c r="K5">
        <v>43</v>
      </c>
      <c r="L5">
        <v>43</v>
      </c>
      <c r="M5">
        <v>43</v>
      </c>
      <c r="N5">
        <v>148</v>
      </c>
      <c r="O5" s="23">
        <v>148</v>
      </c>
      <c r="P5">
        <v>148</v>
      </c>
      <c r="Q5">
        <v>50</v>
      </c>
      <c r="R5">
        <v>50</v>
      </c>
      <c r="S5" s="23">
        <v>89</v>
      </c>
      <c r="T5" s="23">
        <v>89</v>
      </c>
      <c r="U5" s="23">
        <v>89</v>
      </c>
      <c r="V5" s="23">
        <v>89</v>
      </c>
    </row>
    <row r="6" spans="1:22" x14ac:dyDescent="0.2">
      <c r="A6" s="1" t="s">
        <v>14</v>
      </c>
      <c r="B6" s="1" t="s">
        <v>15</v>
      </c>
      <c r="C6" s="9">
        <f>_xlfn.XLOOKUP(C3,WCports_test_sov6!$C$1:$N$1,WCports_test_sov6!$C$4:$N$4)</f>
        <v>0.96974652340706047</v>
      </c>
      <c r="D6" s="9">
        <f>_xlfn.XLOOKUP(D3,WCports_test_ctv8!$C$1:$N$1,WCports_test_ctv8!$C$4:$N$4)</f>
        <v>0.91589926531090404</v>
      </c>
      <c r="E6" s="9">
        <f>_xlfn.XLOOKUP(E3,WCports_test_ctv8!$C$1:$N$1,WCports_test_ctv8!$C$4:$N$4)</f>
        <v>0.91951719701056567</v>
      </c>
      <c r="F6" s="9">
        <f>_xlfn.XLOOKUP(F3,WCports_test_sov6!$C$1:$N$1,WCports_test_sov6!$C$4:$N$4)</f>
        <v>0.97003913437558431</v>
      </c>
      <c r="G6" s="9">
        <f>_xlfn.XLOOKUP(G3,WCports_test_sov6!$C$1:$N$1,WCports_test_sov6!$C$4:$N$4)</f>
        <v>0.96922356393280995</v>
      </c>
      <c r="H6" s="9">
        <f>_xlfn.XLOOKUP(H3,WCports_test_sov6!$C$1:$N$1,WCports_test_sov6!$C$4:$N$4)</f>
        <v>0.96724491248576372</v>
      </c>
      <c r="I6" s="9">
        <f>_xlfn.XLOOKUP(I3,WCports_test_ctv6!$C$1:$N$1,WCports_test_ctv6!$C$4:$N$4)</f>
        <v>0.92131066668301376</v>
      </c>
      <c r="J6" s="9">
        <f>_xlfn.XLOOKUP(J3,WCports_test_ctv8!$C$1:$N$1,WCports_test_ctv8!$C$4:$N$4)</f>
        <v>0.90777049854778646</v>
      </c>
      <c r="K6" s="9">
        <f>_xlfn.XLOOKUP(K3,WCports_test_sov6!$C$1:$N$1,WCports_test_sov6!$C$4:$N$4)</f>
        <v>0.97167000771062484</v>
      </c>
      <c r="L6" s="9">
        <f>_xlfn.XLOOKUP(L3,WCports_test_sov6!$C$1:$N$1,WCports_test_sov6!$C$4:$N$4)</f>
        <v>0.97023045506312877</v>
      </c>
      <c r="M6" s="9">
        <f>_xlfn.XLOOKUP(M3,WCports_test_sov6!$C$1:$N$1,WCports_test_sov6!$C$4:$N$4)</f>
        <v>0.97023045506312877</v>
      </c>
      <c r="N6" s="9">
        <f>_xlfn.XLOOKUP(N3,WCports_test_ctv6!$C$1:$N$1,WCports_test_ctv6!$C$4:$N$4)</f>
        <v>0.91342404897745599</v>
      </c>
      <c r="O6" s="9">
        <f>_xlfn.XLOOKUP(O3,WCports_test_ctv6!$C$1:$N$1,WCports_test_ctv6!$C$4:$N$4)</f>
        <v>0.91237431067553776</v>
      </c>
      <c r="P6" s="9">
        <f>_xlfn.XLOOKUP(P3,WCports_test_sov6!$C$1:$N$1,WCports_test_sov6!$C$4:$N$4)</f>
        <v>0.96568022428928724</v>
      </c>
      <c r="Q6" s="9">
        <f>_xlfn.XLOOKUP(Q3,WCports_test_ctv6!$C$1:$N$1,WCports_test_ctv6!$C$4:$N$4)</f>
        <v>0.92042167993548074</v>
      </c>
      <c r="R6" s="9">
        <f>_xlfn.XLOOKUP(R3,WCports_test_sov6!$C$1:$N$1,WCports_test_sov6!$C$4:$N$4)</f>
        <v>0.97141610880428042</v>
      </c>
      <c r="S6" s="9">
        <f>_xlfn.XLOOKUP(S3,WCports_test_sov6!$C$1:$N$1,WCports_test_sov6!$C$4:$N$4)</f>
        <v>0.9690118172826987</v>
      </c>
      <c r="T6" s="9">
        <f>_xlfn.XLOOKUP(T3,WCports_test_ctv8!$C$1:$N$1,WCports_test_ctv8!$C$4:$N$4)</f>
        <v>0.90634263648896773</v>
      </c>
      <c r="U6" s="9">
        <f>_xlfn.XLOOKUP(U3,WCports_test_ctv8!$C$1:$N$1,WCports_test_ctv8!$C$4:$N$4)</f>
        <v>0.91659250638919254</v>
      </c>
      <c r="V6" s="9">
        <f>_xlfn.XLOOKUP(V3,WCports_test_sov6!$C$1:$N$1,WCports_test_sov6!$C$4:$N$4)</f>
        <v>0.96872650030243046</v>
      </c>
    </row>
    <row r="7" spans="1:22" x14ac:dyDescent="0.2">
      <c r="A7" s="1" t="s">
        <v>107</v>
      </c>
      <c r="B7" s="1" t="s">
        <v>20</v>
      </c>
      <c r="C7" s="24">
        <f>_xlfn.XLOOKUP(C3,WCports_test_sov6!$C$1:$N$1,WCports_test_sov6!$C$8:$N$8)</f>
        <v>4704.2650175500003</v>
      </c>
      <c r="D7" s="24">
        <f>_xlfn.XLOOKUP(D3,WCports_test_ctv8!$C$1:$N$1,WCports_test_ctv8!$C$8:$N$8)</f>
        <v>4455.8192743999998</v>
      </c>
      <c r="E7" s="24">
        <f>_xlfn.XLOOKUP(E3,WCports_test_ctv8!$C$1:$N$1,WCports_test_ctv8!$C$8:$N$8)</f>
        <v>4476.7666703499972</v>
      </c>
      <c r="F7" s="24">
        <f>_xlfn.XLOOKUP(F3,WCports_test_sov6!$C$1:$N$1,WCports_test_sov6!$C$8:$N$8)</f>
        <v>4699.873483999997</v>
      </c>
      <c r="G7" s="24">
        <f>_xlfn.XLOOKUP(G3,WCports_test_sov6!$C$1:$N$1,WCports_test_sov6!$C$8:$N$8)</f>
        <v>4698.496744766665</v>
      </c>
      <c r="H7" s="24">
        <f>_xlfn.XLOOKUP(H3,WCports_test_sov6!$C$1:$N$1,WCports_test_sov6!$C$8:$N$8)</f>
        <v>4691.75578425</v>
      </c>
      <c r="I7" s="24">
        <f>_xlfn.XLOOKUP(I3,WCports_test_ctv6!$C$1:$N$1,WCports_test_ctv6!$C$8:$N$8)</f>
        <v>4243.6509295499982</v>
      </c>
      <c r="J7" s="24">
        <f>_xlfn.XLOOKUP(J3,WCports_test_ctv8!$C$1:$N$1,WCports_test_ctv8!$C$8:$N$8)</f>
        <v>4194.7989866999997</v>
      </c>
      <c r="K7" s="24">
        <f>_xlfn.XLOOKUP(K3,WCports_test_sov6!$C$1:$N$1,WCports_test_sov6!$C$8:$N$8)</f>
        <v>4456.9670389000003</v>
      </c>
      <c r="L7" s="24">
        <f>_xlfn.XLOOKUP(L3,WCports_test_sov6!$C$1:$N$1,WCports_test_sov6!$C$8:$N$8)</f>
        <v>4454.7065565499997</v>
      </c>
      <c r="M7" s="24">
        <f>_xlfn.XLOOKUP(M3,WCports_test_sov6!$C$1:$N$1,WCports_test_sov6!$C$8:$N$8)</f>
        <v>4454.7065565499997</v>
      </c>
      <c r="N7" s="24">
        <f>_xlfn.XLOOKUP(N3,WCports_test_ctv6!$C$1:$N$1,WCports_test_ctv6!$C$8:$N$8)</f>
        <v>4656.5125938500005</v>
      </c>
      <c r="O7" s="24">
        <f>_xlfn.XLOOKUP(O3,WCports_test_ctv6!$C$1:$N$1,WCports_test_ctv6!$C$8:$N$8)</f>
        <v>4655.9350032499997</v>
      </c>
      <c r="P7" s="24">
        <f>_xlfn.XLOOKUP(P3,WCports_test_sov6!$C$1:$N$1,WCports_test_sov6!$C$8:$N$8)</f>
        <v>4904.5693415999976</v>
      </c>
      <c r="Q7" s="24">
        <f>_xlfn.XLOOKUP(Q3,WCports_test_ctv6!$C$1:$N$1,WCports_test_ctv6!$C$8:$N$8)</f>
        <v>3961.2083924499998</v>
      </c>
      <c r="R7" s="24">
        <f>_xlfn.XLOOKUP(R3,WCports_test_sov6!$C$1:$N$1,WCports_test_sov6!$C$8:$N$8)</f>
        <v>4151.7830061999975</v>
      </c>
      <c r="S7" s="24">
        <f>_xlfn.XLOOKUP(S3,WCports_test_sov6!$C$1:$N$1,WCports_test_sov6!$C$8:$N$8)</f>
        <v>3467.1359304999974</v>
      </c>
      <c r="T7" s="24">
        <f>_xlfn.XLOOKUP(T3,WCports_test_ctv8!$C$1:$N$1,WCports_test_ctv8!$C$8:$N$8)</f>
        <v>3263.39313365</v>
      </c>
      <c r="U7" s="24">
        <f>_xlfn.XLOOKUP(U3,WCports_test_ctv8!$C$1:$N$1,WCports_test_ctv8!$C$8:$N$8)</f>
        <v>3280.4270214499952</v>
      </c>
      <c r="V7" s="24">
        <f>_xlfn.XLOOKUP(V3,WCports_test_sov6!$C$1:$N$1,WCports_test_sov6!$C$8:$N$8)</f>
        <v>3464.4499899000002</v>
      </c>
    </row>
    <row r="8" spans="1:22" x14ac:dyDescent="0.2">
      <c r="A8" s="1" t="s">
        <v>22</v>
      </c>
      <c r="B8" s="1" t="s">
        <v>23</v>
      </c>
      <c r="C8" s="10">
        <f>_xlfn.XLOOKUP(C3,WCports_test_sov6!$C$1:$N$1,WCports_test_sov6!$C$10:$N$10)</f>
        <v>108.19484771291474</v>
      </c>
      <c r="D8" s="10">
        <f>_xlfn.XLOOKUP(D3,WCports_test_ctv8!$C$1:$N$1,WCports_test_ctv8!$C$10:$N$10)</f>
        <v>92.480429195292373</v>
      </c>
      <c r="E8" s="10">
        <f>_xlfn.XLOOKUP(E3,WCports_test_ctv8!$C$1:$N$1,WCports_test_ctv8!$C$10:$N$10)</f>
        <v>91.188363720034076</v>
      </c>
      <c r="F8" s="10">
        <f>_xlfn.XLOOKUP(F3,WCports_test_sov6!$C$1:$N$1,WCports_test_sov6!$C$10:$N$10)</f>
        <v>108.95386458294566</v>
      </c>
      <c r="G8" s="10">
        <f>_xlfn.XLOOKUP(G3,WCports_test_sov6!$C$1:$N$1,WCports_test_sov6!$C$10:$N$10)</f>
        <v>151.47245972088305</v>
      </c>
      <c r="H8" s="10">
        <f>_xlfn.XLOOKUP(H3,WCports_test_sov6!$C$1:$N$1,WCports_test_sov6!$C$10:$N$10)</f>
        <v>136.79861263125048</v>
      </c>
      <c r="I8" s="10">
        <f>_xlfn.XLOOKUP(I3,WCports_test_ctv6!$C$1:$N$1,WCports_test_ctv6!$C$10:$N$10)</f>
        <v>81.001121907627251</v>
      </c>
      <c r="J8" s="10">
        <f>_xlfn.XLOOKUP(J3,WCports_test_ctv8!$C$1:$N$1,WCports_test_ctv8!$C$10:$N$10)</f>
        <v>86.292452469348973</v>
      </c>
      <c r="K8" s="10">
        <f>_xlfn.XLOOKUP(K3,WCports_test_sov6!$C$1:$N$1,WCports_test_sov6!$C$10:$N$10)</f>
        <v>102.10477958491074</v>
      </c>
      <c r="L8" s="10">
        <f>_xlfn.XLOOKUP(L3,WCports_test_sov6!$C$1:$N$1,WCports_test_sov6!$C$10:$N$10)</f>
        <v>146.03887661470188</v>
      </c>
      <c r="M8" s="10">
        <f>_xlfn.XLOOKUP(M3,WCports_test_sov6!$C$1:$N$1,WCports_test_sov6!$C$10:$N$10)</f>
        <v>146.03901719169377</v>
      </c>
      <c r="N8" s="10">
        <f>_xlfn.XLOOKUP(N3,WCports_test_ctv6!$C$1:$N$1,WCports_test_ctv6!$C$10:$N$10)</f>
        <v>89.583324126079347</v>
      </c>
      <c r="O8" s="10">
        <f>_xlfn.XLOOKUP(O3,WCports_test_ctv6!$C$1:$N$1,WCports_test_ctv6!$C$10:$N$10)</f>
        <v>91.322291977046234</v>
      </c>
      <c r="P8" s="10">
        <f>_xlfn.XLOOKUP(P3,WCports_test_sov6!$C$1:$N$1,WCports_test_sov6!$C$10:$N$10)</f>
        <v>115.964244276591</v>
      </c>
      <c r="Q8" s="10">
        <f>_xlfn.XLOOKUP(Q3,WCports_test_ctv6!$C$1:$N$1,WCports_test_ctv6!$C$10:$N$10)</f>
        <v>79.425091561566205</v>
      </c>
      <c r="R8" s="10">
        <f>_xlfn.XLOOKUP(R3,WCports_test_sov6!$C$1:$N$1,WCports_test_sov6!$C$10:$N$10)</f>
        <v>104.96739255934675</v>
      </c>
      <c r="S8" s="10">
        <f>_xlfn.XLOOKUP(S3,WCports_test_sov6!$C$1:$N$1,WCports_test_sov6!$C$10:$N$10)</f>
        <v>107.42915737976651</v>
      </c>
      <c r="T8" s="10">
        <f>_xlfn.XLOOKUP(T3,WCports_test_ctv8!$C$1:$N$1,WCports_test_ctv8!$C$10:$N$10)</f>
        <v>95.293407022805752</v>
      </c>
      <c r="U8" s="10">
        <f>_xlfn.XLOOKUP(U3,WCports_test_ctv8!$C$1:$N$1,WCports_test_ctv8!$C$10:$N$10)</f>
        <v>87.440251411783123</v>
      </c>
      <c r="V8" s="10">
        <f>_xlfn.XLOOKUP(V3,WCports_test_sov6!$C$1:$N$1,WCports_test_sov6!$C$10:$N$10)</f>
        <v>106.56481608481199</v>
      </c>
    </row>
    <row r="10" spans="1:22" x14ac:dyDescent="0.2">
      <c r="C10" s="33" t="s">
        <v>108</v>
      </c>
      <c r="D10" s="33"/>
      <c r="E10" s="33"/>
      <c r="F10" s="34" t="s">
        <v>109</v>
      </c>
      <c r="G10" s="34"/>
      <c r="H10" s="34"/>
    </row>
    <row r="11" spans="1:22" x14ac:dyDescent="0.2">
      <c r="C11" s="1" t="s">
        <v>110</v>
      </c>
      <c r="D11" s="1" t="s">
        <v>111</v>
      </c>
      <c r="E11" s="1" t="s">
        <v>112</v>
      </c>
      <c r="F11" s="1" t="s">
        <v>110</v>
      </c>
      <c r="G11" s="1" t="s">
        <v>111</v>
      </c>
      <c r="H11" s="1" t="s">
        <v>112</v>
      </c>
    </row>
    <row r="12" spans="1:22" x14ac:dyDescent="0.2">
      <c r="A12" t="s">
        <v>113</v>
      </c>
      <c r="B12" t="s">
        <v>12</v>
      </c>
      <c r="C12" s="16">
        <f>SUM($C4,$F4,$G4,$I4,$I4,$K4,$L4,$M4)/8</f>
        <v>188.625</v>
      </c>
      <c r="D12" s="16">
        <f>SUM($C4,$F4,$G4,$I4,$I4,$K4,$L4,$M4,$N4,$P4,$Q4,$R4)/12</f>
        <v>154.66666666666666</v>
      </c>
      <c r="E12" s="16">
        <f>SUM($C4,$F4:$I4,$K4:$S4,$V4,$I4,$K4)/17</f>
        <v>141.41176470588235</v>
      </c>
      <c r="F12" s="16">
        <f>SUM($D4,$E4,$G4,$I4,$I4,$J4,$L4,$M4)/8</f>
        <v>188.625</v>
      </c>
      <c r="G12" s="16">
        <f>SUM($D4,$E4,$G4,$I4,$I4,$J4,$L4,$M4,$N4,$P4,$Q4,$R4)/12</f>
        <v>154.66666666666666</v>
      </c>
      <c r="H12" s="16">
        <f>SUM($D4:$E4,$G4:$J4,$I4:$J4,$L4:$R4,$T4:$U4)/17</f>
        <v>141.41176470588235</v>
      </c>
    </row>
    <row r="13" spans="1:22" x14ac:dyDescent="0.2">
      <c r="A13" t="s">
        <v>114</v>
      </c>
      <c r="B13" t="s">
        <v>12</v>
      </c>
      <c r="C13" s="16">
        <f>SUM($C5,$F5,$G5,$I5,$I5,$K5,$L5,$M5)/8</f>
        <v>68.5</v>
      </c>
      <c r="D13" s="16">
        <f>SUM($C5,$F5,$G5,$I5,$I5,$K5,$L5,$M5,$N5,$P5,$Q5,$R5)/12</f>
        <v>78.666666666666671</v>
      </c>
      <c r="E13" s="16">
        <f t="shared" ref="E13:E16" si="0">SUM($C5,$F5:$I5,$K5:$S5,$V5,$I5,$K5)/17</f>
        <v>83.764705882352942</v>
      </c>
      <c r="F13" s="16">
        <f>SUM($D5,$E5,$G5,$I5,$I5,$J5,$L5,$M5)/8</f>
        <v>68.5</v>
      </c>
      <c r="G13" s="16">
        <f t="shared" ref="G13:G16" si="1">SUM($D5,$E5,$G5,$I5,$I5,$J5,$L5,$M5,$N5,$P5,$Q5,$R5)/12</f>
        <v>78.666666666666671</v>
      </c>
      <c r="H13" s="16">
        <f t="shared" ref="H13:H15" si="2">SUM($D5:$E5,$G5:$J5,$I5:$J5,$L5:$R5,$T5:$U5)/17</f>
        <v>83.764705882352942</v>
      </c>
    </row>
    <row r="14" spans="1:22" x14ac:dyDescent="0.2">
      <c r="A14" s="1" t="s">
        <v>14</v>
      </c>
      <c r="B14" s="1" t="s">
        <v>15</v>
      </c>
      <c r="C14" s="9">
        <f>SUM($C6,$F6,$G6,$I6,$I6,$K6,$L6,$M6)/8</f>
        <v>0.95797018411479551</v>
      </c>
      <c r="D14" s="9">
        <f>SUM($C6,$F6,$G6,$I6,$I6,$K6,$L6,$M6,$N6,$P6,$Q6,$R6)/12</f>
        <v>0.95289196124373909</v>
      </c>
      <c r="E14" s="9">
        <f t="shared" si="0"/>
        <v>0.95433712255187786</v>
      </c>
      <c r="F14" s="9">
        <f>SUM($D6,$E6,$G6,$I6,$I6,$J6,$L6,$M6)/8</f>
        <v>0.9369365960367938</v>
      </c>
      <c r="G14" s="9">
        <f t="shared" si="1"/>
        <v>0.93886956919173803</v>
      </c>
      <c r="H14" s="9">
        <f t="shared" si="2"/>
        <v>0.93392704087577083</v>
      </c>
    </row>
    <row r="15" spans="1:22" x14ac:dyDescent="0.2">
      <c r="A15" t="s">
        <v>107</v>
      </c>
      <c r="B15" t="s">
        <v>20</v>
      </c>
      <c r="C15" s="3">
        <f>SUM($C7,$F7,$G7,$I7,$I7,$K7,$L7,$M7)/8</f>
        <v>4494.5396571770834</v>
      </c>
      <c r="D15" s="3">
        <f>SUM($C7,$F7,$G7,$I7,$I7,$K7,$L7,$M7,$N7,$P7,$Q7,$R7)/12</f>
        <v>4469.1992159597221</v>
      </c>
      <c r="E15" s="3">
        <f t="shared" si="0"/>
        <v>4374.5079022539212</v>
      </c>
      <c r="F15" s="3">
        <f>SUM($D7,$E7,$G7,$I7,$I7,$J7,$L7,$M7)/8</f>
        <v>4402.824581052083</v>
      </c>
      <c r="G15" s="3">
        <f t="shared" si="1"/>
        <v>4408.0558318763879</v>
      </c>
      <c r="H15" s="3">
        <f t="shared" si="2"/>
        <v>4293.116465400979</v>
      </c>
    </row>
    <row r="16" spans="1:22" x14ac:dyDescent="0.2">
      <c r="A16" s="1" t="s">
        <v>22</v>
      </c>
      <c r="B16" s="1" t="s">
        <v>23</v>
      </c>
      <c r="C16" s="10">
        <f>SUM($C8,$F8,$G8,$I8,$I8,$K8,$L8,$M8)/8</f>
        <v>115.60076115291304</v>
      </c>
      <c r="D16" s="10">
        <f>SUM($C8,$F8,$G8,$I8,$I8,$K8,$L8,$M8,$N8,$P8,$Q8,$R8)/12</f>
        <v>109.5621784789073</v>
      </c>
      <c r="E16" s="10">
        <f t="shared" si="0"/>
        <v>109.35092937674551</v>
      </c>
      <c r="F16" s="10">
        <f>SUM($D8,$E8,$G8,$I8,$I8,$J8,$L8,$M8)/8</f>
        <v>109.43923034090108</v>
      </c>
      <c r="G16" s="10">
        <f t="shared" si="1"/>
        <v>105.45449127089933</v>
      </c>
      <c r="H16" s="10">
        <f>SUM($D8:$E8,$G8:$J8,$I8:$J8,$L8:$R8,$T8:$U8)/17</f>
        <v>103.68240651547214</v>
      </c>
    </row>
    <row r="17" spans="3:21" x14ac:dyDescent="0.2">
      <c r="E17" s="16"/>
      <c r="F17" s="16"/>
      <c r="G17" s="16"/>
      <c r="H17" s="16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7">
    <mergeCell ref="S1:V1"/>
    <mergeCell ref="C10:E10"/>
    <mergeCell ref="F10:H10"/>
    <mergeCell ref="N1:P1"/>
    <mergeCell ref="Q1:R1"/>
    <mergeCell ref="C1:H1"/>
    <mergeCell ref="I1:M1"/>
  </mergeCells>
  <conditionalFormatting sqref="C6:V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V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opLeftCell="A7" workbookViewId="0">
      <selection activeCell="P34" sqref="P34"/>
    </sheetView>
  </sheetViews>
  <sheetFormatPr baseColWidth="10" defaultColWidth="8.83203125" defaultRowHeight="15" x14ac:dyDescent="0.2"/>
  <cols>
    <col min="1" max="1" width="28.33203125" bestFit="1" customWidth="1"/>
    <col min="2" max="2" width="6" bestFit="1" customWidth="1"/>
  </cols>
  <sheetData>
    <row r="1" spans="1:15" x14ac:dyDescent="0.2"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5" x14ac:dyDescent="0.2">
      <c r="A2" t="s">
        <v>11</v>
      </c>
      <c r="B2" t="s">
        <v>12</v>
      </c>
      <c r="C2">
        <v>115</v>
      </c>
      <c r="D2">
        <v>96</v>
      </c>
      <c r="E2">
        <v>97</v>
      </c>
      <c r="F2">
        <v>249</v>
      </c>
      <c r="G2">
        <v>110</v>
      </c>
      <c r="H2">
        <v>91</v>
      </c>
      <c r="I2">
        <v>128</v>
      </c>
      <c r="J2">
        <v>441</v>
      </c>
      <c r="K2">
        <v>222</v>
      </c>
      <c r="L2">
        <v>449</v>
      </c>
      <c r="M2">
        <v>78</v>
      </c>
    </row>
    <row r="3" spans="1:15" x14ac:dyDescent="0.2">
      <c r="A3" t="s">
        <v>13</v>
      </c>
      <c r="B3" t="s">
        <v>12</v>
      </c>
      <c r="C3">
        <v>148</v>
      </c>
      <c r="D3">
        <v>43</v>
      </c>
      <c r="E3">
        <v>111</v>
      </c>
      <c r="F3">
        <v>111</v>
      </c>
      <c r="G3">
        <v>89</v>
      </c>
      <c r="H3">
        <v>111</v>
      </c>
      <c r="I3">
        <v>50</v>
      </c>
      <c r="J3">
        <v>43</v>
      </c>
      <c r="K3">
        <v>111</v>
      </c>
      <c r="L3">
        <v>43</v>
      </c>
      <c r="M3">
        <v>89</v>
      </c>
    </row>
    <row r="4" spans="1:15" x14ac:dyDescent="0.2">
      <c r="A4" s="9" t="s">
        <v>14</v>
      </c>
      <c r="B4" s="9" t="s">
        <v>15</v>
      </c>
      <c r="C4" s="9">
        <v>0.96290555709949699</v>
      </c>
      <c r="D4" s="9">
        <v>0.97229692174396298</v>
      </c>
      <c r="E4" s="9">
        <v>0.96820218458637797</v>
      </c>
      <c r="F4" s="9">
        <v>0.96975319570033003</v>
      </c>
      <c r="G4" s="9">
        <v>0.96553956667919905</v>
      </c>
      <c r="H4" s="9">
        <v>0.96818311236806098</v>
      </c>
      <c r="I4" s="9">
        <v>0.971649488047168</v>
      </c>
      <c r="J4" s="9">
        <v>0.96137228697694399</v>
      </c>
      <c r="K4" s="9">
        <v>0.96378287914207705</v>
      </c>
      <c r="L4" s="9">
        <v>0.96137228697694399</v>
      </c>
      <c r="M4" s="9">
        <v>0.96430770572112001</v>
      </c>
    </row>
    <row r="5" spans="1:15" x14ac:dyDescent="0.2">
      <c r="A5" s="8" t="s">
        <v>16</v>
      </c>
      <c r="B5" s="8" t="s">
        <v>15</v>
      </c>
      <c r="C5" s="8">
        <v>0.96780504608108697</v>
      </c>
      <c r="D5" s="8">
        <v>0.976539706353171</v>
      </c>
      <c r="E5" s="8">
        <v>0.97252262357566499</v>
      </c>
      <c r="F5" s="8">
        <v>0.97409723362712697</v>
      </c>
      <c r="G5" s="8">
        <v>0.97297795638824902</v>
      </c>
      <c r="H5" s="8">
        <v>0.97237425785685705</v>
      </c>
      <c r="I5" s="8">
        <v>0.977813934323435</v>
      </c>
      <c r="J5" s="8">
        <v>0.96713320068358399</v>
      </c>
      <c r="K5" s="8">
        <v>0.96865997790814595</v>
      </c>
      <c r="L5" s="8">
        <v>0.96713320068358399</v>
      </c>
      <c r="M5" s="8">
        <v>0.97113563128129898</v>
      </c>
    </row>
    <row r="6" spans="1:15" x14ac:dyDescent="0.2">
      <c r="A6" s="8" t="s">
        <v>17</v>
      </c>
      <c r="B6" s="8" t="s">
        <v>15</v>
      </c>
      <c r="C6" s="8">
        <v>0.55435686356915603</v>
      </c>
      <c r="D6" s="8">
        <v>0.50577906631046998</v>
      </c>
      <c r="E6" s="8">
        <v>0.53188406479831496</v>
      </c>
      <c r="F6" s="8">
        <v>0.53359972521819099</v>
      </c>
      <c r="G6" s="8">
        <v>0.39249456823222301</v>
      </c>
      <c r="H6" s="8">
        <v>0.53180292184114097</v>
      </c>
      <c r="I6" s="8">
        <v>0.47149003279059198</v>
      </c>
      <c r="J6" s="8">
        <v>0.50090715621418203</v>
      </c>
      <c r="K6" s="8">
        <v>0.52977153843778502</v>
      </c>
      <c r="L6" s="8">
        <v>0.50090715621418203</v>
      </c>
      <c r="M6" s="8">
        <v>0.39175138325804298</v>
      </c>
    </row>
    <row r="7" spans="1:15" x14ac:dyDescent="0.2">
      <c r="A7" s="8" t="s">
        <v>18</v>
      </c>
      <c r="B7" s="8" t="s">
        <v>15</v>
      </c>
      <c r="C7" s="8">
        <v>0.57278806437872698</v>
      </c>
      <c r="D7" s="8">
        <v>0.51791856821224203</v>
      </c>
      <c r="E7" s="8">
        <v>0.54690277777777696</v>
      </c>
      <c r="F7" s="8">
        <v>0.54778007147201901</v>
      </c>
      <c r="G7" s="8">
        <v>0.40338342612875699</v>
      </c>
      <c r="H7" s="8">
        <v>0.54690277777777696</v>
      </c>
      <c r="I7" s="8">
        <v>0.48217709626384297</v>
      </c>
      <c r="J7" s="8">
        <v>0.51791856821224203</v>
      </c>
      <c r="K7" s="8">
        <v>0.54690277777777696</v>
      </c>
      <c r="L7" s="8">
        <v>0.51791856821224203</v>
      </c>
      <c r="M7" s="8">
        <v>0.40338342612875699</v>
      </c>
    </row>
    <row r="8" spans="1:15" x14ac:dyDescent="0.2">
      <c r="A8" t="s">
        <v>19</v>
      </c>
      <c r="B8" t="s">
        <v>20</v>
      </c>
      <c r="C8" s="3">
        <v>4883.1211730000005</v>
      </c>
      <c r="D8" s="3">
        <v>4455.2176221999998</v>
      </c>
      <c r="E8" s="3">
        <v>4685.1667384000002</v>
      </c>
      <c r="F8" s="3">
        <v>4701.9954026666601</v>
      </c>
      <c r="G8" s="3">
        <v>3457.3370735999902</v>
      </c>
      <c r="H8" s="3">
        <v>4684.4519805999998</v>
      </c>
      <c r="I8" s="3">
        <v>4153.1784185999904</v>
      </c>
      <c r="J8" s="3">
        <v>4412.3027979999997</v>
      </c>
      <c r="K8" s="3">
        <v>4666.5582880000002</v>
      </c>
      <c r="L8" s="3">
        <v>4412.3027979999997</v>
      </c>
      <c r="M8" s="3">
        <v>3450.7906366000002</v>
      </c>
    </row>
    <row r="9" spans="1:15" x14ac:dyDescent="0.2">
      <c r="A9" s="7" t="s">
        <v>21</v>
      </c>
      <c r="B9" s="7" t="s">
        <v>15</v>
      </c>
      <c r="C9" s="7">
        <v>0.98704183635690401</v>
      </c>
      <c r="D9" s="7">
        <v>0.99046571323799004</v>
      </c>
      <c r="E9" s="7">
        <v>0.99264164827078705</v>
      </c>
      <c r="F9" s="7">
        <v>0.98617176128093098</v>
      </c>
      <c r="G9" s="7">
        <v>0.98531073446327599</v>
      </c>
      <c r="H9" s="7">
        <v>0.99227373068432601</v>
      </c>
      <c r="I9" s="7">
        <v>0.98903107861060302</v>
      </c>
      <c r="J9" s="7">
        <v>0.93839383938393806</v>
      </c>
      <c r="K9" s="7">
        <v>0.97744634412513598</v>
      </c>
      <c r="L9" s="7">
        <v>0.93839383938393806</v>
      </c>
      <c r="M9" s="7">
        <v>0.989469725460699</v>
      </c>
    </row>
    <row r="10" spans="1:15" x14ac:dyDescent="0.2">
      <c r="A10" s="1" t="s">
        <v>22</v>
      </c>
      <c r="B10" s="1" t="s">
        <v>23</v>
      </c>
      <c r="C10" s="10">
        <v>117.678245044112</v>
      </c>
      <c r="D10" s="10">
        <v>96.666028789966006</v>
      </c>
      <c r="E10" s="10">
        <v>111.585165493202</v>
      </c>
      <c r="F10" s="10">
        <v>142.61123857204939</v>
      </c>
      <c r="G10" s="10">
        <v>109.509116532379</v>
      </c>
      <c r="H10" s="10">
        <v>111.00469318149899</v>
      </c>
      <c r="I10" s="10">
        <v>99.692967195308995</v>
      </c>
      <c r="J10" s="10">
        <v>161.376757151117</v>
      </c>
      <c r="K10" s="10">
        <v>140.729900483927</v>
      </c>
      <c r="L10" s="10">
        <v>161.376944713303</v>
      </c>
      <c r="M10" s="10">
        <v>109.533056625013</v>
      </c>
      <c r="O10" s="6"/>
    </row>
    <row r="11" spans="1:15" x14ac:dyDescent="0.2">
      <c r="A11" t="s">
        <v>24</v>
      </c>
      <c r="B11" t="s">
        <v>23</v>
      </c>
      <c r="C11" s="6">
        <v>54.765542591808803</v>
      </c>
      <c r="D11" s="6">
        <v>45.562752357814396</v>
      </c>
      <c r="E11" s="6">
        <v>52.1957738538919</v>
      </c>
      <c r="F11" s="6">
        <v>76.071577935678405</v>
      </c>
      <c r="G11" s="6">
        <v>52.359584881944002</v>
      </c>
      <c r="H11" s="6">
        <v>51.6337707934848</v>
      </c>
      <c r="I11" s="6">
        <v>47.504131755117399</v>
      </c>
      <c r="J11" s="6">
        <v>110.276998451126</v>
      </c>
      <c r="K11" s="6">
        <v>74.322324080423499</v>
      </c>
      <c r="L11" s="6">
        <v>110.27699853314699</v>
      </c>
      <c r="M11" s="6">
        <v>52.245543287176403</v>
      </c>
    </row>
    <row r="12" spans="1:15" x14ac:dyDescent="0.2">
      <c r="A12" t="s">
        <v>25</v>
      </c>
      <c r="B12" t="s">
        <v>23</v>
      </c>
      <c r="C12" s="6">
        <v>19.4595710174167</v>
      </c>
      <c r="D12" s="6">
        <v>19.288837032120298</v>
      </c>
      <c r="E12" s="6">
        <v>19.156005294900801</v>
      </c>
      <c r="F12" s="6">
        <v>19.2</v>
      </c>
      <c r="G12" s="6">
        <v>19.294619299644701</v>
      </c>
      <c r="H12" s="6">
        <v>19.162787237022101</v>
      </c>
      <c r="I12" s="6">
        <v>19.261939216544398</v>
      </c>
      <c r="J12" s="6">
        <v>19.288314324222199</v>
      </c>
      <c r="K12" s="6">
        <v>19.131733127087902</v>
      </c>
      <c r="L12" s="6">
        <v>19.288314324222199</v>
      </c>
      <c r="M12" s="6">
        <v>19.317940555577199</v>
      </c>
      <c r="O12" s="6"/>
    </row>
    <row r="13" spans="1:15" x14ac:dyDescent="0.2">
      <c r="A13" t="s">
        <v>26</v>
      </c>
      <c r="B13" t="s">
        <v>23</v>
      </c>
      <c r="C13" s="6">
        <v>28.2337686681776</v>
      </c>
      <c r="D13" s="6">
        <v>10.3996960415859</v>
      </c>
      <c r="E13" s="6">
        <v>25.412787738658398</v>
      </c>
      <c r="F13" s="6">
        <v>24.6402803785024</v>
      </c>
      <c r="G13" s="6">
        <v>21.603724304719801</v>
      </c>
      <c r="H13" s="6">
        <v>25.412787738658398</v>
      </c>
      <c r="I13" s="6">
        <v>11.489909196859299</v>
      </c>
      <c r="J13" s="6">
        <v>15.799182069159601</v>
      </c>
      <c r="K13" s="6">
        <v>25.412787738658398</v>
      </c>
      <c r="L13" s="6">
        <v>15.799182069159601</v>
      </c>
      <c r="M13" s="6">
        <v>23.435979539227102</v>
      </c>
    </row>
    <row r="14" spans="1:15" x14ac:dyDescent="0.2">
      <c r="A14" t="s">
        <v>27</v>
      </c>
      <c r="B14" t="s">
        <v>23</v>
      </c>
      <c r="C14" s="6">
        <v>8.1153489820380997</v>
      </c>
      <c r="D14" s="6">
        <v>8.0735310070187296</v>
      </c>
      <c r="E14" s="6">
        <v>8.8912334558228494</v>
      </c>
      <c r="F14" s="6">
        <v>10.1764520536679</v>
      </c>
      <c r="G14" s="6">
        <v>8.1370814132507299</v>
      </c>
      <c r="H14" s="6">
        <v>8.4161357260311593</v>
      </c>
      <c r="I14" s="6">
        <v>8.3193865074177094</v>
      </c>
      <c r="J14" s="6">
        <v>16.175894157421599</v>
      </c>
      <c r="K14" s="6">
        <v>15.398602084572699</v>
      </c>
      <c r="L14" s="6">
        <v>16.175954514210002</v>
      </c>
      <c r="M14" s="6">
        <v>7.9515252058768997</v>
      </c>
    </row>
    <row r="15" spans="1:15" x14ac:dyDescent="0.2">
      <c r="A15" t="s">
        <v>28</v>
      </c>
      <c r="B15" t="s">
        <v>23</v>
      </c>
      <c r="C15" s="6">
        <v>4.1837825124186701</v>
      </c>
      <c r="D15" s="6">
        <v>2.0221699084490798</v>
      </c>
      <c r="E15" s="6">
        <v>2.4483605432639299</v>
      </c>
      <c r="F15" s="6">
        <v>2.0343562781918099</v>
      </c>
      <c r="G15" s="6">
        <v>2.72553782299943</v>
      </c>
      <c r="H15" s="6">
        <v>2.54113515597935</v>
      </c>
      <c r="I15" s="6">
        <v>1.8642227171928401</v>
      </c>
      <c r="J15" s="6">
        <v>1.8959482372913701</v>
      </c>
      <c r="K15" s="6">
        <v>2.6384732826405699</v>
      </c>
      <c r="L15" s="6">
        <v>1.8959482372913701</v>
      </c>
      <c r="M15" s="6">
        <v>2.7320598012880999</v>
      </c>
    </row>
    <row r="16" spans="1:15" x14ac:dyDescent="0.2">
      <c r="A16" t="s">
        <v>29</v>
      </c>
      <c r="B16" t="s">
        <v>23</v>
      </c>
      <c r="C16" s="6">
        <v>11.813042731959399</v>
      </c>
      <c r="D16" s="6">
        <v>10.622801373499099</v>
      </c>
      <c r="E16" s="6">
        <v>9.8708872687524796</v>
      </c>
      <c r="F16" s="6">
        <v>41.264432736680298</v>
      </c>
      <c r="G16" s="6">
        <v>11.676136058833199</v>
      </c>
      <c r="H16" s="6">
        <v>9.5906949711422396</v>
      </c>
      <c r="I16" s="6">
        <v>12.6049197253584</v>
      </c>
      <c r="J16" s="6">
        <v>61.958750919883201</v>
      </c>
      <c r="K16" s="6">
        <v>32.087305264802502</v>
      </c>
      <c r="L16" s="6">
        <v>61.9588781252804</v>
      </c>
      <c r="M16" s="6">
        <v>10.0178672897816</v>
      </c>
    </row>
    <row r="17" spans="1:13" x14ac:dyDescent="0.2">
      <c r="A17" t="s">
        <v>30</v>
      </c>
      <c r="B17" t="s">
        <v>23</v>
      </c>
      <c r="C17" s="6">
        <v>2.9976059701492499</v>
      </c>
      <c r="D17" s="6">
        <v>3.3697596019900402</v>
      </c>
      <c r="E17" s="6">
        <v>3.00944358208955</v>
      </c>
      <c r="F17" s="6">
        <v>2.5557635157545602</v>
      </c>
      <c r="G17" s="6">
        <v>3.2502380099502401</v>
      </c>
      <c r="H17" s="6">
        <v>3.0801898507462599</v>
      </c>
      <c r="I17" s="6">
        <v>3.3262204975124301</v>
      </c>
      <c r="J17" s="6">
        <v>3.40436139303482</v>
      </c>
      <c r="K17" s="6">
        <v>3.2469313432835798</v>
      </c>
      <c r="L17" s="6">
        <v>3.40436139303482</v>
      </c>
      <c r="M17" s="6">
        <v>3.2551414925373101</v>
      </c>
    </row>
    <row r="18" spans="1:13" x14ac:dyDescent="0.2">
      <c r="A18" s="2" t="s">
        <v>31</v>
      </c>
      <c r="B18" s="2" t="s">
        <v>23</v>
      </c>
      <c r="C18" s="5">
        <v>12.0065753424657</v>
      </c>
      <c r="D18" s="5">
        <v>12.0065753424657</v>
      </c>
      <c r="E18" s="5">
        <v>12.0065753424657</v>
      </c>
      <c r="F18" s="5">
        <v>12.010958904109501</v>
      </c>
      <c r="G18" s="5">
        <v>12.0065753424657</v>
      </c>
      <c r="H18" s="5">
        <v>12.0065753424657</v>
      </c>
      <c r="I18" s="5">
        <v>12.0065753424657</v>
      </c>
      <c r="J18" s="5">
        <v>12.0065753424657</v>
      </c>
      <c r="K18" s="5">
        <v>12.0065753424657</v>
      </c>
      <c r="L18" s="5">
        <v>12.0065753424657</v>
      </c>
      <c r="M18" s="5">
        <v>12.0065753424657</v>
      </c>
    </row>
    <row r="19" spans="1:13" x14ac:dyDescent="0.2">
      <c r="A19" t="s">
        <v>32</v>
      </c>
      <c r="B19" t="s">
        <v>23</v>
      </c>
      <c r="C19" s="3">
        <v>153490.556234638</v>
      </c>
      <c r="D19" s="3">
        <v>153498.61938456999</v>
      </c>
      <c r="E19" s="3">
        <v>153443.11103498901</v>
      </c>
      <c r="F19" s="3">
        <v>153357.07778397601</v>
      </c>
      <c r="G19" s="3">
        <v>153439.3780038</v>
      </c>
      <c r="H19" s="3">
        <v>153462.452772894</v>
      </c>
      <c r="I19" s="3">
        <v>153498.55452812399</v>
      </c>
      <c r="J19" s="3">
        <v>153488.60159775199</v>
      </c>
      <c r="K19" s="3">
        <v>153513.47566086601</v>
      </c>
      <c r="L19" s="3">
        <v>153488.60159775199</v>
      </c>
      <c r="M19" s="3">
        <v>153409.586647132</v>
      </c>
    </row>
    <row r="20" spans="1:13" x14ac:dyDescent="0.2">
      <c r="A20" t="s">
        <v>33</v>
      </c>
      <c r="B20" t="s">
        <v>34</v>
      </c>
      <c r="C20" s="3">
        <v>5085.82540583844</v>
      </c>
      <c r="D20" s="3">
        <v>1594.7683689811499</v>
      </c>
      <c r="E20" s="3">
        <v>4524.2341609329897</v>
      </c>
      <c r="F20" s="3">
        <v>4370.9177112815096</v>
      </c>
      <c r="G20" s="3">
        <v>3710.88393067979</v>
      </c>
      <c r="H20" s="3">
        <v>4524.2341609329897</v>
      </c>
      <c r="I20" s="3">
        <v>1842.0986253133301</v>
      </c>
      <c r="J20" s="3">
        <v>2444.3189678998801</v>
      </c>
      <c r="K20" s="3">
        <v>4524.2341609329897</v>
      </c>
      <c r="L20" s="3">
        <v>2444.3189678998801</v>
      </c>
      <c r="M20" s="3">
        <v>3996.36095859947</v>
      </c>
    </row>
    <row r="21" spans="1:13" x14ac:dyDescent="0.2">
      <c r="A21" t="s">
        <v>35</v>
      </c>
      <c r="B21" t="s">
        <v>34</v>
      </c>
      <c r="C21" s="3">
        <v>1223.44835070355</v>
      </c>
      <c r="D21" s="3">
        <v>1258.2854969515299</v>
      </c>
      <c r="E21" s="3">
        <v>1411.82513009015</v>
      </c>
      <c r="F21" s="3">
        <v>2547.91389213313</v>
      </c>
      <c r="G21" s="3">
        <v>1284.3957472483301</v>
      </c>
      <c r="H21" s="3">
        <v>1360.6034977704001</v>
      </c>
      <c r="I21" s="3">
        <v>1467.01214032387</v>
      </c>
      <c r="J21" s="3">
        <v>75.136712791090602</v>
      </c>
      <c r="K21" s="3">
        <v>3678.1284984136701</v>
      </c>
      <c r="L21" s="3">
        <v>75.190712116099107</v>
      </c>
      <c r="M21" s="3">
        <v>1122.70430657112</v>
      </c>
    </row>
    <row r="22" spans="1:13" x14ac:dyDescent="0.2">
      <c r="A22" t="s">
        <v>36</v>
      </c>
      <c r="B22" t="s">
        <v>34</v>
      </c>
      <c r="C22" s="3">
        <v>1293.60522284897</v>
      </c>
      <c r="D22" s="3">
        <v>934.05768765905998</v>
      </c>
      <c r="E22" s="3">
        <v>686.08448573434202</v>
      </c>
      <c r="F22" s="3">
        <v>586.04151186096703</v>
      </c>
      <c r="G22" s="3">
        <v>957.891151625769</v>
      </c>
      <c r="H22" s="3">
        <v>731.17442277726695</v>
      </c>
      <c r="I22" s="3">
        <v>797.345758089637</v>
      </c>
      <c r="J22" s="3">
        <v>876.83313794880303</v>
      </c>
      <c r="K22" s="3">
        <v>769.01403188819597</v>
      </c>
      <c r="L22" s="3">
        <v>876.83313794880303</v>
      </c>
      <c r="M22" s="3">
        <v>994.24974265548599</v>
      </c>
    </row>
    <row r="23" spans="1:13" x14ac:dyDescent="0.2">
      <c r="A23" t="s">
        <v>37</v>
      </c>
      <c r="B23" t="s">
        <v>34</v>
      </c>
      <c r="C23" s="3">
        <v>2183.629458245</v>
      </c>
      <c r="D23" s="3">
        <v>1972.9019407662399</v>
      </c>
      <c r="E23" s="3">
        <v>1913.38998923898</v>
      </c>
      <c r="F23" s="3">
        <v>7972.9541798212304</v>
      </c>
      <c r="G23" s="3">
        <v>2133.6807510846302</v>
      </c>
      <c r="H23" s="3">
        <v>1855.2868523173399</v>
      </c>
      <c r="I23" s="3">
        <v>2362.7287895795898</v>
      </c>
      <c r="J23" s="3">
        <v>146.31595691206201</v>
      </c>
      <c r="K23" s="3">
        <v>6191.3498528030104</v>
      </c>
      <c r="L23" s="3">
        <v>146.43936609062001</v>
      </c>
      <c r="M23" s="3">
        <v>1799.41967616886</v>
      </c>
    </row>
    <row r="24" spans="1:13" x14ac:dyDescent="0.2">
      <c r="A24" s="2" t="s">
        <v>38</v>
      </c>
      <c r="B24" s="2" t="s">
        <v>39</v>
      </c>
      <c r="C24" s="2">
        <v>24.6</v>
      </c>
      <c r="D24" s="2">
        <v>22.2</v>
      </c>
      <c r="E24" s="2">
        <v>20.8</v>
      </c>
      <c r="F24" s="2">
        <v>16</v>
      </c>
      <c r="G24" s="2">
        <v>22.6</v>
      </c>
      <c r="H24" s="2">
        <v>21.2</v>
      </c>
      <c r="I24" s="2">
        <v>21</v>
      </c>
      <c r="J24" s="2">
        <v>20.399999999999999</v>
      </c>
      <c r="K24" s="2">
        <v>21.4</v>
      </c>
      <c r="L24" s="2">
        <v>20.399999999999999</v>
      </c>
      <c r="M24" s="2">
        <v>22.2</v>
      </c>
    </row>
    <row r="25" spans="1:13" x14ac:dyDescent="0.2">
      <c r="A25" t="s">
        <v>40</v>
      </c>
      <c r="B25" t="s">
        <v>41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>
        <v>0</v>
      </c>
      <c r="I25">
        <v>0</v>
      </c>
      <c r="J25" s="3">
        <v>0</v>
      </c>
      <c r="K25" s="3">
        <v>0</v>
      </c>
      <c r="L25">
        <v>0</v>
      </c>
      <c r="M25">
        <v>0</v>
      </c>
    </row>
    <row r="26" spans="1:13" x14ac:dyDescent="0.2">
      <c r="A26" t="s">
        <v>42</v>
      </c>
      <c r="B26" t="s">
        <v>41</v>
      </c>
      <c r="C26" s="3">
        <v>101646.39999999999</v>
      </c>
      <c r="D26" s="3">
        <v>15179</v>
      </c>
      <c r="E26" s="3">
        <v>76190.399999999994</v>
      </c>
      <c r="F26" s="3">
        <v>74148</v>
      </c>
      <c r="G26" s="3">
        <v>55927.6</v>
      </c>
      <c r="H26" s="3">
        <v>76190.399999999994</v>
      </c>
      <c r="I26" s="3">
        <v>19320</v>
      </c>
      <c r="J26" s="3">
        <v>23056.6</v>
      </c>
      <c r="K26" s="3">
        <v>76190.399999999994</v>
      </c>
      <c r="L26" s="3">
        <v>23056.6</v>
      </c>
      <c r="M26" s="3">
        <v>60698</v>
      </c>
    </row>
    <row r="27" spans="1:13" x14ac:dyDescent="0.2">
      <c r="A27" t="s">
        <v>43</v>
      </c>
      <c r="B27" t="s">
        <v>41</v>
      </c>
      <c r="C27" s="3">
        <v>0</v>
      </c>
      <c r="D27" s="3">
        <v>0</v>
      </c>
      <c r="E27" s="3">
        <v>12959.2</v>
      </c>
      <c r="F27" s="3">
        <v>51416.666666666599</v>
      </c>
      <c r="G27" s="3">
        <v>0</v>
      </c>
      <c r="H27" s="3">
        <v>11793.6</v>
      </c>
      <c r="I27" s="3">
        <v>18124.8</v>
      </c>
      <c r="J27" s="3">
        <v>88.2</v>
      </c>
      <c r="K27" s="3">
        <v>70818</v>
      </c>
      <c r="L27" s="3">
        <v>89.8</v>
      </c>
      <c r="M27" s="3">
        <v>0</v>
      </c>
    </row>
    <row r="28" spans="1:13" x14ac:dyDescent="0.2">
      <c r="A28" t="s">
        <v>44</v>
      </c>
      <c r="B28" t="s">
        <v>41</v>
      </c>
      <c r="C28" s="3">
        <v>6985.6</v>
      </c>
      <c r="D28" s="3">
        <v>1883.4</v>
      </c>
      <c r="E28" s="3">
        <v>4551</v>
      </c>
      <c r="F28" s="3">
        <v>3441</v>
      </c>
      <c r="G28" s="3">
        <v>3898.2</v>
      </c>
      <c r="H28" s="3">
        <v>4639.8</v>
      </c>
      <c r="I28" s="3">
        <v>2050</v>
      </c>
      <c r="J28" s="3">
        <v>1745.8</v>
      </c>
      <c r="K28" s="3">
        <v>4706.3999999999996</v>
      </c>
      <c r="L28" s="3">
        <v>1745.8</v>
      </c>
      <c r="M28" s="3">
        <v>3809.2</v>
      </c>
    </row>
    <row r="29" spans="1:13" x14ac:dyDescent="0.2">
      <c r="A29" s="2" t="s">
        <v>45</v>
      </c>
      <c r="B29" s="2" t="s">
        <v>41</v>
      </c>
      <c r="C29" s="4">
        <v>21781</v>
      </c>
      <c r="D29" s="4">
        <v>16800</v>
      </c>
      <c r="E29" s="4">
        <v>15655.8</v>
      </c>
      <c r="F29" s="4">
        <v>166416.66666666599</v>
      </c>
      <c r="G29" s="4">
        <v>20614</v>
      </c>
      <c r="H29" s="4">
        <v>14287</v>
      </c>
      <c r="I29" s="4">
        <v>25779.200000000001</v>
      </c>
      <c r="J29" s="4">
        <v>176.4</v>
      </c>
      <c r="K29" s="4">
        <v>115484.4</v>
      </c>
      <c r="L29" s="4">
        <v>179.6</v>
      </c>
      <c r="M29" s="4">
        <v>12558</v>
      </c>
    </row>
    <row r="30" spans="1:13" x14ac:dyDescent="0.2">
      <c r="A30" s="3" t="s">
        <v>46</v>
      </c>
      <c r="B30" s="3" t="s">
        <v>34</v>
      </c>
      <c r="C30" s="3">
        <v>3255.70416750393</v>
      </c>
      <c r="D30" s="3">
        <v>2802.4697247570998</v>
      </c>
      <c r="E30" s="3">
        <v>3817.2954120784102</v>
      </c>
      <c r="F30" s="3">
        <v>3691.6315740740702</v>
      </c>
      <c r="G30" s="3">
        <v>3908.79200678806</v>
      </c>
      <c r="H30" s="3">
        <v>3817.2954120784102</v>
      </c>
      <c r="I30" s="3">
        <v>2904.26290602872</v>
      </c>
      <c r="J30" s="3">
        <v>4234.2815708855696</v>
      </c>
      <c r="K30" s="3">
        <v>3817.2954120784102</v>
      </c>
      <c r="L30" s="3">
        <v>4234.2815708855696</v>
      </c>
      <c r="M30" s="3">
        <v>4271.4808846203096</v>
      </c>
    </row>
    <row r="31" spans="1:13" x14ac:dyDescent="0.2">
      <c r="A31" s="3" t="s">
        <v>47</v>
      </c>
      <c r="B31" s="3" t="s">
        <v>34</v>
      </c>
      <c r="C31" s="3">
        <v>4806.8372391717703</v>
      </c>
      <c r="D31" s="3">
        <v>961.74275787004501</v>
      </c>
      <c r="E31" s="3">
        <v>3817.6858831552099</v>
      </c>
      <c r="F31" s="3">
        <v>3717.14984091114</v>
      </c>
      <c r="G31" s="3">
        <v>2922.8136529020098</v>
      </c>
      <c r="H31" s="3">
        <v>3817.6858831552099</v>
      </c>
      <c r="I31" s="3">
        <v>1130.85223642444</v>
      </c>
      <c r="J31" s="3">
        <v>1462.0948567887699</v>
      </c>
      <c r="K31" s="3">
        <v>3817.6858831552099</v>
      </c>
      <c r="L31" s="3">
        <v>1462.0948567887699</v>
      </c>
      <c r="M31" s="3">
        <v>3169.5274585994698</v>
      </c>
    </row>
    <row r="32" spans="1:13" x14ac:dyDescent="0.2">
      <c r="A32" s="4" t="s">
        <v>48</v>
      </c>
      <c r="B32" s="4" t="s">
        <v>34</v>
      </c>
      <c r="C32" s="4">
        <v>278.98816666666602</v>
      </c>
      <c r="D32" s="4">
        <v>633.02561111111095</v>
      </c>
      <c r="E32" s="4">
        <v>706.548277777777</v>
      </c>
      <c r="F32" s="4">
        <v>653.767870370369</v>
      </c>
      <c r="G32" s="4">
        <v>788.07027777777705</v>
      </c>
      <c r="H32" s="4">
        <v>706.548277777777</v>
      </c>
      <c r="I32" s="4">
        <v>711.24638888888899</v>
      </c>
      <c r="J32" s="4">
        <v>982.22411111111103</v>
      </c>
      <c r="K32" s="4">
        <v>706.548277777777</v>
      </c>
      <c r="L32" s="4">
        <v>982.22411111111103</v>
      </c>
      <c r="M32" s="4">
        <v>826.83349999999996</v>
      </c>
    </row>
    <row r="33" spans="1:13" x14ac:dyDescent="0.2">
      <c r="A33" s="3" t="s">
        <v>49</v>
      </c>
      <c r="B33" s="3" t="s">
        <v>34</v>
      </c>
      <c r="C33" s="3">
        <v>1418.9706777834599</v>
      </c>
      <c r="D33" s="3">
        <v>1388.20380212705</v>
      </c>
      <c r="E33" s="3">
        <v>1532.1334779679701</v>
      </c>
      <c r="F33" s="3">
        <v>318.80756584706398</v>
      </c>
      <c r="G33" s="3">
        <v>1357.1386832922101</v>
      </c>
      <c r="H33" s="3">
        <v>1446.6997708466099</v>
      </c>
      <c r="I33" s="3">
        <v>1172.6494744219001</v>
      </c>
      <c r="J33" s="3">
        <v>5183.5032777777697</v>
      </c>
      <c r="K33" s="3">
        <v>649.74867473614199</v>
      </c>
      <c r="L33" s="3">
        <v>5183.4492777777696</v>
      </c>
      <c r="M33" s="3">
        <v>1521.03107343274</v>
      </c>
    </row>
    <row r="34" spans="1:13" x14ac:dyDescent="0.2">
      <c r="A34" s="3" t="s">
        <v>50</v>
      </c>
      <c r="B34" s="3" t="s">
        <v>34</v>
      </c>
      <c r="C34" s="3">
        <v>550.46135070355797</v>
      </c>
      <c r="D34" s="3">
        <v>501.72660806264298</v>
      </c>
      <c r="E34" s="3">
        <v>565.99751897904605</v>
      </c>
      <c r="F34" s="3">
        <v>1930.6631513923901</v>
      </c>
      <c r="G34" s="3">
        <v>572.36480280388901</v>
      </c>
      <c r="H34" s="3">
        <v>521.10960888151101</v>
      </c>
      <c r="I34" s="3">
        <v>740.67164032387302</v>
      </c>
      <c r="J34" s="3">
        <v>3.13671279109069</v>
      </c>
      <c r="K34" s="3">
        <v>2698.1367761914498</v>
      </c>
      <c r="L34" s="3">
        <v>3.1907121160991299</v>
      </c>
      <c r="M34" s="3">
        <v>400.23658434890598</v>
      </c>
    </row>
    <row r="35" spans="1:13" x14ac:dyDescent="0.2">
      <c r="A35" s="4" t="s">
        <v>51</v>
      </c>
      <c r="B35" s="4" t="s">
        <v>34</v>
      </c>
      <c r="C35" s="4">
        <v>672.98699999999997</v>
      </c>
      <c r="D35" s="4">
        <v>756.55888888888899</v>
      </c>
      <c r="E35" s="4">
        <v>845.82761111111097</v>
      </c>
      <c r="F35" s="4">
        <v>617.25074074073996</v>
      </c>
      <c r="G35" s="4">
        <v>712.030944444444</v>
      </c>
      <c r="H35" s="4">
        <v>839.49388888888802</v>
      </c>
      <c r="I35" s="4">
        <v>726.34050000000002</v>
      </c>
      <c r="J35" s="4">
        <v>72</v>
      </c>
      <c r="K35" s="4">
        <v>979.99172222222205</v>
      </c>
      <c r="L35" s="4">
        <v>72</v>
      </c>
      <c r="M35" s="4">
        <v>722.46772222222205</v>
      </c>
    </row>
    <row r="36" spans="1:13" x14ac:dyDescent="0.2">
      <c r="A36" s="3" t="s">
        <v>52</v>
      </c>
      <c r="B36" s="3" t="s">
        <v>34</v>
      </c>
      <c r="C36" s="3">
        <v>77.804333333333304</v>
      </c>
      <c r="D36" s="3">
        <v>24.190722222222199</v>
      </c>
      <c r="E36" s="3">
        <v>69.343499999999906</v>
      </c>
      <c r="F36" s="3">
        <v>72.459444444444401</v>
      </c>
      <c r="G36" s="3">
        <v>68.150833333333296</v>
      </c>
      <c r="H36" s="3">
        <v>72.024444444444399</v>
      </c>
      <c r="I36" s="3">
        <v>21.575666666666599</v>
      </c>
      <c r="J36" s="3">
        <v>23.547166666666602</v>
      </c>
      <c r="K36" s="3">
        <v>87.730666666666593</v>
      </c>
      <c r="L36" s="3">
        <v>23.547166666666602</v>
      </c>
      <c r="M36" s="3">
        <v>64.077944444444398</v>
      </c>
    </row>
    <row r="37" spans="1:13" x14ac:dyDescent="0.2">
      <c r="A37" s="3" t="s">
        <v>53</v>
      </c>
      <c r="B37" s="3" t="s">
        <v>34</v>
      </c>
      <c r="C37" s="3">
        <v>248.336004517351</v>
      </c>
      <c r="D37" s="3">
        <v>71.647855840309404</v>
      </c>
      <c r="E37" s="3">
        <v>161.588724405861</v>
      </c>
      <c r="F37" s="3">
        <v>121.20602042049001</v>
      </c>
      <c r="G37" s="3">
        <v>139.21717001739401</v>
      </c>
      <c r="H37" s="3">
        <v>164.70347992091999</v>
      </c>
      <c r="I37" s="3">
        <v>78.235720168358498</v>
      </c>
      <c r="J37" s="3">
        <v>66.546521459072594</v>
      </c>
      <c r="K37" s="3">
        <v>168.02039253619</v>
      </c>
      <c r="L37" s="3">
        <v>66.546521459072594</v>
      </c>
      <c r="M37" s="3">
        <v>133.85235813871299</v>
      </c>
    </row>
    <row r="38" spans="1:13" x14ac:dyDescent="0.2">
      <c r="A38" s="4" t="s">
        <v>54</v>
      </c>
      <c r="B38" s="4" t="s">
        <v>34</v>
      </c>
      <c r="C38" s="4">
        <v>326.38388888888801</v>
      </c>
      <c r="D38" s="4">
        <v>354.51438888888799</v>
      </c>
      <c r="E38" s="4">
        <v>116.874222222222</v>
      </c>
      <c r="F38" s="4">
        <v>101.499074074074</v>
      </c>
      <c r="G38" s="4">
        <v>287.06594444444403</v>
      </c>
      <c r="H38" s="4">
        <v>105.54816666666601</v>
      </c>
      <c r="I38" s="4">
        <v>264.47427777777699</v>
      </c>
      <c r="J38" s="4">
        <v>316.785055555555</v>
      </c>
      <c r="K38" s="4">
        <v>144.63294444444401</v>
      </c>
      <c r="L38" s="4">
        <v>316.785055555555</v>
      </c>
      <c r="M38" s="4">
        <v>223.03838888888799</v>
      </c>
    </row>
    <row r="39" spans="1:13" x14ac:dyDescent="0.2">
      <c r="A39" s="3" t="s">
        <v>55</v>
      </c>
      <c r="B39" s="3" t="s">
        <v>34</v>
      </c>
      <c r="C39" s="3">
        <v>77.599666666666593</v>
      </c>
      <c r="D39" s="3">
        <v>16.656055555555501</v>
      </c>
      <c r="E39" s="3">
        <v>10.180999999999999</v>
      </c>
      <c r="F39" s="3">
        <v>35.140185185185103</v>
      </c>
      <c r="G39" s="3">
        <v>35.106333333333303</v>
      </c>
      <c r="H39" s="3">
        <v>7.1191666666666604</v>
      </c>
      <c r="I39" s="3">
        <v>16.718833333333301</v>
      </c>
      <c r="J39" s="3">
        <v>18.91</v>
      </c>
      <c r="K39" s="3">
        <v>8.8337222222222191</v>
      </c>
      <c r="L39" s="3">
        <v>18.91</v>
      </c>
      <c r="M39" s="3">
        <v>22.281777777777702</v>
      </c>
    </row>
    <row r="40" spans="1:13" x14ac:dyDescent="0.2">
      <c r="A40" s="3" t="s">
        <v>56</v>
      </c>
      <c r="B40" s="3" t="s">
        <v>34</v>
      </c>
      <c r="C40" s="3">
        <v>254.57210722051099</v>
      </c>
      <c r="D40" s="3">
        <v>73.245776263195694</v>
      </c>
      <c r="E40" s="3">
        <v>165.74353910625899</v>
      </c>
      <c r="F40" s="3">
        <v>128.73549144047701</v>
      </c>
      <c r="G40" s="3">
        <v>147.44392605281899</v>
      </c>
      <c r="H40" s="3">
        <v>169.25177618967999</v>
      </c>
      <c r="I40" s="3">
        <v>78.766649032389694</v>
      </c>
      <c r="J40" s="3">
        <v>67.568394267508907</v>
      </c>
      <c r="K40" s="3">
        <v>169.890694907561</v>
      </c>
      <c r="L40" s="3">
        <v>67.568394267508907</v>
      </c>
      <c r="M40" s="3">
        <v>146.92271785010601</v>
      </c>
    </row>
    <row r="41" spans="1:13" x14ac:dyDescent="0.2">
      <c r="A41" s="4" t="s">
        <v>57</v>
      </c>
      <c r="B41" s="4" t="s">
        <v>34</v>
      </c>
      <c r="C41" s="4">
        <v>397.11322222222202</v>
      </c>
      <c r="D41" s="4">
        <v>369.849666666666</v>
      </c>
      <c r="E41" s="4">
        <v>181.87799999999999</v>
      </c>
      <c r="F41" s="4">
        <v>190.600925925925</v>
      </c>
      <c r="G41" s="4">
        <v>321.76411111111099</v>
      </c>
      <c r="H41" s="4">
        <v>230.471</v>
      </c>
      <c r="I41" s="4">
        <v>315.86911111111101</v>
      </c>
      <c r="J41" s="4">
        <v>365.53316666666598</v>
      </c>
      <c r="K41" s="4">
        <v>224.07</v>
      </c>
      <c r="L41" s="4">
        <v>365.53316666666598</v>
      </c>
      <c r="M41" s="4">
        <v>430.43627777777698</v>
      </c>
    </row>
    <row r="42" spans="1:13" x14ac:dyDescent="0.2">
      <c r="A42" s="3" t="s">
        <v>58</v>
      </c>
      <c r="B42" s="3" t="s">
        <v>34</v>
      </c>
      <c r="C42" s="3">
        <v>285.46842768041699</v>
      </c>
      <c r="D42" s="3">
        <v>303.69510189995498</v>
      </c>
      <c r="E42" s="3">
        <v>275.4256464975</v>
      </c>
      <c r="F42" s="3">
        <v>267.44703703703698</v>
      </c>
      <c r="G42" s="3">
        <v>284.90537803394301</v>
      </c>
      <c r="H42" s="3">
        <v>276.82004427317497</v>
      </c>
      <c r="I42" s="3">
        <v>280.51271691860399</v>
      </c>
      <c r="J42" s="3">
        <v>7664.39855555555</v>
      </c>
      <c r="K42" s="3">
        <v>372.052111111111</v>
      </c>
      <c r="L42" s="3">
        <v>7664.3368333333301</v>
      </c>
      <c r="M42" s="3">
        <v>287.77993729516197</v>
      </c>
    </row>
    <row r="43" spans="1:13" x14ac:dyDescent="0.2">
      <c r="A43" s="3" t="s">
        <v>59</v>
      </c>
      <c r="B43" s="3" t="s">
        <v>34</v>
      </c>
      <c r="C43" s="3">
        <v>439.01557342465799</v>
      </c>
      <c r="D43" s="3">
        <v>361.11805435621301</v>
      </c>
      <c r="E43" s="3">
        <v>347.67800778824</v>
      </c>
      <c r="F43" s="3">
        <v>3848.20636347359</v>
      </c>
      <c r="G43" s="3">
        <v>412.92938275641399</v>
      </c>
      <c r="H43" s="3">
        <v>321.49008612371603</v>
      </c>
      <c r="I43" s="3">
        <v>508.59550921302798</v>
      </c>
      <c r="J43" s="3">
        <v>3.6014429908793502</v>
      </c>
      <c r="K43" s="3">
        <v>2817.04431432417</v>
      </c>
      <c r="L43" s="3">
        <v>3.6631475801581801</v>
      </c>
      <c r="M43" s="3">
        <v>268.76504412256702</v>
      </c>
    </row>
    <row r="44" spans="1:13" x14ac:dyDescent="0.2">
      <c r="A44" s="4" t="s">
        <v>60</v>
      </c>
      <c r="B44" s="4" t="s">
        <v>34</v>
      </c>
      <c r="C44" s="4">
        <v>608.03683333333299</v>
      </c>
      <c r="D44" s="4">
        <v>604.86061111111098</v>
      </c>
      <c r="E44" s="4">
        <v>603.99261111111105</v>
      </c>
      <c r="F44" s="4">
        <v>476.90592592592498</v>
      </c>
      <c r="G44" s="4">
        <v>600.38033333333306</v>
      </c>
      <c r="H44" s="4">
        <v>604.55700000000002</v>
      </c>
      <c r="I44" s="4">
        <v>605.34238888888899</v>
      </c>
      <c r="J44" s="4">
        <v>69.513055555555496</v>
      </c>
      <c r="K44" s="4">
        <v>699.12627777777698</v>
      </c>
      <c r="L44" s="4">
        <v>69.513055555555496</v>
      </c>
      <c r="M44" s="4">
        <v>602.06961111111104</v>
      </c>
    </row>
    <row r="45" spans="1:13" x14ac:dyDescent="0.2">
      <c r="A45" s="3" t="s">
        <v>61</v>
      </c>
      <c r="B45" s="3" t="s">
        <v>34</v>
      </c>
      <c r="C45" s="3">
        <v>493.940109706778</v>
      </c>
      <c r="D45" s="3">
        <v>449.584515340054</v>
      </c>
      <c r="E45" s="3">
        <v>369.72690576797498</v>
      </c>
      <c r="F45" s="3">
        <v>226.76201553825001</v>
      </c>
      <c r="G45" s="3">
        <v>523.91499884711902</v>
      </c>
      <c r="H45" s="3">
        <v>373.41844452964199</v>
      </c>
      <c r="I45" s="3">
        <v>468.1386772683</v>
      </c>
      <c r="J45" s="3">
        <v>7213.54661111111</v>
      </c>
      <c r="K45" s="3">
        <v>309.36438888888802</v>
      </c>
      <c r="L45" s="3">
        <v>7213.4849444444399</v>
      </c>
      <c r="M45" s="3">
        <v>539.55438503429605</v>
      </c>
    </row>
    <row r="46" spans="1:13" x14ac:dyDescent="0.2">
      <c r="A46" s="3" t="s">
        <v>62</v>
      </c>
      <c r="B46" s="3" t="s">
        <v>34</v>
      </c>
      <c r="C46" s="3">
        <v>581.15994037589905</v>
      </c>
      <c r="D46" s="3">
        <v>456.88910863225601</v>
      </c>
      <c r="E46" s="3">
        <v>415.09720367296802</v>
      </c>
      <c r="F46" s="3">
        <v>3226.7831867180098</v>
      </c>
      <c r="G46" s="3">
        <v>556.99553499489105</v>
      </c>
      <c r="H46" s="3">
        <v>382.66215508251997</v>
      </c>
      <c r="I46" s="3">
        <v>683.27511369989998</v>
      </c>
      <c r="J46" s="3">
        <v>3.6014583656280799</v>
      </c>
      <c r="K46" s="3">
        <v>2149.2098718121701</v>
      </c>
      <c r="L46" s="3">
        <v>3.6631629549069098</v>
      </c>
      <c r="M46" s="3">
        <v>362.15590982407599</v>
      </c>
    </row>
    <row r="47" spans="1:13" x14ac:dyDescent="0.2">
      <c r="A47" s="4" t="s">
        <v>63</v>
      </c>
      <c r="B47" s="4" t="s">
        <v>34</v>
      </c>
      <c r="C47" s="4">
        <v>555.41711111111101</v>
      </c>
      <c r="D47" s="4">
        <v>550.03416666666601</v>
      </c>
      <c r="E47" s="4">
        <v>546.62216666666598</v>
      </c>
      <c r="F47" s="4">
        <v>421.058703703704</v>
      </c>
      <c r="G47" s="4">
        <v>563.37549999999999</v>
      </c>
      <c r="H47" s="4">
        <v>546.57761111111097</v>
      </c>
      <c r="I47" s="4">
        <v>565.51577777777698</v>
      </c>
      <c r="J47" s="4">
        <v>69.599999999999994</v>
      </c>
      <c r="K47" s="4">
        <v>525.96938888888894</v>
      </c>
      <c r="L47" s="4">
        <v>69.599999999999994</v>
      </c>
      <c r="M47" s="4">
        <v>566.42911111111096</v>
      </c>
    </row>
    <row r="48" spans="1:13" x14ac:dyDescent="0.2">
      <c r="A48" s="3" t="s">
        <v>64</v>
      </c>
      <c r="B48" s="3" t="s">
        <v>34</v>
      </c>
      <c r="C48" s="3">
        <v>4277.0437258126803</v>
      </c>
      <c r="D48" s="3">
        <v>4268.9805816000598</v>
      </c>
      <c r="E48" s="3">
        <v>4324.4889279713298</v>
      </c>
      <c r="F48" s="3">
        <v>4468.9221775580399</v>
      </c>
      <c r="G48" s="3">
        <v>4328.2219566398999</v>
      </c>
      <c r="H48" s="3">
        <v>4305.1472077020198</v>
      </c>
      <c r="I48" s="3">
        <v>4269.0454431162098</v>
      </c>
      <c r="J48" s="3">
        <v>4278.9984020556203</v>
      </c>
      <c r="K48" s="3">
        <v>4254.1242910312003</v>
      </c>
      <c r="L48" s="3">
        <v>4278.9984020556203</v>
      </c>
      <c r="M48" s="3">
        <v>4358.0133342705903</v>
      </c>
    </row>
    <row r="49" spans="1:13" x14ac:dyDescent="0.2">
      <c r="A49" s="3" t="s">
        <v>65</v>
      </c>
      <c r="B49" s="3" t="s">
        <v>34</v>
      </c>
      <c r="C49" s="3">
        <v>206.525679082842</v>
      </c>
      <c r="D49" s="3">
        <v>254.80716234776099</v>
      </c>
      <c r="E49" s="3">
        <v>307.63342387832199</v>
      </c>
      <c r="F49" s="3">
        <v>290.96912200000003</v>
      </c>
      <c r="G49" s="3">
        <v>255.396448245318</v>
      </c>
      <c r="H49" s="3">
        <v>305.792328449781</v>
      </c>
      <c r="I49" s="3">
        <v>275.33702812406699</v>
      </c>
      <c r="J49" s="3">
        <v>248.62187552992199</v>
      </c>
      <c r="K49" s="3">
        <v>325.298327533178</v>
      </c>
      <c r="L49" s="3">
        <v>248.62187552992199</v>
      </c>
      <c r="M49" s="3">
        <v>243.850647132517</v>
      </c>
    </row>
    <row r="50" spans="1:13" x14ac:dyDescent="0.2">
      <c r="A50" s="4" t="s">
        <v>66</v>
      </c>
      <c r="B50" s="4" t="s">
        <v>34</v>
      </c>
      <c r="C50" s="4">
        <v>1508.8305555555501</v>
      </c>
      <c r="D50" s="4">
        <v>1468.61222222222</v>
      </c>
      <c r="E50" s="4">
        <v>1360.27761111111</v>
      </c>
      <c r="F50" s="4">
        <v>1211.0865740740701</v>
      </c>
      <c r="G50" s="4">
        <v>1408.7815555555501</v>
      </c>
      <c r="H50" s="4">
        <v>1381.4604444444401</v>
      </c>
      <c r="I50" s="4">
        <v>1448.0174999999999</v>
      </c>
      <c r="J50" s="4">
        <v>1464.77972222222</v>
      </c>
      <c r="K50" s="4">
        <v>1412.9773333333301</v>
      </c>
      <c r="L50" s="4">
        <v>1464.77972222222</v>
      </c>
      <c r="M50" s="4">
        <v>1390.5360000000001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topLeftCell="A7" workbookViewId="0">
      <selection activeCell="J10" sqref="J10"/>
    </sheetView>
  </sheetViews>
  <sheetFormatPr baseColWidth="10" defaultColWidth="8.83203125" defaultRowHeight="15" x14ac:dyDescent="0.2"/>
  <cols>
    <col min="1" max="1" width="28.33203125" bestFit="1" customWidth="1"/>
    <col min="2" max="2" width="6" bestFit="1" customWidth="1"/>
  </cols>
  <sheetData>
    <row r="1" spans="1:15" x14ac:dyDescent="0.2"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5" x14ac:dyDescent="0.2">
      <c r="A2" t="s">
        <v>11</v>
      </c>
      <c r="B2" t="s">
        <v>12</v>
      </c>
      <c r="C2">
        <v>115</v>
      </c>
      <c r="D2">
        <v>96</v>
      </c>
      <c r="E2">
        <v>97</v>
      </c>
      <c r="F2">
        <v>249</v>
      </c>
      <c r="G2">
        <v>110</v>
      </c>
      <c r="H2">
        <v>91</v>
      </c>
      <c r="I2">
        <v>128</v>
      </c>
      <c r="J2">
        <v>441</v>
      </c>
      <c r="K2">
        <v>222</v>
      </c>
      <c r="L2">
        <v>449</v>
      </c>
      <c r="M2">
        <v>78</v>
      </c>
    </row>
    <row r="3" spans="1:15" x14ac:dyDescent="0.2">
      <c r="A3" t="s">
        <v>13</v>
      </c>
      <c r="B3" t="s">
        <v>12</v>
      </c>
      <c r="C3">
        <v>148</v>
      </c>
      <c r="D3">
        <v>43</v>
      </c>
      <c r="E3">
        <v>111</v>
      </c>
      <c r="F3">
        <v>111</v>
      </c>
      <c r="G3">
        <v>89</v>
      </c>
      <c r="H3">
        <v>111</v>
      </c>
      <c r="I3">
        <v>50</v>
      </c>
      <c r="J3">
        <v>43</v>
      </c>
      <c r="K3">
        <v>111</v>
      </c>
      <c r="L3">
        <v>43</v>
      </c>
      <c r="M3">
        <v>89</v>
      </c>
    </row>
    <row r="4" spans="1:15" x14ac:dyDescent="0.2">
      <c r="A4" s="9" t="s">
        <v>14</v>
      </c>
      <c r="B4" s="9" t="s">
        <v>15</v>
      </c>
      <c r="C4" s="9">
        <v>0.96903421011045499</v>
      </c>
      <c r="D4" s="9">
        <v>0.96921505560913901</v>
      </c>
      <c r="E4" s="9">
        <v>0.96564752905788598</v>
      </c>
      <c r="F4" s="9">
        <v>0.97185548080763995</v>
      </c>
      <c r="G4" s="9">
        <v>0.97087093284944304</v>
      </c>
      <c r="H4" s="9">
        <v>0.96794232561180904</v>
      </c>
      <c r="I4" s="9">
        <v>0.969848525717524</v>
      </c>
      <c r="J4" s="9">
        <v>0.96919666454147602</v>
      </c>
      <c r="K4" s="9">
        <v>0.96567852141265198</v>
      </c>
      <c r="L4" s="9">
        <v>0.96919666454147602</v>
      </c>
      <c r="M4" s="9">
        <v>0.96919155591157002</v>
      </c>
    </row>
    <row r="5" spans="1:15" x14ac:dyDescent="0.2">
      <c r="A5" s="8" t="s">
        <v>16</v>
      </c>
      <c r="B5" s="8" t="s">
        <v>15</v>
      </c>
      <c r="C5" s="8">
        <v>0.97668755403049301</v>
      </c>
      <c r="D5" s="8">
        <v>0.97643394720566001</v>
      </c>
      <c r="E5" s="8">
        <v>0.97536482742085695</v>
      </c>
      <c r="F5" s="8">
        <v>0.975561276130956</v>
      </c>
      <c r="G5" s="8">
        <v>0.97746275738584898</v>
      </c>
      <c r="H5" s="8">
        <v>0.97501227961340298</v>
      </c>
      <c r="I5" s="8">
        <v>0.97499445685484498</v>
      </c>
      <c r="J5" s="8">
        <v>0.97652082202797397</v>
      </c>
      <c r="K5" s="8">
        <v>0.97589241763217005</v>
      </c>
      <c r="L5" s="8">
        <v>0.97652082202797397</v>
      </c>
      <c r="M5" s="8">
        <v>0.97559347044349498</v>
      </c>
    </row>
    <row r="6" spans="1:15" x14ac:dyDescent="0.2">
      <c r="A6" s="8" t="s">
        <v>17</v>
      </c>
      <c r="B6" s="8" t="s">
        <v>15</v>
      </c>
      <c r="C6" s="8">
        <v>0.55944474698886004</v>
      </c>
      <c r="D6" s="8">
        <v>0.50572429049077305</v>
      </c>
      <c r="E6" s="8">
        <v>0.53343849952046996</v>
      </c>
      <c r="F6" s="8">
        <v>0.53440171156080896</v>
      </c>
      <c r="G6" s="8">
        <v>0.39430371510919299</v>
      </c>
      <c r="H6" s="8">
        <v>0.533245686976762</v>
      </c>
      <c r="I6" s="8">
        <v>0.470130514913566</v>
      </c>
      <c r="J6" s="8">
        <v>0.50576928555470102</v>
      </c>
      <c r="K6" s="8">
        <v>0.53372704481426303</v>
      </c>
      <c r="L6" s="8">
        <v>0.50576928555470102</v>
      </c>
      <c r="M6" s="8">
        <v>0.39354965386194202</v>
      </c>
    </row>
    <row r="7" spans="1:15" x14ac:dyDescent="0.2">
      <c r="A7" s="8" t="s">
        <v>18</v>
      </c>
      <c r="B7" s="8" t="s">
        <v>15</v>
      </c>
      <c r="C7" s="8">
        <v>0.57278806437872698</v>
      </c>
      <c r="D7" s="8">
        <v>0.51791856821224203</v>
      </c>
      <c r="E7" s="8">
        <v>0.54690277777777696</v>
      </c>
      <c r="F7" s="8">
        <v>0.54778007147201901</v>
      </c>
      <c r="G7" s="8">
        <v>0.40338342612875699</v>
      </c>
      <c r="H7" s="8">
        <v>0.54690277777777696</v>
      </c>
      <c r="I7" s="8">
        <v>0.48217709626384297</v>
      </c>
      <c r="J7" s="8">
        <v>0.51791856821224203</v>
      </c>
      <c r="K7" s="8">
        <v>0.54690277777777696</v>
      </c>
      <c r="L7" s="8">
        <v>0.51791856821224203</v>
      </c>
      <c r="M7" s="8">
        <v>0.40338342612875699</v>
      </c>
    </row>
    <row r="8" spans="1:15" x14ac:dyDescent="0.2">
      <c r="A8" t="s">
        <v>19</v>
      </c>
      <c r="B8" t="s">
        <v>20</v>
      </c>
      <c r="C8" s="3">
        <v>4927.9384250000003</v>
      </c>
      <c r="D8" s="3">
        <v>4454.7351226000001</v>
      </c>
      <c r="E8" s="3">
        <v>4698.8591693999997</v>
      </c>
      <c r="F8" s="3">
        <v>4709.0623779999996</v>
      </c>
      <c r="G8" s="3">
        <v>3473.2731681999999</v>
      </c>
      <c r="H8" s="3">
        <v>4697.1607561999999</v>
      </c>
      <c r="I8" s="3">
        <v>4141.2029368000003</v>
      </c>
      <c r="J8" s="3">
        <v>4455.1314671999999</v>
      </c>
      <c r="K8" s="3">
        <v>4701.4008563999996</v>
      </c>
      <c r="L8" s="3">
        <v>4455.1314671999999</v>
      </c>
      <c r="M8" s="3">
        <v>3466.6309262</v>
      </c>
    </row>
    <row r="9" spans="1:15" x14ac:dyDescent="0.2">
      <c r="A9" s="7" t="s">
        <v>21</v>
      </c>
      <c r="B9" s="7" t="s">
        <v>15</v>
      </c>
      <c r="C9" s="7">
        <v>0.98917665249323505</v>
      </c>
      <c r="D9" s="7">
        <v>0.98692307692307601</v>
      </c>
      <c r="E9" s="7">
        <v>0.99106449106449102</v>
      </c>
      <c r="F9" s="7">
        <v>0.94367227505486395</v>
      </c>
      <c r="G9" s="7">
        <v>0.99030632027917798</v>
      </c>
      <c r="H9" s="7">
        <v>0.98749511527940603</v>
      </c>
      <c r="I9" s="7">
        <v>0.98560606060606004</v>
      </c>
      <c r="J9" s="7">
        <v>0.93644566496665305</v>
      </c>
      <c r="K9" s="7">
        <v>0.96569005397070096</v>
      </c>
      <c r="L9" s="7">
        <v>0.93644566496665305</v>
      </c>
      <c r="M9" s="7">
        <v>0.98956780923994003</v>
      </c>
    </row>
    <row r="10" spans="1:15" x14ac:dyDescent="0.2">
      <c r="A10" s="1" t="s">
        <v>22</v>
      </c>
      <c r="B10" s="1" t="s">
        <v>23</v>
      </c>
      <c r="C10" s="10">
        <v>111.585600142422</v>
      </c>
      <c r="D10" s="10">
        <v>108.398444416526</v>
      </c>
      <c r="E10" s="10">
        <v>114.653015037505</v>
      </c>
      <c r="F10" s="10">
        <v>157.17723520087679</v>
      </c>
      <c r="G10" s="10">
        <v>107.118966680583</v>
      </c>
      <c r="H10" s="10">
        <v>114.15042654252601</v>
      </c>
      <c r="I10" s="10">
        <v>112.271179418369</v>
      </c>
      <c r="J10" s="10">
        <v>154.707444084797</v>
      </c>
      <c r="K10" s="10">
        <v>141.06365962681599</v>
      </c>
      <c r="L10" s="10">
        <v>154.70763141665299</v>
      </c>
      <c r="M10" s="10">
        <v>107.531101953332</v>
      </c>
      <c r="O10" s="6"/>
    </row>
    <row r="11" spans="1:15" x14ac:dyDescent="0.2">
      <c r="A11" t="s">
        <v>24</v>
      </c>
      <c r="B11" t="s">
        <v>23</v>
      </c>
      <c r="C11" s="6">
        <v>54.901446814488601</v>
      </c>
      <c r="D11" s="6">
        <v>56.258521085168198</v>
      </c>
      <c r="E11" s="6">
        <v>56.204297634045801</v>
      </c>
      <c r="F11" s="6">
        <v>89.747796249378197</v>
      </c>
      <c r="G11" s="6">
        <v>53.509642994457998</v>
      </c>
      <c r="H11" s="6">
        <v>55.953055297283399</v>
      </c>
      <c r="I11" s="6">
        <v>58.3764006785457</v>
      </c>
      <c r="J11" s="6">
        <v>107.302626528418</v>
      </c>
      <c r="K11" s="6">
        <v>77.896527934590594</v>
      </c>
      <c r="L11" s="6">
        <v>107.302626380109</v>
      </c>
      <c r="M11" s="6">
        <v>53.420805191685901</v>
      </c>
    </row>
    <row r="12" spans="1:15" x14ac:dyDescent="0.2">
      <c r="A12" t="s">
        <v>25</v>
      </c>
      <c r="B12" t="s">
        <v>23</v>
      </c>
      <c r="C12" s="6">
        <v>19.348171491740199</v>
      </c>
      <c r="D12" s="6">
        <v>19.512949709571402</v>
      </c>
      <c r="E12" s="6">
        <v>19.099568354707099</v>
      </c>
      <c r="F12" s="6">
        <v>19.3</v>
      </c>
      <c r="G12" s="6">
        <v>19.280464434506001</v>
      </c>
      <c r="H12" s="6">
        <v>19.110219616990499</v>
      </c>
      <c r="I12" s="6">
        <v>19.192614054497401</v>
      </c>
      <c r="J12" s="6">
        <v>19.301982269637399</v>
      </c>
      <c r="K12" s="6">
        <v>19.2961247155806</v>
      </c>
      <c r="L12" s="6">
        <v>19.301982269637399</v>
      </c>
      <c r="M12" s="6">
        <v>19.379210530835401</v>
      </c>
    </row>
    <row r="13" spans="1:15" x14ac:dyDescent="0.2">
      <c r="A13" t="s">
        <v>26</v>
      </c>
      <c r="B13" t="s">
        <v>23</v>
      </c>
      <c r="C13" s="6">
        <v>14.539129644725399</v>
      </c>
      <c r="D13" s="6">
        <v>10.4033710412989</v>
      </c>
      <c r="E13" s="6">
        <v>21.2199714885475</v>
      </c>
      <c r="F13" s="6">
        <v>17.452455419345402</v>
      </c>
      <c r="G13" s="6">
        <v>11.351302320585701</v>
      </c>
      <c r="H13" s="6">
        <v>21.2199714885475</v>
      </c>
      <c r="I13" s="6">
        <v>12.904921333568099</v>
      </c>
      <c r="J13" s="6">
        <v>4.0225788187462097</v>
      </c>
      <c r="K13" s="6">
        <v>14.898447289763199</v>
      </c>
      <c r="L13" s="6">
        <v>4.0225788187462097</v>
      </c>
      <c r="M13" s="6">
        <v>14.180942548236599</v>
      </c>
    </row>
    <row r="14" spans="1:15" x14ac:dyDescent="0.2">
      <c r="A14" t="s">
        <v>27</v>
      </c>
      <c r="B14" t="s">
        <v>23</v>
      </c>
      <c r="C14" s="6">
        <v>9.8898382381491299</v>
      </c>
      <c r="D14" s="6">
        <v>7.97570123381188</v>
      </c>
      <c r="E14" s="6">
        <v>7.8469008012434696</v>
      </c>
      <c r="F14" s="6">
        <v>8.3658687055823506</v>
      </c>
      <c r="G14" s="6">
        <v>8.5752091464548901</v>
      </c>
      <c r="H14" s="6">
        <v>7.9918737194016503</v>
      </c>
      <c r="I14" s="6">
        <v>11.7509692986447</v>
      </c>
      <c r="J14" s="6">
        <v>16.174552378715099</v>
      </c>
      <c r="K14" s="6">
        <v>14.1794001327762</v>
      </c>
      <c r="L14" s="6">
        <v>16.174612735503501</v>
      </c>
      <c r="M14" s="6">
        <v>8.0963616783251702</v>
      </c>
    </row>
    <row r="15" spans="1:15" x14ac:dyDescent="0.2">
      <c r="A15" t="s">
        <v>28</v>
      </c>
      <c r="B15" t="s">
        <v>23</v>
      </c>
      <c r="C15" s="6">
        <v>2.7194673707324299</v>
      </c>
      <c r="D15" s="6">
        <v>1.7913565336853701</v>
      </c>
      <c r="E15" s="6">
        <v>2.32418788144017</v>
      </c>
      <c r="F15" s="6">
        <v>2.0800070487319098</v>
      </c>
      <c r="G15" s="6">
        <v>2.1417333381361598</v>
      </c>
      <c r="H15" s="6">
        <v>2.31711569597319</v>
      </c>
      <c r="I15" s="6">
        <v>1.6575804569388599</v>
      </c>
      <c r="J15" s="6">
        <v>1.35772455456678</v>
      </c>
      <c r="K15" s="6">
        <v>2.2703921844304702</v>
      </c>
      <c r="L15" s="6">
        <v>1.35772455456678</v>
      </c>
      <c r="M15" s="6">
        <v>2.1513936439004202</v>
      </c>
    </row>
    <row r="16" spans="1:15" x14ac:dyDescent="0.2">
      <c r="A16" t="s">
        <v>29</v>
      </c>
      <c r="B16" t="s">
        <v>23</v>
      </c>
      <c r="C16" s="6">
        <v>19.5500258536959</v>
      </c>
      <c r="D16" s="6">
        <v>22.246476059588701</v>
      </c>
      <c r="E16" s="6">
        <v>18.165527631537699</v>
      </c>
      <c r="F16" s="6">
        <v>64.467614506963102</v>
      </c>
      <c r="G16" s="6">
        <v>20.068591396692302</v>
      </c>
      <c r="H16" s="6">
        <v>17.5668536092465</v>
      </c>
      <c r="I16" s="6">
        <v>20.607951334989401</v>
      </c>
      <c r="J16" s="6">
        <v>68.1087989769118</v>
      </c>
      <c r="K16" s="6">
        <v>44.605073963208703</v>
      </c>
      <c r="L16" s="6">
        <v>68.108925951979202</v>
      </c>
      <c r="M16" s="6">
        <v>17.764798877644601</v>
      </c>
    </row>
    <row r="17" spans="1:13" x14ac:dyDescent="0.2">
      <c r="A17" t="s">
        <v>30</v>
      </c>
      <c r="B17" t="s">
        <v>23</v>
      </c>
      <c r="C17" s="6">
        <v>2.7703996019900399</v>
      </c>
      <c r="D17" s="6">
        <v>3.5714869651741199</v>
      </c>
      <c r="E17" s="6">
        <v>3.2066997014925298</v>
      </c>
      <c r="F17" s="6">
        <v>2.66664013266998</v>
      </c>
      <c r="G17" s="6">
        <v>2.9379060696517398</v>
      </c>
      <c r="H17" s="6">
        <v>3.1617771144278599</v>
      </c>
      <c r="I17" s="6">
        <v>3.3707004975124302</v>
      </c>
      <c r="J17" s="6">
        <v>2.9101930348258702</v>
      </c>
      <c r="K17" s="6">
        <v>3.0273693532338299</v>
      </c>
      <c r="L17" s="6">
        <v>2.9101930348258702</v>
      </c>
      <c r="M17" s="6">
        <v>3.1698630845771101</v>
      </c>
    </row>
    <row r="18" spans="1:13" x14ac:dyDescent="0.2">
      <c r="A18" s="2" t="s">
        <v>31</v>
      </c>
      <c r="B18" s="2" t="s">
        <v>23</v>
      </c>
      <c r="C18" s="5">
        <v>12.0065753424657</v>
      </c>
      <c r="D18" s="5">
        <v>12.0065753424657</v>
      </c>
      <c r="E18" s="5">
        <v>12.0065753424657</v>
      </c>
      <c r="F18" s="5">
        <v>12.010958904109501</v>
      </c>
      <c r="G18" s="5">
        <v>12.0065753424657</v>
      </c>
      <c r="H18" s="5">
        <v>12.0065753424657</v>
      </c>
      <c r="I18" s="5">
        <v>12.0065753424657</v>
      </c>
      <c r="J18" s="5">
        <v>12.0065753424657</v>
      </c>
      <c r="K18" s="5">
        <v>12.0065753424657</v>
      </c>
      <c r="L18" s="5">
        <v>12.0065753424657</v>
      </c>
      <c r="M18" s="5">
        <v>12.0065753424657</v>
      </c>
    </row>
    <row r="19" spans="1:13" x14ac:dyDescent="0.2">
      <c r="A19" t="s">
        <v>32</v>
      </c>
      <c r="B19" t="s">
        <v>23</v>
      </c>
      <c r="C19" s="3">
        <v>153499.80444073601</v>
      </c>
      <c r="D19" s="3">
        <v>153511.759611052</v>
      </c>
      <c r="E19" s="3">
        <v>153518.41876760201</v>
      </c>
      <c r="F19" s="3">
        <v>153308.336918307</v>
      </c>
      <c r="G19" s="3">
        <v>153488.15722137399</v>
      </c>
      <c r="H19" s="3">
        <v>153503.21705777801</v>
      </c>
      <c r="I19" s="3">
        <v>153497.25900559101</v>
      </c>
      <c r="J19" s="3">
        <v>153481.92015180999</v>
      </c>
      <c r="K19" s="3">
        <v>153464.49087080301</v>
      </c>
      <c r="L19" s="3">
        <v>153481.92015180999</v>
      </c>
      <c r="M19" s="3">
        <v>153534.778710493</v>
      </c>
    </row>
    <row r="20" spans="1:13" x14ac:dyDescent="0.2">
      <c r="A20" t="s">
        <v>33</v>
      </c>
      <c r="B20" t="s">
        <v>34</v>
      </c>
      <c r="C20" s="3">
        <v>2611.0464690030199</v>
      </c>
      <c r="D20" s="3">
        <v>1606.3328296940001</v>
      </c>
      <c r="E20" s="3">
        <v>3753.1843123556</v>
      </c>
      <c r="F20" s="3">
        <v>3068.87718673061</v>
      </c>
      <c r="G20" s="3">
        <v>1892.6533486042599</v>
      </c>
      <c r="H20" s="3">
        <v>3753.1843123556</v>
      </c>
      <c r="I20" s="3">
        <v>2041.12424002227</v>
      </c>
      <c r="J20" s="3">
        <v>650.34416929540896</v>
      </c>
      <c r="K20" s="3">
        <v>2636.8656350535398</v>
      </c>
      <c r="L20" s="3">
        <v>650.34416929540896</v>
      </c>
      <c r="M20" s="3">
        <v>2360.7546593984398</v>
      </c>
    </row>
    <row r="21" spans="1:13" x14ac:dyDescent="0.2">
      <c r="A21" t="s">
        <v>35</v>
      </c>
      <c r="B21" t="s">
        <v>34</v>
      </c>
      <c r="C21" s="3">
        <v>1981.7320162322101</v>
      </c>
      <c r="D21" s="3">
        <v>1421.4034174996</v>
      </c>
      <c r="E21" s="3">
        <v>1578.2916263084801</v>
      </c>
      <c r="F21" s="3">
        <v>2044.00764537687</v>
      </c>
      <c r="G21" s="3">
        <v>1671.53090641004</v>
      </c>
      <c r="H21" s="3">
        <v>1459.9635201766</v>
      </c>
      <c r="I21" s="3">
        <v>2389.8279091641798</v>
      </c>
      <c r="J21" s="3">
        <v>77.3767127910901</v>
      </c>
      <c r="K21" s="3">
        <v>3415.9640528606001</v>
      </c>
      <c r="L21" s="3">
        <v>77.430712116098505</v>
      </c>
      <c r="M21" s="3">
        <v>1413.20781877684</v>
      </c>
    </row>
    <row r="22" spans="1:13" x14ac:dyDescent="0.2">
      <c r="A22" t="s">
        <v>36</v>
      </c>
      <c r="B22" t="s">
        <v>34</v>
      </c>
      <c r="C22" s="3">
        <v>830.77730504040005</v>
      </c>
      <c r="D22" s="3">
        <v>779.17584529471696</v>
      </c>
      <c r="E22" s="3">
        <v>662.80396660896099</v>
      </c>
      <c r="F22" s="3">
        <v>615.43205664371396</v>
      </c>
      <c r="G22" s="3">
        <v>761.55334617416099</v>
      </c>
      <c r="H22" s="3">
        <v>683.00986688483295</v>
      </c>
      <c r="I22" s="3">
        <v>722.94054643870902</v>
      </c>
      <c r="J22" s="3">
        <v>616.38737308527504</v>
      </c>
      <c r="K22" s="3">
        <v>660.96500060548999</v>
      </c>
      <c r="L22" s="3">
        <v>616.38737308527504</v>
      </c>
      <c r="M22" s="3">
        <v>746.72020005581999</v>
      </c>
    </row>
    <row r="23" spans="1:13" x14ac:dyDescent="0.2">
      <c r="A23" t="s">
        <v>37</v>
      </c>
      <c r="B23" t="s">
        <v>34</v>
      </c>
      <c r="C23" s="3">
        <v>3741.4544972865401</v>
      </c>
      <c r="D23" s="3">
        <v>4336.2022744441201</v>
      </c>
      <c r="E23" s="3">
        <v>3642.7643570598502</v>
      </c>
      <c r="F23" s="3">
        <v>12447.927236424999</v>
      </c>
      <c r="G23" s="3">
        <v>3730.0426211129502</v>
      </c>
      <c r="H23" s="3">
        <v>3527.1308379618799</v>
      </c>
      <c r="I23" s="3">
        <v>3902.4897295958999</v>
      </c>
      <c r="J23" s="3">
        <v>144.00284103285799</v>
      </c>
      <c r="K23" s="3">
        <v>8653.7753873555994</v>
      </c>
      <c r="L23" s="3">
        <v>144.126250211415</v>
      </c>
      <c r="M23" s="3">
        <v>3299.3700886300098</v>
      </c>
    </row>
    <row r="24" spans="1:13" x14ac:dyDescent="0.2">
      <c r="A24" s="2" t="s">
        <v>38</v>
      </c>
      <c r="B24" s="2" t="s">
        <v>39</v>
      </c>
      <c r="C24" s="2">
        <v>16.8</v>
      </c>
      <c r="D24" s="2">
        <v>20</v>
      </c>
      <c r="E24" s="2">
        <v>19</v>
      </c>
      <c r="F24" s="11">
        <v>17.6666666666666</v>
      </c>
      <c r="G24" s="2">
        <v>17.8</v>
      </c>
      <c r="H24" s="2">
        <v>18.399999999999999</v>
      </c>
      <c r="I24" s="2">
        <v>17.2</v>
      </c>
      <c r="J24" s="2">
        <v>16</v>
      </c>
      <c r="K24" s="2">
        <v>18.399999999999999</v>
      </c>
      <c r="L24" s="2">
        <v>16</v>
      </c>
      <c r="M24" s="2">
        <v>19.2</v>
      </c>
    </row>
    <row r="25" spans="1:13" x14ac:dyDescent="0.2">
      <c r="A25" t="s">
        <v>40</v>
      </c>
      <c r="B25" t="s">
        <v>41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>
        <v>0</v>
      </c>
      <c r="I25">
        <v>0</v>
      </c>
      <c r="J25" s="3">
        <v>0</v>
      </c>
      <c r="K25" s="3">
        <v>0</v>
      </c>
      <c r="L25">
        <v>0</v>
      </c>
      <c r="M25">
        <v>0</v>
      </c>
    </row>
    <row r="26" spans="1:13" x14ac:dyDescent="0.2">
      <c r="A26" t="s">
        <v>42</v>
      </c>
      <c r="B26" t="s">
        <v>41</v>
      </c>
      <c r="C26" s="3">
        <v>52451.199999999997</v>
      </c>
      <c r="D26" s="3">
        <v>15118.8</v>
      </c>
      <c r="E26" s="3">
        <v>63736.2</v>
      </c>
      <c r="F26" s="3">
        <v>52577</v>
      </c>
      <c r="G26" s="3">
        <v>29387.8</v>
      </c>
      <c r="H26" s="3">
        <v>63736.2</v>
      </c>
      <c r="I26" s="3">
        <v>21770</v>
      </c>
      <c r="J26" s="3">
        <v>5899.6</v>
      </c>
      <c r="K26" s="3">
        <v>44688.6</v>
      </c>
      <c r="L26" s="3">
        <v>5899.6</v>
      </c>
      <c r="M26" s="3">
        <v>36685.800000000003</v>
      </c>
    </row>
    <row r="27" spans="1:13" x14ac:dyDescent="0.2">
      <c r="A27" t="s">
        <v>43</v>
      </c>
      <c r="B27" t="s">
        <v>41</v>
      </c>
      <c r="C27" s="3">
        <v>0</v>
      </c>
      <c r="D27" s="3">
        <v>0</v>
      </c>
      <c r="E27" s="3">
        <v>0</v>
      </c>
      <c r="F27" s="3">
        <v>42250</v>
      </c>
      <c r="G27" s="3">
        <v>0</v>
      </c>
      <c r="H27" s="3">
        <v>0</v>
      </c>
      <c r="I27" s="3">
        <v>30105.599999999999</v>
      </c>
      <c r="J27" s="3">
        <v>88.2</v>
      </c>
      <c r="K27" s="3">
        <v>64957.2</v>
      </c>
      <c r="L27" s="3">
        <v>89.8</v>
      </c>
      <c r="M27" s="3">
        <v>0</v>
      </c>
    </row>
    <row r="28" spans="1:13" x14ac:dyDescent="0.2">
      <c r="A28" t="s">
        <v>44</v>
      </c>
      <c r="B28" t="s">
        <v>41</v>
      </c>
      <c r="C28" s="3">
        <v>4765.6000000000004</v>
      </c>
      <c r="D28" s="3">
        <v>1694.2</v>
      </c>
      <c r="E28" s="3">
        <v>4062.6</v>
      </c>
      <c r="F28" s="3">
        <v>3811</v>
      </c>
      <c r="G28" s="3">
        <v>2972.6</v>
      </c>
      <c r="H28" s="3">
        <v>3951.6</v>
      </c>
      <c r="I28" s="3">
        <v>1700</v>
      </c>
      <c r="J28" s="3">
        <v>1367.4</v>
      </c>
      <c r="K28" s="3">
        <v>3951.6</v>
      </c>
      <c r="L28" s="3">
        <v>1367.4</v>
      </c>
      <c r="M28" s="3">
        <v>3239.6</v>
      </c>
    </row>
    <row r="29" spans="1:13" x14ac:dyDescent="0.2">
      <c r="A29" s="2" t="s">
        <v>45</v>
      </c>
      <c r="B29" s="2" t="s">
        <v>41</v>
      </c>
      <c r="C29" s="4">
        <v>36041</v>
      </c>
      <c r="D29" s="4">
        <v>34732.800000000003</v>
      </c>
      <c r="E29" s="4">
        <v>28459.8</v>
      </c>
      <c r="F29" s="4">
        <v>260333.33333333299</v>
      </c>
      <c r="G29" s="4">
        <v>35090</v>
      </c>
      <c r="H29" s="4">
        <v>25825.8</v>
      </c>
      <c r="I29" s="4">
        <v>42137.599999999999</v>
      </c>
      <c r="J29" s="4">
        <v>176.4</v>
      </c>
      <c r="K29" s="4">
        <v>160284</v>
      </c>
      <c r="L29" s="4">
        <v>179.6</v>
      </c>
      <c r="M29" s="4">
        <v>22105.200000000001</v>
      </c>
    </row>
    <row r="30" spans="1:13" x14ac:dyDescent="0.2">
      <c r="A30" s="3" t="s">
        <v>46</v>
      </c>
      <c r="B30" s="3" t="s">
        <v>34</v>
      </c>
      <c r="C30" s="3">
        <v>1680.6452222222199</v>
      </c>
      <c r="D30" s="3">
        <v>2798.8611976074098</v>
      </c>
      <c r="E30" s="3">
        <v>3206.87070523271</v>
      </c>
      <c r="F30" s="3">
        <v>2642.8034259259198</v>
      </c>
      <c r="G30" s="3">
        <v>2119.0948392309901</v>
      </c>
      <c r="H30" s="3">
        <v>3206.87070523271</v>
      </c>
      <c r="I30" s="3">
        <v>3280.6533023003099</v>
      </c>
      <c r="J30" s="3">
        <v>1044.8229089896299</v>
      </c>
      <c r="K30" s="3">
        <v>2256.64664967715</v>
      </c>
      <c r="L30" s="3">
        <v>1044.8229089896299</v>
      </c>
      <c r="M30" s="3">
        <v>2654.38685055002</v>
      </c>
    </row>
    <row r="31" spans="1:13" x14ac:dyDescent="0.2">
      <c r="A31" s="3" t="s">
        <v>47</v>
      </c>
      <c r="B31" s="3" t="s">
        <v>34</v>
      </c>
      <c r="C31" s="3">
        <v>2477.6409134474602</v>
      </c>
      <c r="D31" s="3">
        <v>958.17371858289698</v>
      </c>
      <c r="E31" s="3">
        <v>3190.99814568893</v>
      </c>
      <c r="F31" s="3">
        <v>2632.1712608046901</v>
      </c>
      <c r="G31" s="3">
        <v>1530.78295971537</v>
      </c>
      <c r="H31" s="3">
        <v>3190.99814568893</v>
      </c>
      <c r="I31" s="3">
        <v>1275.6823511333801</v>
      </c>
      <c r="J31" s="3">
        <v>375.46466929540901</v>
      </c>
      <c r="K31" s="3">
        <v>2236.17952394243</v>
      </c>
      <c r="L31" s="3">
        <v>375.46466929540901</v>
      </c>
      <c r="M31" s="3">
        <v>1910.3299927317701</v>
      </c>
    </row>
    <row r="32" spans="1:13" x14ac:dyDescent="0.2">
      <c r="A32" s="4" t="s">
        <v>48</v>
      </c>
      <c r="B32" s="4" t="s">
        <v>34</v>
      </c>
      <c r="C32" s="4">
        <v>133.405555555555</v>
      </c>
      <c r="D32" s="4">
        <v>648.15911111111097</v>
      </c>
      <c r="E32" s="4">
        <v>562.18616666666605</v>
      </c>
      <c r="F32" s="4">
        <v>436.70592592592499</v>
      </c>
      <c r="G32" s="4">
        <v>361.87038888888799</v>
      </c>
      <c r="H32" s="4">
        <v>562.18616666666605</v>
      </c>
      <c r="I32" s="4">
        <v>765.44188888888903</v>
      </c>
      <c r="J32" s="4">
        <v>274.87950000000001</v>
      </c>
      <c r="K32" s="4">
        <v>400.68611111110999</v>
      </c>
      <c r="L32" s="4">
        <v>274.87950000000001</v>
      </c>
      <c r="M32" s="4">
        <v>450.42466666666598</v>
      </c>
    </row>
    <row r="33" spans="1:13" x14ac:dyDescent="0.2">
      <c r="A33" s="3" t="s">
        <v>49</v>
      </c>
      <c r="B33" s="3" t="s">
        <v>34</v>
      </c>
      <c r="C33" s="3">
        <v>1138.7915932123101</v>
      </c>
      <c r="D33" s="3">
        <v>1230.4897449283801</v>
      </c>
      <c r="E33" s="3">
        <v>1069.0097434592601</v>
      </c>
      <c r="F33" s="3">
        <v>267.82697567666401</v>
      </c>
      <c r="G33" s="3">
        <v>1025.14932164831</v>
      </c>
      <c r="H33" s="3">
        <v>1192.32950596518</v>
      </c>
      <c r="I33" s="3">
        <v>1291.4257370912401</v>
      </c>
      <c r="J33" s="3">
        <v>5180.8892777777701</v>
      </c>
      <c r="K33" s="3">
        <v>599.67622715388995</v>
      </c>
      <c r="L33" s="3">
        <v>5180.83527777777</v>
      </c>
      <c r="M33" s="3">
        <v>1225.8456031502801</v>
      </c>
    </row>
    <row r="34" spans="1:13" x14ac:dyDescent="0.2">
      <c r="A34" s="3" t="s">
        <v>50</v>
      </c>
      <c r="B34" s="3" t="s">
        <v>34</v>
      </c>
      <c r="C34" s="3">
        <v>968.21246067665595</v>
      </c>
      <c r="D34" s="3">
        <v>559.40536194405297</v>
      </c>
      <c r="E34" s="3">
        <v>617.182848530711</v>
      </c>
      <c r="F34" s="3">
        <v>1587.39394167316</v>
      </c>
      <c r="G34" s="3">
        <v>810.92390641004704</v>
      </c>
      <c r="H34" s="3">
        <v>572.76152017660002</v>
      </c>
      <c r="I34" s="3">
        <v>1233.6263536086201</v>
      </c>
      <c r="J34" s="3">
        <v>2.9767127910901099</v>
      </c>
      <c r="K34" s="3">
        <v>2475.9838861939302</v>
      </c>
      <c r="L34" s="3">
        <v>3.03071211609854</v>
      </c>
      <c r="M34" s="3">
        <v>542.83715211018205</v>
      </c>
    </row>
    <row r="35" spans="1:13" x14ac:dyDescent="0.2">
      <c r="A35" s="4" t="s">
        <v>51</v>
      </c>
      <c r="B35" s="4" t="s">
        <v>34</v>
      </c>
      <c r="C35" s="4">
        <v>1013.51955555555</v>
      </c>
      <c r="D35" s="4">
        <v>861.99805555555497</v>
      </c>
      <c r="E35" s="4">
        <v>961.10877777777705</v>
      </c>
      <c r="F35" s="4">
        <v>456.61370370370298</v>
      </c>
      <c r="G35" s="4">
        <v>860.60699999999997</v>
      </c>
      <c r="H35" s="4">
        <v>887.202</v>
      </c>
      <c r="I35" s="4">
        <v>1156.2015555555499</v>
      </c>
      <c r="J35" s="4">
        <v>74.400000000000006</v>
      </c>
      <c r="K35" s="4">
        <v>939.98016666666604</v>
      </c>
      <c r="L35" s="4">
        <v>74.400000000000006</v>
      </c>
      <c r="M35" s="4">
        <v>870.37066666666601</v>
      </c>
    </row>
    <row r="36" spans="1:13" x14ac:dyDescent="0.2">
      <c r="A36" s="3" t="s">
        <v>52</v>
      </c>
      <c r="B36" s="3" t="s">
        <v>34</v>
      </c>
      <c r="C36" s="3">
        <v>48.147888888888801</v>
      </c>
      <c r="D36" s="3">
        <v>50.2391111111111</v>
      </c>
      <c r="E36" s="3">
        <v>74.948722222222202</v>
      </c>
      <c r="F36" s="3">
        <v>14.0966666666666</v>
      </c>
      <c r="G36" s="3">
        <v>29.684611111111099</v>
      </c>
      <c r="H36" s="3">
        <v>82.762611111111099</v>
      </c>
      <c r="I36" s="3">
        <v>31.119999999999902</v>
      </c>
      <c r="J36" s="3">
        <v>10.8641111111111</v>
      </c>
      <c r="K36" s="3">
        <v>62.335055555555499</v>
      </c>
      <c r="L36" s="3">
        <v>10.8641111111111</v>
      </c>
      <c r="M36" s="3">
        <v>28.286111111111101</v>
      </c>
    </row>
    <row r="37" spans="1:13" x14ac:dyDescent="0.2">
      <c r="A37" s="3" t="s">
        <v>53</v>
      </c>
      <c r="B37" s="3" t="s">
        <v>34</v>
      </c>
      <c r="C37" s="3">
        <v>173.18808916988701</v>
      </c>
      <c r="D37" s="3">
        <v>66.961387308946996</v>
      </c>
      <c r="E37" s="3">
        <v>143.70521697777301</v>
      </c>
      <c r="F37" s="3">
        <v>131.73480442294101</v>
      </c>
      <c r="G37" s="3">
        <v>107.646593253397</v>
      </c>
      <c r="H37" s="3">
        <v>138.21051015589001</v>
      </c>
      <c r="I37" s="3">
        <v>62.448239615244901</v>
      </c>
      <c r="J37" s="3">
        <v>53.384424996329301</v>
      </c>
      <c r="K37" s="3">
        <v>140.68996721883801</v>
      </c>
      <c r="L37" s="3">
        <v>53.384424996329301</v>
      </c>
      <c r="M37" s="3">
        <v>117.28223986678201</v>
      </c>
    </row>
    <row r="38" spans="1:13" x14ac:dyDescent="0.2">
      <c r="A38" s="4" t="s">
        <v>54</v>
      </c>
      <c r="B38" s="4" t="s">
        <v>34</v>
      </c>
      <c r="C38" s="4">
        <v>222.827944444444</v>
      </c>
      <c r="D38" s="4">
        <v>314.39972222222201</v>
      </c>
      <c r="E38" s="4">
        <v>156.215</v>
      </c>
      <c r="F38" s="4">
        <v>129.16490740740699</v>
      </c>
      <c r="G38" s="4">
        <v>240.376888888888</v>
      </c>
      <c r="H38" s="4">
        <v>138.705777777777</v>
      </c>
      <c r="I38" s="4">
        <v>277.75088888888803</v>
      </c>
      <c r="J38" s="4">
        <v>198.157222222222</v>
      </c>
      <c r="K38" s="4">
        <v>175.41550000000001</v>
      </c>
      <c r="L38" s="4">
        <v>198.157222222222</v>
      </c>
      <c r="M38" s="4">
        <v>227.10783333333299</v>
      </c>
    </row>
    <row r="39" spans="1:13" x14ac:dyDescent="0.2">
      <c r="A39" s="3" t="s">
        <v>55</v>
      </c>
      <c r="B39" s="3" t="s">
        <v>34</v>
      </c>
      <c r="C39" s="3">
        <v>18.573222222222199</v>
      </c>
      <c r="D39" s="3">
        <v>26.194611111111101</v>
      </c>
      <c r="E39" s="3">
        <v>25.832000000000001</v>
      </c>
      <c r="F39" s="3">
        <v>24.949722222222199</v>
      </c>
      <c r="G39" s="3">
        <v>48.7753333333333</v>
      </c>
      <c r="H39" s="3">
        <v>16.691277777777699</v>
      </c>
      <c r="I39" s="3">
        <v>17.218444444444401</v>
      </c>
      <c r="J39" s="3">
        <v>7.8826111111111103</v>
      </c>
      <c r="K39" s="3">
        <v>28.4113333333333</v>
      </c>
      <c r="L39" s="3">
        <v>7.8826111111111103</v>
      </c>
      <c r="M39" s="3">
        <v>22.864722222222198</v>
      </c>
    </row>
    <row r="40" spans="1:13" x14ac:dyDescent="0.2">
      <c r="A40" s="3" t="s">
        <v>56</v>
      </c>
      <c r="B40" s="3" t="s">
        <v>34</v>
      </c>
      <c r="C40" s="3">
        <v>170.14432698162301</v>
      </c>
      <c r="D40" s="3">
        <v>64.778457985770601</v>
      </c>
      <c r="E40" s="3">
        <v>152.438471853409</v>
      </c>
      <c r="F40" s="3">
        <v>144.25373370225401</v>
      </c>
      <c r="G40" s="3">
        <v>114.182530698542</v>
      </c>
      <c r="H40" s="3">
        <v>149.33713450672099</v>
      </c>
      <c r="I40" s="3">
        <v>66.518195712353403</v>
      </c>
      <c r="J40" s="3">
        <v>51.411836977834703</v>
      </c>
      <c r="K40" s="3">
        <v>146.56858894220699</v>
      </c>
      <c r="L40" s="3">
        <v>51.411836977834703</v>
      </c>
      <c r="M40" s="3">
        <v>122.947126855704</v>
      </c>
    </row>
    <row r="41" spans="1:13" x14ac:dyDescent="0.2">
      <c r="A41" s="4" t="s">
        <v>57</v>
      </c>
      <c r="B41" s="4" t="s">
        <v>34</v>
      </c>
      <c r="C41" s="4">
        <v>220.21694444444401</v>
      </c>
      <c r="D41" s="4">
        <v>275.43627777777698</v>
      </c>
      <c r="E41" s="4">
        <v>158.845277777777</v>
      </c>
      <c r="F41" s="4">
        <v>160.27861111111099</v>
      </c>
      <c r="G41" s="4">
        <v>252.547333333333</v>
      </c>
      <c r="H41" s="4">
        <v>206.35644444444401</v>
      </c>
      <c r="I41" s="4">
        <v>265.823222222222</v>
      </c>
      <c r="J41" s="4">
        <v>266.23388888888798</v>
      </c>
      <c r="K41" s="4">
        <v>147.89094444444399</v>
      </c>
      <c r="L41" s="4">
        <v>266.23388888888798</v>
      </c>
      <c r="M41" s="4">
        <v>227.78299999999999</v>
      </c>
    </row>
    <row r="42" spans="1:13" x14ac:dyDescent="0.2">
      <c r="A42" s="3" t="s">
        <v>58</v>
      </c>
      <c r="B42" s="3" t="s">
        <v>34</v>
      </c>
      <c r="C42" s="3">
        <v>670.79618320256702</v>
      </c>
      <c r="D42" s="3">
        <v>758.08121231151199</v>
      </c>
      <c r="E42" s="3">
        <v>537.93258333495896</v>
      </c>
      <c r="F42" s="3">
        <v>407.98787037036999</v>
      </c>
      <c r="G42" s="3">
        <v>723.42355567530205</v>
      </c>
      <c r="H42" s="3">
        <v>572.42607696955804</v>
      </c>
      <c r="I42" s="3">
        <v>587.07584923875504</v>
      </c>
      <c r="J42" s="3">
        <v>8226.2866666666596</v>
      </c>
      <c r="K42" s="3">
        <v>442.73583333333301</v>
      </c>
      <c r="L42" s="3">
        <v>8226.2249444444406</v>
      </c>
      <c r="M42" s="3">
        <v>775.20540640268905</v>
      </c>
    </row>
    <row r="43" spans="1:13" x14ac:dyDescent="0.2">
      <c r="A43" s="3" t="s">
        <v>59</v>
      </c>
      <c r="B43" s="3" t="s">
        <v>34</v>
      </c>
      <c r="C43" s="3">
        <v>912.08963281323997</v>
      </c>
      <c r="D43" s="3">
        <v>876.27680732777696</v>
      </c>
      <c r="E43" s="3">
        <v>675.36766221570099</v>
      </c>
      <c r="F43" s="3">
        <v>5998.9957658759304</v>
      </c>
      <c r="G43" s="3">
        <v>862.08086060679204</v>
      </c>
      <c r="H43" s="3">
        <v>660.93065301179604</v>
      </c>
      <c r="I43" s="3">
        <v>988.53126491453997</v>
      </c>
      <c r="J43" s="3">
        <v>3.6014224272949198</v>
      </c>
      <c r="K43" s="3">
        <v>3341.6658382134101</v>
      </c>
      <c r="L43" s="3">
        <v>3.66312701657374</v>
      </c>
      <c r="M43" s="3">
        <v>596.07025872065503</v>
      </c>
    </row>
    <row r="44" spans="1:13" x14ac:dyDescent="0.2">
      <c r="A44" s="4" t="s">
        <v>60</v>
      </c>
      <c r="B44" s="4" t="s">
        <v>34</v>
      </c>
      <c r="C44" s="4">
        <v>1048.8845555555499</v>
      </c>
      <c r="D44" s="4">
        <v>1372.7742777777701</v>
      </c>
      <c r="E44" s="4">
        <v>1118.8796666666599</v>
      </c>
      <c r="F44" s="4">
        <v>718.01268518518498</v>
      </c>
      <c r="G44" s="4">
        <v>979.62088888888798</v>
      </c>
      <c r="H44" s="4">
        <v>1151.64061111111</v>
      </c>
      <c r="I44" s="4">
        <v>1033.79216666666</v>
      </c>
      <c r="J44" s="4">
        <v>69.599999999999994</v>
      </c>
      <c r="K44" s="4">
        <v>833.14344444444396</v>
      </c>
      <c r="L44" s="4">
        <v>69.599999999999994</v>
      </c>
      <c r="M44" s="4">
        <v>1149.9635000000001</v>
      </c>
    </row>
    <row r="45" spans="1:13" x14ac:dyDescent="0.2">
      <c r="A45" s="3" t="s">
        <v>61</v>
      </c>
      <c r="B45" s="3" t="s">
        <v>34</v>
      </c>
      <c r="C45" s="3">
        <v>535.23112542011802</v>
      </c>
      <c r="D45" s="3">
        <v>707.12651114757102</v>
      </c>
      <c r="E45" s="3">
        <v>590.12970489444297</v>
      </c>
      <c r="F45" s="3">
        <v>351.56861111111101</v>
      </c>
      <c r="G45" s="3">
        <v>628.74933556706605</v>
      </c>
      <c r="H45" s="3">
        <v>554.81103976417796</v>
      </c>
      <c r="I45" s="3">
        <v>608.99611075009204</v>
      </c>
      <c r="J45" s="3">
        <v>8137.3632222222204</v>
      </c>
      <c r="K45" s="3">
        <v>479.02722222222201</v>
      </c>
      <c r="L45" s="3">
        <v>8137.3014999999996</v>
      </c>
      <c r="M45" s="3">
        <v>626.62406999006896</v>
      </c>
    </row>
    <row r="46" spans="1:13" x14ac:dyDescent="0.2">
      <c r="A46" s="3" t="s">
        <v>62</v>
      </c>
      <c r="B46" s="3" t="s">
        <v>34</v>
      </c>
      <c r="C46" s="3">
        <v>781.51319780663698</v>
      </c>
      <c r="D46" s="3">
        <v>819.15974489412304</v>
      </c>
      <c r="E46" s="3">
        <v>713.60958373304504</v>
      </c>
      <c r="F46" s="3">
        <v>5069.8202668453996</v>
      </c>
      <c r="G46" s="3">
        <v>792.659038283938</v>
      </c>
      <c r="H46" s="3">
        <v>615.58574050564596</v>
      </c>
      <c r="I46" s="3">
        <v>959.81263134803396</v>
      </c>
      <c r="J46" s="3">
        <v>3.6014186055630701</v>
      </c>
      <c r="K46" s="3">
        <v>3555.3739380310699</v>
      </c>
      <c r="L46" s="3">
        <v>3.6631231948419001</v>
      </c>
      <c r="M46" s="3">
        <v>519.905274353805</v>
      </c>
    </row>
    <row r="47" spans="1:13" x14ac:dyDescent="0.2">
      <c r="A47" s="4" t="s">
        <v>63</v>
      </c>
      <c r="B47" s="4" t="s">
        <v>34</v>
      </c>
      <c r="C47" s="4">
        <v>998.96711111111097</v>
      </c>
      <c r="D47" s="4">
        <v>1267.99144444444</v>
      </c>
      <c r="E47" s="4">
        <v>1134.90744444444</v>
      </c>
      <c r="F47" s="4">
        <v>661.09851851851897</v>
      </c>
      <c r="G47" s="4">
        <v>1095.6818333333299</v>
      </c>
      <c r="H47" s="4">
        <v>1098.97383333333</v>
      </c>
      <c r="I47" s="4">
        <v>920.35366666666596</v>
      </c>
      <c r="J47" s="4">
        <v>67.2</v>
      </c>
      <c r="K47" s="4">
        <v>923.592166666666</v>
      </c>
      <c r="L47" s="4">
        <v>67.2</v>
      </c>
      <c r="M47" s="4">
        <v>1033.4310555555501</v>
      </c>
    </row>
    <row r="48" spans="1:13" x14ac:dyDescent="0.2">
      <c r="A48" s="3" t="s">
        <v>64</v>
      </c>
      <c r="B48" s="3" t="s">
        <v>34</v>
      </c>
      <c r="C48" s="3">
        <v>4267.7955139400101</v>
      </c>
      <c r="D48" s="3">
        <v>4255.8403801719296</v>
      </c>
      <c r="E48" s="3">
        <v>4249.1812136578701</v>
      </c>
      <c r="F48" s="3">
        <v>4517.6630374740598</v>
      </c>
      <c r="G48" s="3">
        <v>4279.4427420797501</v>
      </c>
      <c r="H48" s="3">
        <v>4264.38291609932</v>
      </c>
      <c r="I48" s="3">
        <v>4270.3409923741001</v>
      </c>
      <c r="J48" s="3">
        <v>4285.6798409631701</v>
      </c>
      <c r="K48" s="3">
        <v>4303.10909977559</v>
      </c>
      <c r="L48" s="3">
        <v>4285.6798409631701</v>
      </c>
      <c r="M48" s="3">
        <v>4232.8212588273</v>
      </c>
    </row>
    <row r="49" spans="1:13" x14ac:dyDescent="0.2">
      <c r="A49" s="3" t="s">
        <v>65</v>
      </c>
      <c r="B49" s="3" t="s">
        <v>34</v>
      </c>
      <c r="C49" s="3">
        <v>244.42277406966301</v>
      </c>
      <c r="D49" s="3">
        <v>171.11283327448101</v>
      </c>
      <c r="E49" s="3">
        <v>345.49226760216902</v>
      </c>
      <c r="F49" s="3">
        <v>288.33247535130459</v>
      </c>
      <c r="G49" s="3">
        <v>266.96549915238199</v>
      </c>
      <c r="H49" s="3">
        <v>337.55866888975697</v>
      </c>
      <c r="I49" s="3">
        <v>309.39072781389098</v>
      </c>
      <c r="J49" s="3">
        <v>252.82254069922399</v>
      </c>
      <c r="K49" s="3">
        <v>254.24031524807199</v>
      </c>
      <c r="L49" s="3">
        <v>252.82254069922399</v>
      </c>
      <c r="M49" s="3">
        <v>234.723043826478</v>
      </c>
    </row>
    <row r="50" spans="1:13" x14ac:dyDescent="0.2">
      <c r="A50" s="4" t="s">
        <v>66</v>
      </c>
      <c r="B50" s="4" t="s">
        <v>34</v>
      </c>
      <c r="C50" s="4">
        <v>1480.18166666666</v>
      </c>
      <c r="D50" s="4">
        <v>1565.44677777777</v>
      </c>
      <c r="E50" s="4">
        <v>1397.7265</v>
      </c>
      <c r="F50" s="4">
        <v>1208.7419444444399</v>
      </c>
      <c r="G50" s="4">
        <v>1445.99172222222</v>
      </c>
      <c r="H50" s="4">
        <v>1390.4583888888801</v>
      </c>
      <c r="I50" s="4">
        <v>1412.6682777777701</v>
      </c>
      <c r="J50" s="4">
        <v>1453.8976111111101</v>
      </c>
      <c r="K50" s="4">
        <v>1435.0505555555501</v>
      </c>
      <c r="L50" s="4">
        <v>1453.8976111111101</v>
      </c>
      <c r="M50" s="4">
        <v>1524.85566666666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0"/>
  <sheetViews>
    <sheetView workbookViewId="0">
      <selection activeCell="S48" sqref="S48"/>
    </sheetView>
  </sheetViews>
  <sheetFormatPr baseColWidth="10" defaultColWidth="8.83203125" defaultRowHeight="15" x14ac:dyDescent="0.2"/>
  <cols>
    <col min="1" max="1" width="28.33203125" bestFit="1" customWidth="1"/>
    <col min="2" max="2" width="6" bestFit="1" customWidth="1"/>
    <col min="10" max="10" width="10.5" bestFit="1" customWidth="1"/>
    <col min="16" max="16" width="12" customWidth="1"/>
  </cols>
  <sheetData>
    <row r="1" spans="1:16" x14ac:dyDescent="0.2"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6" x14ac:dyDescent="0.2">
      <c r="A2" t="s">
        <v>11</v>
      </c>
      <c r="B2" t="s">
        <v>12</v>
      </c>
      <c r="C2">
        <v>115</v>
      </c>
      <c r="D2">
        <v>96</v>
      </c>
      <c r="E2">
        <v>97</v>
      </c>
      <c r="F2">
        <v>249</v>
      </c>
      <c r="G2">
        <v>110</v>
      </c>
      <c r="H2">
        <v>91</v>
      </c>
      <c r="I2">
        <v>128</v>
      </c>
      <c r="J2">
        <v>441</v>
      </c>
      <c r="K2">
        <v>222</v>
      </c>
      <c r="L2">
        <v>449</v>
      </c>
      <c r="M2">
        <v>78</v>
      </c>
    </row>
    <row r="3" spans="1:16" x14ac:dyDescent="0.2">
      <c r="A3" t="s">
        <v>13</v>
      </c>
      <c r="B3" t="s">
        <v>12</v>
      </c>
      <c r="C3">
        <v>148</v>
      </c>
      <c r="D3">
        <v>43</v>
      </c>
      <c r="E3">
        <v>111</v>
      </c>
      <c r="F3">
        <v>111</v>
      </c>
      <c r="G3">
        <v>89</v>
      </c>
      <c r="H3">
        <v>111</v>
      </c>
      <c r="I3">
        <v>50</v>
      </c>
      <c r="J3">
        <v>43</v>
      </c>
      <c r="K3">
        <v>111</v>
      </c>
      <c r="L3">
        <v>43</v>
      </c>
      <c r="M3">
        <v>89</v>
      </c>
    </row>
    <row r="4" spans="1:16" x14ac:dyDescent="0.2">
      <c r="A4" s="9" t="s">
        <v>14</v>
      </c>
      <c r="B4" s="9" t="s">
        <v>15</v>
      </c>
      <c r="C4" s="9">
        <v>0.965886612937503</v>
      </c>
      <c r="D4" s="9">
        <v>0.97219032166658403</v>
      </c>
      <c r="E4" s="9">
        <v>0.97403964569267498</v>
      </c>
      <c r="F4" s="9">
        <v>0.96930292404352802</v>
      </c>
      <c r="G4" s="9">
        <v>0.97146796139782998</v>
      </c>
      <c r="H4" s="9">
        <v>0.97399196514688302</v>
      </c>
      <c r="I4" s="9">
        <v>0.97187358661239198</v>
      </c>
      <c r="J4" s="9">
        <v>0.97450000000000003</v>
      </c>
      <c r="K4" s="9">
        <v>0.97141449107147704</v>
      </c>
      <c r="L4" s="9">
        <v>0.97450000000000003</v>
      </c>
      <c r="M4" s="9">
        <v>0.97111444420831206</v>
      </c>
    </row>
    <row r="5" spans="1:16" x14ac:dyDescent="0.2">
      <c r="A5" s="8" t="s">
        <v>16</v>
      </c>
      <c r="B5" s="8" t="s">
        <v>15</v>
      </c>
      <c r="C5" s="8">
        <v>0.97271555121308495</v>
      </c>
      <c r="D5" s="8">
        <v>0.97664142841312596</v>
      </c>
      <c r="E5" s="8">
        <v>0.97921336256753599</v>
      </c>
      <c r="F5" s="8">
        <v>0.97496668497477301</v>
      </c>
      <c r="G5" s="8">
        <v>0.97830791137196504</v>
      </c>
      <c r="H5" s="8">
        <v>0.97933958329164505</v>
      </c>
      <c r="I5" s="8">
        <v>0.97916553551113295</v>
      </c>
      <c r="J5" s="8">
        <v>0.97919999999999996</v>
      </c>
      <c r="K5" s="8">
        <v>0.97675026618416705</v>
      </c>
      <c r="L5" s="8">
        <v>0.97919999999999996</v>
      </c>
      <c r="M5" s="8">
        <v>0.97850486664385095</v>
      </c>
    </row>
    <row r="6" spans="1:16" x14ac:dyDescent="0.2">
      <c r="A6" s="8" t="s">
        <v>17</v>
      </c>
      <c r="B6" s="8" t="s">
        <v>15</v>
      </c>
      <c r="C6" s="8">
        <v>0.55716959143675504</v>
      </c>
      <c r="D6" s="8">
        <v>0.50583175120200297</v>
      </c>
      <c r="E6" s="8">
        <v>0.53554330867113797</v>
      </c>
      <c r="F6" s="8">
        <v>0.533220750732464</v>
      </c>
      <c r="G6" s="8">
        <v>0.39464464611044803</v>
      </c>
      <c r="H6" s="8">
        <v>0.53561234027017102</v>
      </c>
      <c r="I6" s="8">
        <v>0.472141758508479</v>
      </c>
      <c r="J6" s="8">
        <v>0.50719999999999998</v>
      </c>
      <c r="K6" s="8">
        <v>0.53419621228014702</v>
      </c>
      <c r="L6" s="8">
        <v>0.50719999999999998</v>
      </c>
      <c r="M6" s="8">
        <v>0.394724096907757</v>
      </c>
    </row>
    <row r="7" spans="1:16" x14ac:dyDescent="0.2">
      <c r="A7" s="8" t="s">
        <v>18</v>
      </c>
      <c r="B7" s="8" t="s">
        <v>15</v>
      </c>
      <c r="C7" s="8">
        <v>0.57278806437872698</v>
      </c>
      <c r="D7" s="8">
        <v>0.51791856821224203</v>
      </c>
      <c r="E7" s="8">
        <v>0.54690277777777696</v>
      </c>
      <c r="F7" s="8">
        <v>0.54690277777777696</v>
      </c>
      <c r="G7" s="8">
        <v>0.40338342612875699</v>
      </c>
      <c r="H7" s="8">
        <v>0.54690277777777696</v>
      </c>
      <c r="I7" s="8">
        <v>0.48217709626384297</v>
      </c>
      <c r="J7" s="8">
        <v>0.51790000000000003</v>
      </c>
      <c r="K7" s="8">
        <v>0.54690277777777696</v>
      </c>
      <c r="L7" s="8">
        <v>0.51790000000000003</v>
      </c>
      <c r="M7" s="8">
        <v>0.40338342612875699</v>
      </c>
    </row>
    <row r="8" spans="1:16" x14ac:dyDescent="0.2">
      <c r="A8" t="s">
        <v>19</v>
      </c>
      <c r="B8" t="s">
        <v>20</v>
      </c>
      <c r="C8" s="3">
        <v>4907.8974351999996</v>
      </c>
      <c r="D8" s="3">
        <v>4455.6817036000002</v>
      </c>
      <c r="E8" s="3">
        <v>4717.3996417999997</v>
      </c>
      <c r="F8" s="3">
        <v>4696.9411022000004</v>
      </c>
      <c r="G8" s="3">
        <v>3476.2763012</v>
      </c>
      <c r="H8" s="3">
        <v>4718.0077151999903</v>
      </c>
      <c r="I8" s="3">
        <v>4158.9192254</v>
      </c>
      <c r="J8" s="3">
        <f>22337.17/5</f>
        <v>4467.4339999999993</v>
      </c>
      <c r="K8" s="3">
        <v>4705.5335762000004</v>
      </c>
      <c r="L8" s="3">
        <f>22337.17/5</f>
        <v>4467.4339999999993</v>
      </c>
      <c r="M8" s="3">
        <v>3476.9761533999999</v>
      </c>
    </row>
    <row r="9" spans="1:16" x14ac:dyDescent="0.2">
      <c r="A9" s="7" t="s">
        <v>21</v>
      </c>
      <c r="B9" s="7" t="s">
        <v>15</v>
      </c>
      <c r="C9" s="7">
        <v>0.98232434821033998</v>
      </c>
      <c r="D9" s="7">
        <v>0.98905908096280004</v>
      </c>
      <c r="E9" s="7">
        <v>0.98911623857205</v>
      </c>
      <c r="F9" s="7">
        <v>0.96627756160830003</v>
      </c>
      <c r="G9" s="7">
        <v>0.989247311827957</v>
      </c>
      <c r="H9" s="7">
        <v>0.99223133362106097</v>
      </c>
      <c r="I9" s="7">
        <v>0.98759092854086405</v>
      </c>
      <c r="J9" s="7">
        <v>0.92959999999999998</v>
      </c>
      <c r="K9" s="7">
        <v>0.98380035026269697</v>
      </c>
      <c r="L9" s="7">
        <v>0.92959999999999998</v>
      </c>
      <c r="M9" s="7">
        <v>0.98636163660360698</v>
      </c>
    </row>
    <row r="10" spans="1:16" x14ac:dyDescent="0.2">
      <c r="A10" s="1" t="s">
        <v>22</v>
      </c>
      <c r="B10" s="1" t="s">
        <v>23</v>
      </c>
      <c r="C10" s="10">
        <v>116.278747083629</v>
      </c>
      <c r="D10" s="10">
        <v>102.34818180933399</v>
      </c>
      <c r="E10" s="10">
        <v>103.116912916782</v>
      </c>
      <c r="F10" s="10">
        <v>148.885712720649</v>
      </c>
      <c r="G10" s="10">
        <v>103.98201476049501</v>
      </c>
      <c r="H10" s="10">
        <v>101.706474024812</v>
      </c>
      <c r="I10" s="10">
        <v>104.019635661949</v>
      </c>
      <c r="J10" s="10">
        <f>574811911.85/(5*1005000)</f>
        <v>114.39043021890548</v>
      </c>
      <c r="K10" s="10">
        <v>130.77184123166199</v>
      </c>
      <c r="L10" s="10">
        <f>574811911.104992/(5*1005000)</f>
        <v>114.39043007064518</v>
      </c>
      <c r="M10" s="10">
        <v>101.817148708712</v>
      </c>
    </row>
    <row r="11" spans="1:16" ht="16" x14ac:dyDescent="0.2">
      <c r="A11" t="s">
        <v>24</v>
      </c>
      <c r="B11" t="s">
        <v>23</v>
      </c>
      <c r="C11" s="6">
        <v>53.850683256431402</v>
      </c>
      <c r="D11" s="6">
        <v>50.558370918191002</v>
      </c>
      <c r="E11" s="6">
        <v>47.589002093756399</v>
      </c>
      <c r="F11" s="6">
        <v>82.595766134002304</v>
      </c>
      <c r="G11" s="6">
        <v>49.468275365745697</v>
      </c>
      <c r="H11" s="6">
        <v>46.2720904926272</v>
      </c>
      <c r="I11" s="6">
        <v>51.921228895097101</v>
      </c>
      <c r="J11" s="6">
        <f>(561333505.18/5)/1005000</f>
        <v>111.70816023482585</v>
      </c>
      <c r="K11" s="6">
        <v>68.8470135547214</v>
      </c>
      <c r="L11" s="6">
        <f>(561333504.4/5)/1005000</f>
        <v>111.70816007960198</v>
      </c>
      <c r="M11" s="6">
        <v>48.058659360827903</v>
      </c>
      <c r="P11" s="12"/>
    </row>
    <row r="12" spans="1:16" ht="16" x14ac:dyDescent="0.2">
      <c r="A12" t="s">
        <v>25</v>
      </c>
      <c r="B12" t="s">
        <v>23</v>
      </c>
      <c r="C12" s="6">
        <v>19.2321409254955</v>
      </c>
      <c r="D12" s="6">
        <v>19.2643340504961</v>
      </c>
      <c r="E12" s="6">
        <v>19.002299930812299</v>
      </c>
      <c r="F12" s="6">
        <v>19.029088344082499</v>
      </c>
      <c r="G12" s="6">
        <v>19.322945955877501</v>
      </c>
      <c r="H12" s="6">
        <v>19.0309625206405</v>
      </c>
      <c r="I12" s="6">
        <v>19.241736781743501</v>
      </c>
      <c r="J12" s="6">
        <f>(95565493.04/5+1123.36*J49)/1005000</f>
        <v>19.27158612696519</v>
      </c>
      <c r="K12" s="6">
        <v>19.078986344907499</v>
      </c>
      <c r="L12" s="6">
        <f>(95565493.04/5+1123.36*L49)/1005000</f>
        <v>19.27158612696519</v>
      </c>
      <c r="M12" s="6">
        <v>19.3999185962819</v>
      </c>
      <c r="P12" s="12"/>
    </row>
    <row r="13" spans="1:16" ht="16" x14ac:dyDescent="0.2">
      <c r="A13" t="s">
        <v>26</v>
      </c>
      <c r="B13" t="s">
        <v>23</v>
      </c>
      <c r="C13" s="6">
        <v>29.309606112295199</v>
      </c>
      <c r="D13" s="6">
        <v>16.996432838521201</v>
      </c>
      <c r="E13" s="6">
        <v>17.591372578456401</v>
      </c>
      <c r="F13" s="6">
        <v>17.591372578456401</v>
      </c>
      <c r="G13" s="6">
        <v>17.4919374058064</v>
      </c>
      <c r="H13" s="6">
        <v>17.591372578456401</v>
      </c>
      <c r="I13" s="6">
        <v>13.9266494935145</v>
      </c>
      <c r="J13" s="6">
        <f>(63117628.288/5+2688.18*J31)/1005000</f>
        <v>16.785401540019901</v>
      </c>
      <c r="K13" s="6">
        <v>17.591372578456401</v>
      </c>
      <c r="L13" s="6">
        <f>(63117628.288/5+2688.18*L31)/1005000</f>
        <v>16.785401540019901</v>
      </c>
      <c r="M13" s="6">
        <v>17.4919374058064</v>
      </c>
      <c r="P13" s="12"/>
    </row>
    <row r="14" spans="1:16" ht="16" x14ac:dyDescent="0.2">
      <c r="A14" t="s">
        <v>27</v>
      </c>
      <c r="B14" t="s">
        <v>23</v>
      </c>
      <c r="C14" s="6">
        <v>8.0604923934505699</v>
      </c>
      <c r="D14" s="6">
        <v>8.7439814473576796</v>
      </c>
      <c r="E14" s="6">
        <v>8.5782292730668797</v>
      </c>
      <c r="F14" s="6">
        <v>17.2514214192495</v>
      </c>
      <c r="G14" s="6">
        <v>8.4633622033102291</v>
      </c>
      <c r="H14" s="6">
        <v>7.2622306892773203</v>
      </c>
      <c r="I14" s="6">
        <v>10.766759333025201</v>
      </c>
      <c r="J14" s="13">
        <f>(81262687.35/5+1123.36*J34)/1005000</f>
        <v>16.17521570252736</v>
      </c>
      <c r="K14" s="6">
        <v>15.2112390318342</v>
      </c>
      <c r="L14" s="13">
        <f>(81262687.34/5+1123.36*L34)/1005000</f>
        <v>16.175276060179105</v>
      </c>
      <c r="M14" s="6">
        <v>8.3599553609866302</v>
      </c>
      <c r="P14" s="12"/>
    </row>
    <row r="15" spans="1:16" ht="16" x14ac:dyDescent="0.2">
      <c r="A15" t="s">
        <v>28</v>
      </c>
      <c r="B15" t="s">
        <v>23</v>
      </c>
      <c r="C15" s="6">
        <v>1.7512248600568501</v>
      </c>
      <c r="D15" s="6">
        <v>0.67604595167164405</v>
      </c>
      <c r="E15" s="6">
        <v>1.2621610030527299</v>
      </c>
      <c r="F15" s="6">
        <v>1.5529616522254099</v>
      </c>
      <c r="G15" s="6">
        <v>1.25854772045887</v>
      </c>
      <c r="H15" s="6">
        <v>1.40997523685341</v>
      </c>
      <c r="I15" s="6">
        <v>0.95835283890885103</v>
      </c>
      <c r="J15" s="6">
        <f>(3276331.29168/5+2688.18*(J37+J40))/1005000</f>
        <v>0.83847765060298507</v>
      </c>
      <c r="K15" s="6">
        <v>1.30773235446548</v>
      </c>
      <c r="L15" s="6">
        <f>(3276331.29168/5+2688.18*(L37+L40))/1005000</f>
        <v>0.83847765060298507</v>
      </c>
      <c r="M15" s="6">
        <v>1.0664409202129801</v>
      </c>
      <c r="P15" s="12"/>
    </row>
    <row r="16" spans="1:16" ht="16" x14ac:dyDescent="0.2">
      <c r="A16" t="s">
        <v>29</v>
      </c>
      <c r="B16" t="s">
        <v>23</v>
      </c>
      <c r="C16" s="6">
        <v>12.6968664120258</v>
      </c>
      <c r="D16" s="6">
        <v>11.4376628868821</v>
      </c>
      <c r="E16" s="6">
        <v>11.1337463066443</v>
      </c>
      <c r="F16" s="6">
        <v>47.750733226558197</v>
      </c>
      <c r="G16" s="6">
        <v>12.1856841207185</v>
      </c>
      <c r="H16" s="6">
        <v>10.8182936476557</v>
      </c>
      <c r="I16" s="6">
        <v>13.8218991149012</v>
      </c>
      <c r="J16" s="13">
        <f>(318111365.21/5+1035.23*(J43+J46))/1005000</f>
        <v>63.313109389552238</v>
      </c>
      <c r="K16" s="6">
        <v>32.0671771466316</v>
      </c>
      <c r="L16" s="13">
        <f>(318111364.5/5+1035.23*(L43+L46))/1005000</f>
        <v>63.313236978129353</v>
      </c>
      <c r="M16" s="6">
        <v>10.315270366475</v>
      </c>
      <c r="P16" s="12"/>
    </row>
    <row r="17" spans="1:26" x14ac:dyDescent="0.2">
      <c r="A17" t="s">
        <v>30</v>
      </c>
      <c r="B17" t="s">
        <v>23</v>
      </c>
      <c r="C17" s="6">
        <v>2.55557213930348</v>
      </c>
      <c r="D17" s="6">
        <v>2.6295343283581998</v>
      </c>
      <c r="E17" s="6">
        <v>2.8372175124378098</v>
      </c>
      <c r="F17" s="6">
        <v>2.9308063681592</v>
      </c>
      <c r="G17" s="6">
        <v>2.62613373134328</v>
      </c>
      <c r="H17" s="6">
        <v>2.8674503482586999</v>
      </c>
      <c r="I17" s="6">
        <v>2.6590650746268598</v>
      </c>
      <c r="J17" s="6">
        <f>12402280/(5*1005000)</f>
        <v>2.468115422885572</v>
      </c>
      <c r="K17" s="6">
        <v>2.7937317412935299</v>
      </c>
      <c r="L17" s="6">
        <f>12402280/(5*1005000)</f>
        <v>2.468115422885572</v>
      </c>
      <c r="M17" s="6">
        <v>2.5621966169154202</v>
      </c>
    </row>
    <row r="18" spans="1:26" x14ac:dyDescent="0.2">
      <c r="A18" s="2" t="s">
        <v>31</v>
      </c>
      <c r="B18" s="2" t="s">
        <v>23</v>
      </c>
      <c r="C18" s="5">
        <v>12.0065753424657</v>
      </c>
      <c r="D18" s="5">
        <v>12.0065753424657</v>
      </c>
      <c r="E18" s="5">
        <v>12.0065753424657</v>
      </c>
      <c r="F18" s="5">
        <v>12.0065753424657</v>
      </c>
      <c r="G18" s="5">
        <v>12.0065753424657</v>
      </c>
      <c r="H18" s="5">
        <v>12.0065753424657</v>
      </c>
      <c r="I18" s="5">
        <v>12.0065753424657</v>
      </c>
      <c r="J18" s="5">
        <v>12.0065753424657</v>
      </c>
      <c r="K18" s="5">
        <v>12.0065753424657</v>
      </c>
      <c r="L18" s="5">
        <v>12.0065753424657</v>
      </c>
      <c r="M18" s="5">
        <v>12.0065753424657</v>
      </c>
    </row>
    <row r="19" spans="1:26" x14ac:dyDescent="0.2">
      <c r="A19" t="s">
        <v>32</v>
      </c>
      <c r="B19" t="s">
        <v>23</v>
      </c>
      <c r="C19" s="3">
        <v>153353.31807223201</v>
      </c>
      <c r="D19" s="3">
        <v>153295.50862854099</v>
      </c>
      <c r="E19" s="3">
        <v>153334.035764895</v>
      </c>
      <c r="F19" s="3">
        <v>153347.82754161401</v>
      </c>
      <c r="G19" s="3">
        <v>153274.34998589099</v>
      </c>
      <c r="H19" s="3">
        <v>153328.69774318699</v>
      </c>
      <c r="I19" s="3">
        <v>153264.284269036</v>
      </c>
      <c r="J19" s="3">
        <f>766496.0506775/5</f>
        <v>153299.2101355</v>
      </c>
      <c r="K19" s="3">
        <v>153293.32085219101</v>
      </c>
      <c r="L19" s="3">
        <f>766496.050677541/5</f>
        <v>153299.21013550818</v>
      </c>
      <c r="M19" s="3">
        <v>153213.80854091499</v>
      </c>
    </row>
    <row r="20" spans="1:26" x14ac:dyDescent="0.2">
      <c r="A20" t="s">
        <v>33</v>
      </c>
      <c r="B20" t="s">
        <v>34</v>
      </c>
      <c r="C20" s="3">
        <v>5283.4174750358297</v>
      </c>
      <c r="D20" s="3">
        <v>2658.4401909643602</v>
      </c>
      <c r="E20" s="3">
        <v>3131.5680399217799</v>
      </c>
      <c r="F20" s="3">
        <v>3131.5680399217799</v>
      </c>
      <c r="G20" s="3">
        <v>2986.90957497617</v>
      </c>
      <c r="H20" s="3">
        <v>3131.5680399217799</v>
      </c>
      <c r="I20" s="3">
        <v>2252.7606656981802</v>
      </c>
      <c r="J20" s="3">
        <f>13356.9144483942/5</f>
        <v>2671.38288967884</v>
      </c>
      <c r="K20" s="3">
        <v>3131.5680399217799</v>
      </c>
      <c r="L20" s="3">
        <f>13356.914448/5</f>
        <v>2671.3828896</v>
      </c>
      <c r="M20" s="3">
        <v>2986.90957497617</v>
      </c>
    </row>
    <row r="21" spans="1:26" x14ac:dyDescent="0.2">
      <c r="A21" t="s">
        <v>35</v>
      </c>
      <c r="B21" t="s">
        <v>34</v>
      </c>
      <c r="C21" s="3">
        <v>1598.7135102232601</v>
      </c>
      <c r="D21" s="3">
        <v>1558.0234039040899</v>
      </c>
      <c r="E21" s="3">
        <v>1508.41659663114</v>
      </c>
      <c r="F21" s="3">
        <v>4232.8147548200504</v>
      </c>
      <c r="G21" s="3">
        <v>1533.37887290706</v>
      </c>
      <c r="H21" s="3">
        <v>1381.5360827254999</v>
      </c>
      <c r="I21" s="3">
        <v>1834.9397524726801</v>
      </c>
      <c r="J21" s="3">
        <f>375.82356/5</f>
        <v>75.164711999999994</v>
      </c>
      <c r="K21" s="3">
        <v>3561.9179816599899</v>
      </c>
      <c r="L21" s="3">
        <f>376.09356/5</f>
        <v>75.218712000000011</v>
      </c>
      <c r="M21" s="3">
        <v>1462.9189079299599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6" x14ac:dyDescent="0.2">
      <c r="A22" t="s">
        <v>36</v>
      </c>
      <c r="B22" t="s">
        <v>34</v>
      </c>
      <c r="C22" s="3">
        <v>472.93647342389602</v>
      </c>
      <c r="D22" s="3">
        <v>276.30356696357899</v>
      </c>
      <c r="E22" s="3">
        <v>361.336398708204</v>
      </c>
      <c r="F22" s="3">
        <v>446.67263795434502</v>
      </c>
      <c r="G22" s="3">
        <v>448.70651702800302</v>
      </c>
      <c r="H22" s="3">
        <v>439.74143745935697</v>
      </c>
      <c r="I22" s="3">
        <v>403.08073411791702</v>
      </c>
      <c r="J22" s="3">
        <f>1776.717161217/5</f>
        <v>355.3434322434</v>
      </c>
      <c r="K22" s="3">
        <v>381.32239097725198</v>
      </c>
      <c r="L22" s="3">
        <f>1776.71716121731/5</f>
        <v>355.34343224346196</v>
      </c>
      <c r="M22" s="3">
        <v>358.15486678760698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6"/>
    </row>
    <row r="23" spans="1:26" x14ac:dyDescent="0.2">
      <c r="A23" t="s">
        <v>37</v>
      </c>
      <c r="B23" t="s">
        <v>34</v>
      </c>
      <c r="C23" s="3">
        <v>2432.3019950490998</v>
      </c>
      <c r="D23" s="3">
        <v>2190.1565912911801</v>
      </c>
      <c r="E23" s="3">
        <v>2170.948831448</v>
      </c>
      <c r="F23" s="3">
        <v>9199.8914755434907</v>
      </c>
      <c r="G23" s="3">
        <v>2352.7354728430601</v>
      </c>
      <c r="H23" s="3">
        <v>2105.75908102738</v>
      </c>
      <c r="I23" s="3">
        <v>2667.3375794781</v>
      </c>
      <c r="J23" s="3">
        <f>719.7462617/5</f>
        <v>143.94925233999999</v>
      </c>
      <c r="K23" s="3">
        <v>6204.1684362918504</v>
      </c>
      <c r="L23" s="3">
        <f>720.3633/5</f>
        <v>144.07265999999998</v>
      </c>
      <c r="M23" s="3">
        <v>1980.0717219623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6" x14ac:dyDescent="0.2">
      <c r="A24" s="2" t="s">
        <v>38</v>
      </c>
      <c r="B24" s="2" t="s">
        <v>39</v>
      </c>
      <c r="C24" s="2">
        <v>11.8</v>
      </c>
      <c r="D24" s="2">
        <v>8.8000000000000007</v>
      </c>
      <c r="E24" s="2">
        <v>10.199999999999999</v>
      </c>
      <c r="F24" s="11">
        <v>12.2</v>
      </c>
      <c r="G24" s="2">
        <v>11</v>
      </c>
      <c r="H24" s="2">
        <v>11</v>
      </c>
      <c r="I24" s="2">
        <v>10.4</v>
      </c>
      <c r="J24" s="2">
        <f>53/5</f>
        <v>10.6</v>
      </c>
      <c r="K24" s="2">
        <v>10</v>
      </c>
      <c r="L24" s="2">
        <f>53/5</f>
        <v>10.6</v>
      </c>
      <c r="M24" s="2">
        <v>9.8000000000000007</v>
      </c>
    </row>
    <row r="25" spans="1:26" x14ac:dyDescent="0.2">
      <c r="A25" t="s">
        <v>40</v>
      </c>
      <c r="B25" t="s">
        <v>41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>
        <v>0</v>
      </c>
      <c r="I25">
        <v>0</v>
      </c>
      <c r="J25" s="3">
        <v>0</v>
      </c>
      <c r="K25">
        <v>0</v>
      </c>
      <c r="L25">
        <v>0</v>
      </c>
      <c r="M25">
        <v>0</v>
      </c>
    </row>
    <row r="26" spans="1:26" x14ac:dyDescent="0.2">
      <c r="A26" t="s">
        <v>42</v>
      </c>
      <c r="B26" t="s">
        <v>41</v>
      </c>
      <c r="C26" s="3">
        <v>105494.39999999999</v>
      </c>
      <c r="D26" s="3">
        <v>24768</v>
      </c>
      <c r="E26" s="3">
        <v>52658.400000000001</v>
      </c>
      <c r="F26" s="3">
        <v>52658.400000000001</v>
      </c>
      <c r="G26" s="3">
        <v>45318.8</v>
      </c>
      <c r="H26" s="3">
        <v>52658.400000000001</v>
      </c>
      <c r="I26" s="3">
        <v>23420</v>
      </c>
      <c r="J26" s="3">
        <f>124356/5</f>
        <v>24871.200000000001</v>
      </c>
      <c r="K26" s="3">
        <v>52658.400000000001</v>
      </c>
      <c r="L26" s="3">
        <f>123356/5</f>
        <v>24671.200000000001</v>
      </c>
      <c r="M26" s="3">
        <v>45318.8</v>
      </c>
    </row>
    <row r="27" spans="1:26" x14ac:dyDescent="0.2">
      <c r="A27" t="s">
        <v>43</v>
      </c>
      <c r="B27" t="s">
        <v>41</v>
      </c>
      <c r="C27" s="3">
        <v>0</v>
      </c>
      <c r="D27" s="3">
        <v>15168</v>
      </c>
      <c r="E27" s="3">
        <v>0</v>
      </c>
      <c r="F27" s="3">
        <v>87700</v>
      </c>
      <c r="G27" s="3">
        <v>17248</v>
      </c>
      <c r="H27" s="3">
        <v>0</v>
      </c>
      <c r="I27" s="3">
        <v>22784</v>
      </c>
      <c r="J27" s="14">
        <f>441/5</f>
        <v>88.2</v>
      </c>
      <c r="K27" s="3">
        <v>70063.199999999997</v>
      </c>
      <c r="L27" s="14">
        <f>449/5</f>
        <v>89.8</v>
      </c>
      <c r="M27" s="3">
        <v>0</v>
      </c>
    </row>
    <row r="28" spans="1:26" x14ac:dyDescent="0.2">
      <c r="A28" t="s">
        <v>44</v>
      </c>
      <c r="B28" t="s">
        <v>41</v>
      </c>
      <c r="C28" s="3">
        <v>3196.8</v>
      </c>
      <c r="D28" s="3">
        <v>748.2</v>
      </c>
      <c r="E28" s="3">
        <v>2264.4</v>
      </c>
      <c r="F28" s="3">
        <v>2686.2</v>
      </c>
      <c r="G28" s="3">
        <v>1904.6</v>
      </c>
      <c r="H28" s="3">
        <v>2419.8000000000002</v>
      </c>
      <c r="I28" s="3">
        <v>1030</v>
      </c>
      <c r="J28" s="3">
        <f>(2322+2193)/5</f>
        <v>903</v>
      </c>
      <c r="K28" s="3">
        <v>2220</v>
      </c>
      <c r="L28" s="3">
        <f>(2322+2193)/5</f>
        <v>903</v>
      </c>
      <c r="M28" s="3">
        <v>1691</v>
      </c>
    </row>
    <row r="29" spans="1:26" x14ac:dyDescent="0.2">
      <c r="A29" s="2" t="s">
        <v>45</v>
      </c>
      <c r="B29" s="2" t="s">
        <v>41</v>
      </c>
      <c r="C29" s="4">
        <v>23414</v>
      </c>
      <c r="D29" s="4">
        <v>18048</v>
      </c>
      <c r="E29" s="4">
        <v>17654</v>
      </c>
      <c r="F29" s="4">
        <v>192850</v>
      </c>
      <c r="G29" s="4">
        <v>21780</v>
      </c>
      <c r="H29" s="4">
        <v>16125.2</v>
      </c>
      <c r="I29" s="4">
        <v>28211.200000000001</v>
      </c>
      <c r="J29" s="15">
        <f>882/5</f>
        <v>176.4</v>
      </c>
      <c r="K29" s="4">
        <v>115351.2</v>
      </c>
      <c r="L29" s="15">
        <f>898/5</f>
        <v>179.6</v>
      </c>
      <c r="M29" s="4">
        <v>13104</v>
      </c>
    </row>
    <row r="30" spans="1:26" x14ac:dyDescent="0.2">
      <c r="A30" s="3" t="s">
        <v>46</v>
      </c>
      <c r="B30" s="3" t="s">
        <v>34</v>
      </c>
      <c r="C30" s="3">
        <v>3378.45113084583</v>
      </c>
      <c r="D30" s="3">
        <v>4526.4932505880397</v>
      </c>
      <c r="E30" s="3">
        <v>2652.5663012351101</v>
      </c>
      <c r="F30" s="3">
        <v>2652.5663012351101</v>
      </c>
      <c r="G30" s="3">
        <v>3181.07757114585</v>
      </c>
      <c r="H30" s="3">
        <v>2652.5663012351101</v>
      </c>
      <c r="I30" s="3">
        <v>3493.3530080567998</v>
      </c>
      <c r="J30" s="3">
        <f>22710.3/5</f>
        <v>4542.0599999999995</v>
      </c>
      <c r="K30" s="3">
        <v>2652.5663012351101</v>
      </c>
      <c r="L30" s="3">
        <f>22710.3/5</f>
        <v>4542.0599999999995</v>
      </c>
      <c r="M30" s="3">
        <v>3181.07757114585</v>
      </c>
      <c r="O30" s="3"/>
      <c r="P30" s="3"/>
      <c r="Q30" s="3"/>
    </row>
    <row r="31" spans="1:26" x14ac:dyDescent="0.2">
      <c r="A31" s="3" t="s">
        <v>47</v>
      </c>
      <c r="B31" s="3" t="s">
        <v>34</v>
      </c>
      <c r="C31" s="3">
        <v>4988.4808639247203</v>
      </c>
      <c r="D31" s="3">
        <v>1572.74891318658</v>
      </c>
      <c r="E31" s="3">
        <v>2636.6433176995502</v>
      </c>
      <c r="F31" s="3">
        <v>2636.6433176995502</v>
      </c>
      <c r="G31" s="3">
        <v>2367.4087416428401</v>
      </c>
      <c r="H31" s="3">
        <v>2636.6433176995502</v>
      </c>
      <c r="I31" s="3">
        <v>1374.85566569818</v>
      </c>
      <c r="J31" s="3">
        <f>7897.17/5</f>
        <v>1579.434</v>
      </c>
      <c r="K31" s="3">
        <v>2636.6433176995502</v>
      </c>
      <c r="L31" s="3">
        <f>7897.17/5</f>
        <v>1579.434</v>
      </c>
      <c r="M31" s="3">
        <v>2367.4087416428401</v>
      </c>
    </row>
    <row r="32" spans="1:26" x14ac:dyDescent="0.2">
      <c r="A32" s="4" t="s">
        <v>48</v>
      </c>
      <c r="B32" s="4" t="s">
        <v>34</v>
      </c>
      <c r="C32" s="4">
        <v>294.93661111111101</v>
      </c>
      <c r="D32" s="4">
        <v>1085.69127777777</v>
      </c>
      <c r="E32" s="4">
        <v>494.92472222222102</v>
      </c>
      <c r="F32" s="4">
        <v>494.92472222222102</v>
      </c>
      <c r="G32" s="4">
        <v>619.50083333333305</v>
      </c>
      <c r="H32" s="4">
        <v>494.92472222222102</v>
      </c>
      <c r="I32" s="4">
        <v>877.90499999999997</v>
      </c>
      <c r="J32" s="4">
        <f>5459.74/5</f>
        <v>1091.9479999999999</v>
      </c>
      <c r="K32" s="4">
        <v>494.92472222222102</v>
      </c>
      <c r="L32" s="4">
        <f>5459.74/5</f>
        <v>1091.9479999999999</v>
      </c>
      <c r="M32" s="4">
        <v>619.50083333333305</v>
      </c>
    </row>
    <row r="33" spans="1:17" x14ac:dyDescent="0.2">
      <c r="A33" s="3" t="s">
        <v>49</v>
      </c>
      <c r="B33" s="3" t="s">
        <v>34</v>
      </c>
      <c r="C33" s="3">
        <v>945.03170095969904</v>
      </c>
      <c r="D33" s="3">
        <v>1246.39213317192</v>
      </c>
      <c r="E33" s="3">
        <v>1245.6301239464799</v>
      </c>
      <c r="F33" s="3">
        <v>533.19363361799901</v>
      </c>
      <c r="G33" s="3">
        <v>1157.5996015363401</v>
      </c>
      <c r="H33" s="3">
        <v>980.11554932778199</v>
      </c>
      <c r="I33" s="3">
        <v>1580.2589376327101</v>
      </c>
      <c r="J33" s="14">
        <f>25916.24/5</f>
        <v>5183.2480000000005</v>
      </c>
      <c r="K33" s="3">
        <v>658.30005336233205</v>
      </c>
      <c r="L33" s="14">
        <f>25915.97/5</f>
        <v>5183.1940000000004</v>
      </c>
      <c r="M33" s="3">
        <v>1321.2311920755201</v>
      </c>
      <c r="O33" s="3"/>
      <c r="P33" s="3"/>
      <c r="Q33" s="3"/>
    </row>
    <row r="34" spans="1:17" x14ac:dyDescent="0.2">
      <c r="A34" s="3" t="s">
        <v>50</v>
      </c>
      <c r="B34" s="3" t="s">
        <v>34</v>
      </c>
      <c r="C34" s="3">
        <v>775.87867688992901</v>
      </c>
      <c r="D34" s="3">
        <v>662.212292792982</v>
      </c>
      <c r="E34" s="3">
        <v>654.04181885336595</v>
      </c>
      <c r="F34" s="3">
        <v>3297.1641437089402</v>
      </c>
      <c r="G34" s="3">
        <v>726.72276179595497</v>
      </c>
      <c r="H34" s="3">
        <v>568.27774939217204</v>
      </c>
      <c r="I34" s="3">
        <v>933.00208580601304</v>
      </c>
      <c r="J34" s="14">
        <f>15.82/5</f>
        <v>3.1640000000000001</v>
      </c>
      <c r="K34" s="3">
        <v>2669.7709261044402</v>
      </c>
      <c r="L34" s="14">
        <f>16.09/5</f>
        <v>3.218</v>
      </c>
      <c r="M34" s="3">
        <v>535.25679681884901</v>
      </c>
    </row>
    <row r="35" spans="1:17" x14ac:dyDescent="0.2">
      <c r="A35" s="4" t="s">
        <v>51</v>
      </c>
      <c r="B35" s="4" t="s">
        <v>34</v>
      </c>
      <c r="C35" s="4">
        <v>822.83483333333299</v>
      </c>
      <c r="D35" s="4">
        <v>895.81111111111102</v>
      </c>
      <c r="E35" s="4">
        <v>854.37477777777701</v>
      </c>
      <c r="F35" s="4">
        <v>935.65061111111095</v>
      </c>
      <c r="G35" s="4">
        <v>806.65611111111104</v>
      </c>
      <c r="H35" s="4">
        <v>813.25833333333298</v>
      </c>
      <c r="I35" s="4">
        <v>901.93766666666602</v>
      </c>
      <c r="J35" s="15">
        <f>360/5</f>
        <v>72</v>
      </c>
      <c r="K35" s="4">
        <v>892.14705555555497</v>
      </c>
      <c r="L35" s="15">
        <f>360/5</f>
        <v>72</v>
      </c>
      <c r="M35" s="4">
        <v>927.66211111111102</v>
      </c>
    </row>
    <row r="36" spans="1:17" x14ac:dyDescent="0.2">
      <c r="A36" s="3" t="s">
        <v>52</v>
      </c>
      <c r="B36" s="3" t="s">
        <v>34</v>
      </c>
      <c r="C36" s="3">
        <v>46.648444444444401</v>
      </c>
      <c r="D36" s="3">
        <v>24.073555555555501</v>
      </c>
      <c r="E36" s="3">
        <v>42.645499999999998</v>
      </c>
      <c r="F36" s="3">
        <v>21.104333333333301</v>
      </c>
      <c r="G36" s="3">
        <v>14.3777777777777</v>
      </c>
      <c r="H36" s="3">
        <v>18.1008888888888</v>
      </c>
      <c r="I36" s="3">
        <v>32.2766666666666</v>
      </c>
      <c r="J36" s="3">
        <f>120.39/5</f>
        <v>24.077999999999999</v>
      </c>
      <c r="K36" s="3">
        <v>20.719388888888801</v>
      </c>
      <c r="L36" s="3">
        <f>120.39/5</f>
        <v>24.077999999999999</v>
      </c>
      <c r="M36" s="3">
        <v>11.124555555555499</v>
      </c>
      <c r="O36" s="3"/>
      <c r="P36" s="3"/>
      <c r="Q36" s="3"/>
    </row>
    <row r="37" spans="1:17" x14ac:dyDescent="0.2">
      <c r="A37" s="3" t="s">
        <v>53</v>
      </c>
      <c r="B37" s="3" t="s">
        <v>34</v>
      </c>
      <c r="C37" s="3">
        <v>106.609218359637</v>
      </c>
      <c r="D37" s="3">
        <v>29.169316698488501</v>
      </c>
      <c r="E37" s="3">
        <v>79.119864201874407</v>
      </c>
      <c r="F37" s="3">
        <v>97.746429821445204</v>
      </c>
      <c r="G37" s="3">
        <v>75.319343136723404</v>
      </c>
      <c r="H37" s="3">
        <v>85.742135417714806</v>
      </c>
      <c r="I37" s="3">
        <v>39.413293218040202</v>
      </c>
      <c r="J37" s="3">
        <f>179.04/5</f>
        <v>35.808</v>
      </c>
      <c r="K37" s="3">
        <v>79.616407994081797</v>
      </c>
      <c r="L37" s="3">
        <f>179.04/5</f>
        <v>35.808</v>
      </c>
      <c r="M37" s="3">
        <v>65.666944183042304</v>
      </c>
    </row>
    <row r="38" spans="1:17" x14ac:dyDescent="0.2">
      <c r="A38" s="4" t="s">
        <v>54</v>
      </c>
      <c r="B38" s="4" t="s">
        <v>34</v>
      </c>
      <c r="C38" s="4">
        <v>36.760722222222199</v>
      </c>
      <c r="D38" s="4">
        <v>70.723666666666603</v>
      </c>
      <c r="E38" s="4">
        <v>94.628666666666604</v>
      </c>
      <c r="F38" s="4">
        <v>114.162999999999</v>
      </c>
      <c r="G38" s="4">
        <v>147.78638888888801</v>
      </c>
      <c r="H38" s="4">
        <v>83.170388888888795</v>
      </c>
      <c r="I38" s="4">
        <v>147.56927777777699</v>
      </c>
      <c r="J38" s="4">
        <f>(573.04+68)/5</f>
        <v>128.208</v>
      </c>
      <c r="K38" s="4">
        <v>88.502055555555501</v>
      </c>
      <c r="L38" s="4">
        <f>(573.04+68)/5</f>
        <v>128.208</v>
      </c>
      <c r="M38" s="4">
        <v>125.145166666666</v>
      </c>
    </row>
    <row r="39" spans="1:17" x14ac:dyDescent="0.2">
      <c r="A39" s="3" t="s">
        <v>55</v>
      </c>
      <c r="B39" s="3" t="s">
        <v>34</v>
      </c>
      <c r="C39" s="3">
        <v>13.4163333333333</v>
      </c>
      <c r="D39" s="3">
        <v>1.2654999999999901</v>
      </c>
      <c r="E39" s="3">
        <v>9.9143888888888796</v>
      </c>
      <c r="F39" s="3">
        <v>58.245222222222203</v>
      </c>
      <c r="G39" s="3">
        <v>7.6769999999999996</v>
      </c>
      <c r="H39" s="3">
        <v>24.041444444444402</v>
      </c>
      <c r="I39" s="3">
        <v>0</v>
      </c>
      <c r="J39" s="3">
        <f>41/5</f>
        <v>8.1999999999999993</v>
      </c>
      <c r="K39" s="3">
        <v>50.807111111111098</v>
      </c>
      <c r="L39" s="3">
        <f>41/5</f>
        <v>8.1999999999999993</v>
      </c>
      <c r="M39" s="3">
        <v>13.470222222222199</v>
      </c>
      <c r="O39" s="3"/>
      <c r="P39" s="3"/>
      <c r="Q39" s="3"/>
    </row>
    <row r="40" spans="1:17" x14ac:dyDescent="0.2">
      <c r="A40" s="3" t="s">
        <v>56</v>
      </c>
      <c r="B40" s="3" t="s">
        <v>34</v>
      </c>
      <c r="C40" s="3">
        <v>129.79775506425801</v>
      </c>
      <c r="D40" s="3">
        <v>28.631083598424301</v>
      </c>
      <c r="E40" s="3">
        <v>82.8468122841075</v>
      </c>
      <c r="F40" s="3">
        <v>94.959652577344798</v>
      </c>
      <c r="G40" s="3">
        <v>64.278729446835797</v>
      </c>
      <c r="H40" s="3">
        <v>87.4546909305311</v>
      </c>
      <c r="I40" s="3">
        <v>39.393774233210699</v>
      </c>
      <c r="J40" s="3">
        <f>169.53/5</f>
        <v>33.905999999999999</v>
      </c>
      <c r="K40" s="3">
        <v>79.198482983170706</v>
      </c>
      <c r="L40" s="3">
        <f>169.53/5</f>
        <v>33.905999999999999</v>
      </c>
      <c r="M40" s="3">
        <v>58.667033715676503</v>
      </c>
    </row>
    <row r="41" spans="1:17" x14ac:dyDescent="0.2">
      <c r="A41" s="4" t="s">
        <v>57</v>
      </c>
      <c r="B41" s="4" t="s">
        <v>34</v>
      </c>
      <c r="C41" s="4">
        <v>170.568777777777</v>
      </c>
      <c r="D41" s="4">
        <v>122.1795</v>
      </c>
      <c r="E41" s="4">
        <v>75.541055555555502</v>
      </c>
      <c r="F41" s="4">
        <v>104.603555555555</v>
      </c>
      <c r="G41" s="4">
        <v>131.32205555555501</v>
      </c>
      <c r="H41" s="4">
        <v>151.77422222222199</v>
      </c>
      <c r="I41" s="4">
        <v>146.30438888888801</v>
      </c>
      <c r="J41" s="4">
        <f>(699.11+88)/5</f>
        <v>157.422</v>
      </c>
      <c r="K41" s="4">
        <v>104.80544444444401</v>
      </c>
      <c r="L41" s="4">
        <f>(699.11+88)/5</f>
        <v>157.422</v>
      </c>
      <c r="M41" s="4">
        <v>81.875722222222194</v>
      </c>
    </row>
    <row r="42" spans="1:17" x14ac:dyDescent="0.2">
      <c r="A42" s="3" t="s">
        <v>58</v>
      </c>
      <c r="B42" s="3" t="s">
        <v>34</v>
      </c>
      <c r="C42" s="3">
        <v>316.970098122661</v>
      </c>
      <c r="D42" s="3">
        <v>310.79530854836503</v>
      </c>
      <c r="E42" s="3">
        <v>378.74780154326999</v>
      </c>
      <c r="F42" s="3">
        <v>329.36511111111099</v>
      </c>
      <c r="G42" s="3">
        <v>318.59793280131902</v>
      </c>
      <c r="H42" s="3">
        <v>380.524790722278</v>
      </c>
      <c r="I42" s="3">
        <v>319.575620496814</v>
      </c>
      <c r="J42" s="3">
        <f>41261.45/5</f>
        <v>8252.2899999999991</v>
      </c>
      <c r="K42" s="3">
        <v>321.012333333333</v>
      </c>
      <c r="L42" s="3">
        <f>41261.14/5</f>
        <v>8252.2279999999992</v>
      </c>
      <c r="M42" s="3">
        <v>325.87125278084301</v>
      </c>
      <c r="O42" s="3"/>
      <c r="P42" s="3"/>
      <c r="Q42" s="3"/>
    </row>
    <row r="43" spans="1:17" x14ac:dyDescent="0.2">
      <c r="A43" s="3" t="s">
        <v>59</v>
      </c>
      <c r="B43" s="3" t="s">
        <v>34</v>
      </c>
      <c r="C43" s="3">
        <v>457.34862562828903</v>
      </c>
      <c r="D43" s="3">
        <v>362.06145443958798</v>
      </c>
      <c r="E43" s="3">
        <v>459.77609627107398</v>
      </c>
      <c r="F43" s="3">
        <v>4726.0517657230102</v>
      </c>
      <c r="G43" s="3">
        <v>437.45518305546398</v>
      </c>
      <c r="H43" s="3">
        <v>424.14940266388902</v>
      </c>
      <c r="I43" s="3">
        <v>549.37770519609205</v>
      </c>
      <c r="J43" s="3">
        <f>18.01/5</f>
        <v>3.6020000000000003</v>
      </c>
      <c r="K43" s="3">
        <v>2376.9517505632698</v>
      </c>
      <c r="L43" s="3">
        <f>18.32/5</f>
        <v>3.6640000000000001</v>
      </c>
      <c r="M43" s="3">
        <v>283.29730309857098</v>
      </c>
    </row>
    <row r="44" spans="1:17" x14ac:dyDescent="0.2">
      <c r="A44" s="4" t="s">
        <v>60</v>
      </c>
      <c r="B44" s="4" t="s">
        <v>34</v>
      </c>
      <c r="C44" s="4">
        <v>606.77805555555506</v>
      </c>
      <c r="D44" s="4">
        <v>603.264777777777</v>
      </c>
      <c r="E44" s="4">
        <v>747.16477777777698</v>
      </c>
      <c r="F44" s="4">
        <v>641.96172222222197</v>
      </c>
      <c r="G44" s="4">
        <v>606.20633333333296</v>
      </c>
      <c r="H44" s="4">
        <v>746.83511111111102</v>
      </c>
      <c r="I44" s="4">
        <v>627.089333333333</v>
      </c>
      <c r="J44" s="4">
        <f>348/5</f>
        <v>69.599999999999994</v>
      </c>
      <c r="K44" s="4">
        <v>638.888611111111</v>
      </c>
      <c r="L44" s="4">
        <f>348/5</f>
        <v>69.599999999999994</v>
      </c>
      <c r="M44" s="4">
        <v>603.895166666666</v>
      </c>
    </row>
    <row r="45" spans="1:17" x14ac:dyDescent="0.2">
      <c r="A45" s="3" t="s">
        <v>61</v>
      </c>
      <c r="B45" s="3" t="s">
        <v>34</v>
      </c>
      <c r="C45" s="3">
        <v>447.25349867854999</v>
      </c>
      <c r="D45" s="3">
        <v>446.78291599744898</v>
      </c>
      <c r="E45" s="3">
        <v>329.93856666108599</v>
      </c>
      <c r="F45" s="3">
        <v>236.354999999999</v>
      </c>
      <c r="G45" s="3">
        <v>419.45540870075098</v>
      </c>
      <c r="H45" s="3">
        <v>333.36975118722302</v>
      </c>
      <c r="I45" s="3">
        <v>430.701905568781</v>
      </c>
      <c r="J45" s="3">
        <f>34773.53/5</f>
        <v>6954.7060000000001</v>
      </c>
      <c r="K45" s="3">
        <v>343.22777777777702</v>
      </c>
      <c r="L45" s="3">
        <f>34773.22/5</f>
        <v>6954.6440000000002</v>
      </c>
      <c r="M45" s="3">
        <v>424.570770361614</v>
      </c>
      <c r="O45" s="3"/>
      <c r="P45" s="3"/>
      <c r="Q45" s="3"/>
    </row>
    <row r="46" spans="1:17" x14ac:dyDescent="0.2">
      <c r="A46" s="3" t="s">
        <v>62</v>
      </c>
      <c r="B46" s="3" t="s">
        <v>34</v>
      </c>
      <c r="C46" s="3">
        <v>645.29920275414395</v>
      </c>
      <c r="D46" s="3">
        <v>519.50380351826402</v>
      </c>
      <c r="E46" s="3">
        <v>400.83945739915299</v>
      </c>
      <c r="F46" s="3">
        <v>3474.4820431538101</v>
      </c>
      <c r="G46" s="3">
        <v>594.51434534315797</v>
      </c>
      <c r="H46" s="3">
        <v>371.64317836349602</v>
      </c>
      <c r="I46" s="3">
        <v>755.593818726461</v>
      </c>
      <c r="J46" s="3">
        <f>17.74/5</f>
        <v>3.5479999999999996</v>
      </c>
      <c r="K46" s="3">
        <v>2587.3016857285802</v>
      </c>
      <c r="L46" s="3">
        <f>18.05/5</f>
        <v>3.6100000000000003</v>
      </c>
      <c r="M46" s="3">
        <v>382.93736330817802</v>
      </c>
    </row>
    <row r="47" spans="1:17" x14ac:dyDescent="0.2">
      <c r="A47" s="4" t="s">
        <v>63</v>
      </c>
      <c r="B47" s="4" t="s">
        <v>34</v>
      </c>
      <c r="C47" s="4">
        <v>722.87611111111096</v>
      </c>
      <c r="D47" s="4">
        <v>705.32655555555505</v>
      </c>
      <c r="E47" s="4">
        <v>563.16849999999999</v>
      </c>
      <c r="F47" s="4">
        <v>357.39594444444401</v>
      </c>
      <c r="G47" s="4">
        <v>714.55961111111105</v>
      </c>
      <c r="H47" s="4">
        <v>563.13138888888898</v>
      </c>
      <c r="I47" s="4">
        <v>735.27672222222202</v>
      </c>
      <c r="J47" s="4">
        <f>336/5</f>
        <v>67.2</v>
      </c>
      <c r="K47" s="4">
        <v>601.02638888888896</v>
      </c>
      <c r="L47" s="4">
        <f>336/5</f>
        <v>67.2</v>
      </c>
      <c r="M47" s="4">
        <v>709.941888888888</v>
      </c>
    </row>
    <row r="48" spans="1:17" x14ac:dyDescent="0.2">
      <c r="A48" s="3" t="s">
        <v>64</v>
      </c>
      <c r="B48" s="3" t="s">
        <v>34</v>
      </c>
      <c r="C48" s="3">
        <v>4414.28190004922</v>
      </c>
      <c r="D48" s="3">
        <v>4472.09133948006</v>
      </c>
      <c r="E48" s="3">
        <v>4433.5642343096197</v>
      </c>
      <c r="F48" s="3">
        <v>4419.7724383999703</v>
      </c>
      <c r="G48" s="3">
        <v>4493.24997227729</v>
      </c>
      <c r="H48" s="3">
        <v>4438.9022452052404</v>
      </c>
      <c r="I48" s="3">
        <v>4503.3157008708504</v>
      </c>
      <c r="J48" s="3">
        <f>22341.85/5</f>
        <v>4468.37</v>
      </c>
      <c r="K48" s="3">
        <v>4474.2791171113004</v>
      </c>
      <c r="L48" s="3">
        <f>22341.95/5</f>
        <v>4468.3900000000003</v>
      </c>
      <c r="M48" s="3">
        <v>4553.7914126102396</v>
      </c>
      <c r="O48" s="3"/>
      <c r="P48" s="3"/>
      <c r="Q48" s="3"/>
    </row>
    <row r="49" spans="1:13" x14ac:dyDescent="0.2">
      <c r="A49" s="3" t="s">
        <v>65</v>
      </c>
      <c r="B49" s="3" t="s">
        <v>34</v>
      </c>
      <c r="C49" s="3">
        <v>264.466850010445</v>
      </c>
      <c r="D49" s="3">
        <v>234.04185076348901</v>
      </c>
      <c r="E49" s="3">
        <v>339.80343156228702</v>
      </c>
      <c r="F49" s="3">
        <v>338.22154161480699</v>
      </c>
      <c r="G49" s="3">
        <v>204.959374780394</v>
      </c>
      <c r="H49" s="3">
        <v>333.13579874331998</v>
      </c>
      <c r="I49" s="3">
        <v>233.79643570331299</v>
      </c>
      <c r="J49" s="3">
        <f>(760010.3-758876)/5</f>
        <v>226.86000000000931</v>
      </c>
      <c r="K49" s="3">
        <v>303.55096330232902</v>
      </c>
      <c r="L49" s="3">
        <f>(760010.3-758876)/5</f>
        <v>226.86000000000931</v>
      </c>
      <c r="M49" s="3">
        <v>164.65092980477399</v>
      </c>
    </row>
    <row r="50" spans="1:13" x14ac:dyDescent="0.2">
      <c r="A50" s="4" t="s">
        <v>66</v>
      </c>
      <c r="B50" s="4" t="s">
        <v>34</v>
      </c>
      <c r="C50" s="4">
        <v>1313.65122222222</v>
      </c>
      <c r="D50" s="4">
        <v>1286.2667777777699</v>
      </c>
      <c r="E50" s="4">
        <v>1219.0323333333299</v>
      </c>
      <c r="F50" s="4">
        <v>1234.4059999999999</v>
      </c>
      <c r="G50" s="4">
        <v>1294.19061111111</v>
      </c>
      <c r="H50" s="4">
        <v>1220.36194444444</v>
      </c>
      <c r="I50" s="4">
        <v>1255.2878333333299</v>
      </c>
      <c r="J50" s="4">
        <f>6485.75/5</f>
        <v>1297.1500000000001</v>
      </c>
      <c r="K50" s="4">
        <v>1214.5698888888801</v>
      </c>
      <c r="L50" s="4">
        <f>6485.75/5</f>
        <v>1297.1500000000001</v>
      </c>
      <c r="M50" s="4">
        <v>1273.9576111111101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0"/>
  <sheetViews>
    <sheetView topLeftCell="A8" workbookViewId="0">
      <selection activeCell="N40" sqref="N40"/>
    </sheetView>
  </sheetViews>
  <sheetFormatPr baseColWidth="10" defaultColWidth="8.83203125" defaultRowHeight="15" x14ac:dyDescent="0.2"/>
  <cols>
    <col min="1" max="1" width="28.33203125" bestFit="1" customWidth="1"/>
    <col min="2" max="2" width="6" bestFit="1" customWidth="1"/>
  </cols>
  <sheetData>
    <row r="1" spans="1:13" x14ac:dyDescent="0.2">
      <c r="B1" s="1"/>
      <c r="C1" t="s">
        <v>0</v>
      </c>
      <c r="D1" t="s">
        <v>67</v>
      </c>
      <c r="E1" t="s">
        <v>68</v>
      </c>
      <c r="F1" t="s">
        <v>69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t="s">
        <v>11</v>
      </c>
      <c r="B2" t="s">
        <v>12</v>
      </c>
      <c r="C2">
        <v>115</v>
      </c>
      <c r="D2">
        <v>96</v>
      </c>
      <c r="E2">
        <v>97</v>
      </c>
      <c r="F2">
        <v>249</v>
      </c>
      <c r="G2">
        <v>110</v>
      </c>
      <c r="H2">
        <v>91</v>
      </c>
      <c r="I2">
        <v>128</v>
      </c>
      <c r="J2">
        <v>441</v>
      </c>
      <c r="K2">
        <v>222</v>
      </c>
      <c r="L2">
        <v>449</v>
      </c>
      <c r="M2">
        <v>78</v>
      </c>
    </row>
    <row r="3" spans="1:13" x14ac:dyDescent="0.2">
      <c r="A3" t="s">
        <v>13</v>
      </c>
      <c r="B3" t="s">
        <v>12</v>
      </c>
      <c r="C3">
        <v>148</v>
      </c>
      <c r="D3">
        <v>43</v>
      </c>
      <c r="E3">
        <v>111</v>
      </c>
      <c r="F3">
        <v>111</v>
      </c>
      <c r="G3">
        <v>89</v>
      </c>
      <c r="H3">
        <v>111</v>
      </c>
      <c r="I3">
        <v>50</v>
      </c>
      <c r="J3">
        <v>43</v>
      </c>
      <c r="K3">
        <v>111</v>
      </c>
      <c r="L3">
        <v>43</v>
      </c>
      <c r="M3">
        <v>89</v>
      </c>
    </row>
    <row r="4" spans="1:13" x14ac:dyDescent="0.2">
      <c r="A4" s="9" t="s">
        <v>14</v>
      </c>
      <c r="B4" s="9" t="s">
        <v>15</v>
      </c>
      <c r="C4" s="9">
        <v>0.96489451700969397</v>
      </c>
      <c r="D4" s="9">
        <v>0.972977731822813</v>
      </c>
      <c r="E4" s="9">
        <v>0.97109673429130305</v>
      </c>
      <c r="F4" s="9">
        <v>0.96598265517974202</v>
      </c>
      <c r="G4" s="9">
        <v>0.96816880820432305</v>
      </c>
      <c r="H4" s="9"/>
      <c r="I4" s="9">
        <v>0.97229283484003803</v>
      </c>
      <c r="J4" s="9">
        <v>0.97585286873409505</v>
      </c>
      <c r="K4" s="9">
        <v>0.96810375831684903</v>
      </c>
      <c r="L4" s="9">
        <v>0.97585286873409505</v>
      </c>
      <c r="M4" s="9">
        <v>0.97029229536871997</v>
      </c>
    </row>
    <row r="5" spans="1:13" x14ac:dyDescent="0.2">
      <c r="A5" s="8" t="s">
        <v>16</v>
      </c>
      <c r="B5" s="8" t="s">
        <v>15</v>
      </c>
      <c r="C5" s="8">
        <v>0.97101562153649801</v>
      </c>
      <c r="D5" s="8">
        <v>0.97807756289950598</v>
      </c>
      <c r="E5" s="8">
        <v>0.97884696785925696</v>
      </c>
      <c r="F5" s="8">
        <v>0.97269311676985604</v>
      </c>
      <c r="G5" s="8">
        <v>0.97419373813992505</v>
      </c>
      <c r="H5" s="8"/>
      <c r="I5" s="8">
        <v>0.97796768098953701</v>
      </c>
      <c r="J5" s="8">
        <v>0.98283930479980797</v>
      </c>
      <c r="K5" s="8">
        <v>0.97425871249746099</v>
      </c>
      <c r="L5" s="8">
        <v>0.98283930479980797</v>
      </c>
      <c r="M5" s="8">
        <v>0.97468484130907895</v>
      </c>
    </row>
    <row r="6" spans="1:13" x14ac:dyDescent="0.2">
      <c r="A6" s="8" t="s">
        <v>17</v>
      </c>
      <c r="B6" s="8" t="s">
        <v>15</v>
      </c>
      <c r="C6" s="8">
        <v>0.55619587499704803</v>
      </c>
      <c r="D6" s="8">
        <v>0.506575568125055</v>
      </c>
      <c r="E6" s="8">
        <v>0.53534292309445797</v>
      </c>
      <c r="F6" s="8">
        <v>0.53197730953211297</v>
      </c>
      <c r="G6" s="8">
        <v>0.392985008668777</v>
      </c>
      <c r="H6" s="8"/>
      <c r="I6" s="8">
        <v>0.47156416757032599</v>
      </c>
      <c r="J6" s="8">
        <v>0.50904181640628499</v>
      </c>
      <c r="K6" s="8">
        <v>0.53283355225515305</v>
      </c>
      <c r="L6" s="8">
        <v>0.50904181640628499</v>
      </c>
      <c r="M6" s="8">
        <v>0.39318311729505001</v>
      </c>
    </row>
    <row r="7" spans="1:13" x14ac:dyDescent="0.2">
      <c r="A7" s="8" t="s">
        <v>18</v>
      </c>
      <c r="B7" s="8" t="s">
        <v>15</v>
      </c>
      <c r="C7" s="8">
        <v>0.57278806437872698</v>
      </c>
      <c r="D7" s="8">
        <v>0.51791856821224203</v>
      </c>
      <c r="E7" s="8">
        <v>0.54690277777777696</v>
      </c>
      <c r="F7" s="8">
        <v>0.54690277777777696</v>
      </c>
      <c r="G7" s="8">
        <v>0.40338342612875699</v>
      </c>
      <c r="H7" s="8"/>
      <c r="I7" s="8">
        <v>0.48217709626384297</v>
      </c>
      <c r="J7" s="8">
        <v>0.51791856821224203</v>
      </c>
      <c r="K7" s="8">
        <v>0.54690277777777696</v>
      </c>
      <c r="L7" s="8">
        <v>0.51791856821224203</v>
      </c>
      <c r="M7" s="8">
        <v>0.40338342612875699</v>
      </c>
    </row>
    <row r="8" spans="1:13" x14ac:dyDescent="0.2">
      <c r="A8" t="s">
        <v>19</v>
      </c>
      <c r="B8" t="s">
        <v>20</v>
      </c>
      <c r="C8" s="3">
        <v>4899.3203331999903</v>
      </c>
      <c r="D8" s="3">
        <v>4462.2337072</v>
      </c>
      <c r="E8" s="3">
        <v>4715.6345205999996</v>
      </c>
      <c r="F8" s="3">
        <v>4685.9880961999997</v>
      </c>
      <c r="G8" s="3">
        <v>3461.6571789999998</v>
      </c>
      <c r="H8" s="3"/>
      <c r="I8" s="3">
        <v>4153.8314440000004</v>
      </c>
      <c r="J8" s="3">
        <v>4483.9579610000001</v>
      </c>
      <c r="K8" s="3">
        <v>4693.5304163999999</v>
      </c>
      <c r="L8" s="3">
        <v>4483.9579610000001</v>
      </c>
      <c r="M8" s="3">
        <v>3463.4022433999999</v>
      </c>
    </row>
    <row r="9" spans="1:13" x14ac:dyDescent="0.2">
      <c r="A9" s="7" t="s">
        <v>21</v>
      </c>
      <c r="B9" s="7" t="s">
        <v>15</v>
      </c>
      <c r="C9" s="7">
        <v>0.98839999999999995</v>
      </c>
      <c r="D9" s="7">
        <v>0.98986212489862102</v>
      </c>
      <c r="E9" s="7">
        <v>0.98788589292692397</v>
      </c>
      <c r="F9" s="7">
        <v>0.95311268715524</v>
      </c>
      <c r="G9" s="7">
        <v>0.99436165928312503</v>
      </c>
      <c r="H9" s="7"/>
      <c r="I9" s="7">
        <v>0.98888463012648498</v>
      </c>
      <c r="J9" s="7">
        <v>0.93182751540040998</v>
      </c>
      <c r="K9" s="7">
        <v>0.95779092702169599</v>
      </c>
      <c r="L9" s="7">
        <v>0.93182751540040998</v>
      </c>
      <c r="M9" s="7">
        <v>0.988148753575807</v>
      </c>
    </row>
    <row r="10" spans="1:13" x14ac:dyDescent="0.2">
      <c r="A10" s="1" t="s">
        <v>22</v>
      </c>
      <c r="B10" s="1" t="s">
        <v>23</v>
      </c>
      <c r="C10" s="10">
        <v>118.314384836201</v>
      </c>
      <c r="D10" s="10">
        <v>101.006463323817</v>
      </c>
      <c r="E10" s="10">
        <v>103.42429740417001</v>
      </c>
      <c r="F10" s="10">
        <v>157.215652389957</v>
      </c>
      <c r="G10" s="10">
        <v>109.106531545609</v>
      </c>
      <c r="H10" s="10"/>
      <c r="I10" s="10">
        <v>103.88578796176</v>
      </c>
      <c r="J10" s="10">
        <v>153.68087500398801</v>
      </c>
      <c r="K10" s="10">
        <v>134.62904918259699</v>
      </c>
      <c r="L10" s="10">
        <v>153.68106256617401</v>
      </c>
      <c r="M10" s="10">
        <v>107.37795705219099</v>
      </c>
    </row>
    <row r="11" spans="1:13" x14ac:dyDescent="0.2">
      <c r="A11" t="s">
        <v>24</v>
      </c>
      <c r="B11" t="s">
        <v>23</v>
      </c>
      <c r="C11" s="6">
        <v>56.850004629290801</v>
      </c>
      <c r="D11" s="6">
        <v>49.640293267800303</v>
      </c>
      <c r="E11" s="6">
        <v>48.487430715414803</v>
      </c>
      <c r="F11" s="6">
        <v>89.035599485335098</v>
      </c>
      <c r="G11" s="6">
        <v>53.899423104549399</v>
      </c>
      <c r="H11" s="6"/>
      <c r="I11" s="6">
        <v>51.388608468397599</v>
      </c>
      <c r="J11" s="6">
        <v>105.388318673472</v>
      </c>
      <c r="K11" s="6">
        <v>71.551385200972604</v>
      </c>
      <c r="L11" s="6">
        <v>105.388318755493</v>
      </c>
      <c r="M11" s="6">
        <v>52.866922330846002</v>
      </c>
    </row>
    <row r="12" spans="1:13" x14ac:dyDescent="0.2">
      <c r="A12" t="s">
        <v>25</v>
      </c>
      <c r="B12" t="s">
        <v>23</v>
      </c>
      <c r="C12" s="6">
        <v>19.446561752924001</v>
      </c>
      <c r="D12" s="6">
        <v>19.276416310532898</v>
      </c>
      <c r="E12" s="6">
        <v>19.290539651177099</v>
      </c>
      <c r="F12" s="6">
        <v>19.259760602453301</v>
      </c>
      <c r="G12" s="6">
        <v>19.414493757223902</v>
      </c>
      <c r="H12" s="6"/>
      <c r="I12" s="6">
        <v>19.218309356987199</v>
      </c>
      <c r="J12" s="6">
        <v>19.258562080244999</v>
      </c>
      <c r="K12" s="6">
        <v>19.256949794010101</v>
      </c>
      <c r="L12" s="6">
        <v>19.258562080244999</v>
      </c>
      <c r="M12" s="6">
        <v>19.3646921028148</v>
      </c>
    </row>
    <row r="13" spans="1:13" x14ac:dyDescent="0.2">
      <c r="A13" t="s">
        <v>26</v>
      </c>
      <c r="B13" t="s">
        <v>23</v>
      </c>
      <c r="C13" s="6">
        <v>26.1169499174731</v>
      </c>
      <c r="D13" s="6">
        <v>11.6199701238105</v>
      </c>
      <c r="E13" s="6">
        <v>15.114976529541201</v>
      </c>
      <c r="F13" s="6">
        <v>19.631079152331399</v>
      </c>
      <c r="G13" s="6">
        <v>16.220601278181402</v>
      </c>
      <c r="H13" s="6"/>
      <c r="I13" s="6">
        <v>9.8908665943875391</v>
      </c>
      <c r="J13" s="6">
        <v>9.4351031688797793</v>
      </c>
      <c r="K13" s="6">
        <v>19.642162412688201</v>
      </c>
      <c r="L13" s="6">
        <v>9.4351031688797793</v>
      </c>
      <c r="M13" s="6">
        <v>16.589889939422399</v>
      </c>
    </row>
    <row r="14" spans="1:13" x14ac:dyDescent="0.2">
      <c r="A14" t="s">
        <v>27</v>
      </c>
      <c r="B14" t="s">
        <v>23</v>
      </c>
      <c r="C14" s="6">
        <v>9.0633812100983793</v>
      </c>
      <c r="D14" s="6">
        <v>8.4175140622669602</v>
      </c>
      <c r="E14" s="6">
        <v>8.5231622886903295</v>
      </c>
      <c r="F14" s="6">
        <v>17.361449823645899</v>
      </c>
      <c r="G14" s="6">
        <v>9.5390541709939694</v>
      </c>
      <c r="H14" s="6"/>
      <c r="I14" s="6">
        <v>9.0546918820143603</v>
      </c>
      <c r="J14" s="6">
        <v>16.1702178016007</v>
      </c>
      <c r="K14" s="6">
        <v>13.809496377975499</v>
      </c>
      <c r="L14" s="6">
        <v>16.170278158389099</v>
      </c>
      <c r="M14" s="6">
        <v>8.9559232437262608</v>
      </c>
    </row>
    <row r="15" spans="1:13" x14ac:dyDescent="0.2">
      <c r="A15" t="s">
        <v>28</v>
      </c>
      <c r="B15" t="s">
        <v>23</v>
      </c>
      <c r="C15" s="6">
        <v>2.9731336836253699</v>
      </c>
      <c r="D15" s="6">
        <v>1.42496452084412</v>
      </c>
      <c r="E15" s="6">
        <v>2.5053353025121599</v>
      </c>
      <c r="F15" s="6">
        <v>2.17854995877541</v>
      </c>
      <c r="G15" s="6">
        <v>2.1923178890468402</v>
      </c>
      <c r="H15" s="6"/>
      <c r="I15" s="6">
        <v>2.0379293731319499</v>
      </c>
      <c r="J15" s="6">
        <v>1.4279273622042501</v>
      </c>
      <c r="K15" s="6">
        <v>2.2783624695356499</v>
      </c>
      <c r="L15" s="6">
        <v>1.4279273622042501</v>
      </c>
      <c r="M15" s="6">
        <v>2.0271846487167902</v>
      </c>
    </row>
    <row r="16" spans="1:13" x14ac:dyDescent="0.2">
      <c r="A16" t="s">
        <v>29</v>
      </c>
      <c r="B16" t="s">
        <v>23</v>
      </c>
      <c r="C16" s="6">
        <v>15.5387353323495</v>
      </c>
      <c r="D16" s="6">
        <v>14.302034278738599</v>
      </c>
      <c r="E16" s="6">
        <v>12.373429205878301</v>
      </c>
      <c r="F16" s="6">
        <v>53.243065004231703</v>
      </c>
      <c r="G16" s="6">
        <v>16.019380687879199</v>
      </c>
      <c r="H16" s="6"/>
      <c r="I16" s="6">
        <v>17.497082648013102</v>
      </c>
      <c r="J16" s="6">
        <v>62.155245491018697</v>
      </c>
      <c r="K16" s="6">
        <v>34.094575599933997</v>
      </c>
      <c r="L16" s="6">
        <v>62.155372696415903</v>
      </c>
      <c r="M16" s="6">
        <v>14.8417818361551</v>
      </c>
    </row>
    <row r="17" spans="1:13" x14ac:dyDescent="0.2">
      <c r="A17" t="s">
        <v>30</v>
      </c>
      <c r="B17" t="s">
        <v>23</v>
      </c>
      <c r="C17" s="6">
        <v>2.4667745273631798</v>
      </c>
      <c r="D17" s="6">
        <v>3.2156748258706398</v>
      </c>
      <c r="E17" s="6">
        <v>2.8658169154228799</v>
      </c>
      <c r="F17" s="6">
        <v>2.8234975124378101</v>
      </c>
      <c r="G17" s="6">
        <v>2.9975144278606898</v>
      </c>
      <c r="H17" s="6"/>
      <c r="I17" s="6">
        <v>3.4024083582089499</v>
      </c>
      <c r="J17" s="6">
        <v>2.5263068656716401</v>
      </c>
      <c r="K17" s="6">
        <v>2.8262302487562101</v>
      </c>
      <c r="L17" s="6">
        <v>2.5263068656716401</v>
      </c>
      <c r="M17" s="6">
        <v>2.9076206965174101</v>
      </c>
    </row>
    <row r="18" spans="1:13" x14ac:dyDescent="0.2">
      <c r="A18" s="2" t="s">
        <v>31</v>
      </c>
      <c r="B18" s="2" t="s">
        <v>23</v>
      </c>
      <c r="C18" s="5">
        <v>12.0065753424657</v>
      </c>
      <c r="D18" s="5">
        <v>12.0065753424657</v>
      </c>
      <c r="E18" s="5">
        <v>12.0065753424657</v>
      </c>
      <c r="F18" s="5">
        <v>12.0065753424657</v>
      </c>
      <c r="G18" s="5">
        <v>12.0065753424657</v>
      </c>
      <c r="H18" s="5"/>
      <c r="I18" s="5">
        <v>12.0065753424657</v>
      </c>
      <c r="J18" s="5">
        <v>12.0065753424657</v>
      </c>
      <c r="K18" s="5">
        <v>12.0065753424657</v>
      </c>
      <c r="L18" s="5">
        <v>12.0065753424657</v>
      </c>
      <c r="M18" s="5">
        <v>12.0065753424657</v>
      </c>
    </row>
    <row r="19" spans="1:13" x14ac:dyDescent="0.2">
      <c r="A19" t="s">
        <v>32</v>
      </c>
      <c r="B19" t="s">
        <v>23</v>
      </c>
      <c r="C19" s="3">
        <v>153508.07036957901</v>
      </c>
      <c r="D19" s="3">
        <v>153434.896133709</v>
      </c>
      <c r="E19" s="3">
        <v>153521.65668337501</v>
      </c>
      <c r="F19" s="3">
        <v>153513.85466866399</v>
      </c>
      <c r="G19" s="3">
        <v>153437.525205782</v>
      </c>
      <c r="H19" s="3"/>
      <c r="I19" s="3">
        <v>153534.951133408</v>
      </c>
      <c r="J19" s="3">
        <v>153464.26961242201</v>
      </c>
      <c r="K19" s="3">
        <v>153516.54060840301</v>
      </c>
      <c r="L19" s="3">
        <v>153464.26961242201</v>
      </c>
      <c r="M19" s="3">
        <v>153381.90849069899</v>
      </c>
    </row>
    <row r="20" spans="1:13" x14ac:dyDescent="0.2">
      <c r="A20" t="s">
        <v>33</v>
      </c>
      <c r="B20" t="s">
        <v>34</v>
      </c>
      <c r="C20" s="3">
        <v>4702.7033146531703</v>
      </c>
      <c r="D20" s="3">
        <v>1790.70270986012</v>
      </c>
      <c r="E20" s="3">
        <v>2666.3447657470902</v>
      </c>
      <c r="F20" s="3">
        <v>3465.41093673979</v>
      </c>
      <c r="G20" s="3">
        <v>2720.50003219886</v>
      </c>
      <c r="H20" s="3"/>
      <c r="I20" s="3">
        <v>1596.9089997953199</v>
      </c>
      <c r="J20" s="3">
        <v>1420.95090976296</v>
      </c>
      <c r="K20" s="3">
        <v>3467.0236146328498</v>
      </c>
      <c r="L20" s="3">
        <v>1420.95090976296</v>
      </c>
      <c r="M20" s="3">
        <v>2779.6754698268301</v>
      </c>
    </row>
    <row r="21" spans="1:13" x14ac:dyDescent="0.2">
      <c r="A21" t="s">
        <v>35</v>
      </c>
      <c r="B21" t="s">
        <v>34</v>
      </c>
      <c r="C21" s="3">
        <v>1820.8387569654501</v>
      </c>
      <c r="D21" s="3">
        <v>1458.29601804771</v>
      </c>
      <c r="E21" s="3">
        <v>1547.35372459265</v>
      </c>
      <c r="F21" s="3">
        <v>4203.8109944626203</v>
      </c>
      <c r="G21" s="3">
        <v>1907.5825157915399</v>
      </c>
      <c r="H21" s="3"/>
      <c r="I21" s="3">
        <v>1759.57391502576</v>
      </c>
      <c r="J21" s="3">
        <v>77.3767127910901</v>
      </c>
      <c r="K21" s="3">
        <v>3167.88707828422</v>
      </c>
      <c r="L21" s="3">
        <v>77.430712116098505</v>
      </c>
      <c r="M21" s="3">
        <v>1597.73538144752</v>
      </c>
    </row>
    <row r="22" spans="1:13" x14ac:dyDescent="0.2">
      <c r="A22" t="s">
        <v>36</v>
      </c>
      <c r="B22" t="s">
        <v>34</v>
      </c>
      <c r="C22" s="3">
        <v>876.70853464962704</v>
      </c>
      <c r="D22" s="3">
        <v>636.72180221359702</v>
      </c>
      <c r="E22" s="3">
        <v>772.70541648563301</v>
      </c>
      <c r="F22" s="3">
        <v>652.10484424439903</v>
      </c>
      <c r="G22" s="3">
        <v>765.73823273680898</v>
      </c>
      <c r="H22" s="3"/>
      <c r="I22" s="3">
        <v>903.14998797995202</v>
      </c>
      <c r="J22" s="3">
        <v>660.33260318994996</v>
      </c>
      <c r="K22" s="3">
        <v>694.57438532498702</v>
      </c>
      <c r="L22" s="3">
        <v>660.33260318994996</v>
      </c>
      <c r="M22" s="3">
        <v>747.41123987168999</v>
      </c>
    </row>
    <row r="23" spans="1:13" x14ac:dyDescent="0.2">
      <c r="A23" t="s">
        <v>37</v>
      </c>
      <c r="B23" t="s">
        <v>34</v>
      </c>
      <c r="C23" s="3">
        <v>2924.1719227294602</v>
      </c>
      <c r="D23" s="3">
        <v>2681.9647436368</v>
      </c>
      <c r="E23" s="3">
        <v>2465.0695388781201</v>
      </c>
      <c r="F23" s="3">
        <v>10229.044991254699</v>
      </c>
      <c r="G23" s="3">
        <v>2892.8677362418098</v>
      </c>
      <c r="H23" s="3"/>
      <c r="I23" s="3">
        <v>3252.7650909297299</v>
      </c>
      <c r="J23" s="3">
        <v>148.10933063027699</v>
      </c>
      <c r="K23" s="3">
        <v>6607.52436780275</v>
      </c>
      <c r="L23" s="3">
        <v>148.23273980883499</v>
      </c>
      <c r="M23" s="3">
        <v>2641.3215844424099</v>
      </c>
    </row>
    <row r="24" spans="1:13" x14ac:dyDescent="0.2">
      <c r="A24" s="2" t="s">
        <v>38</v>
      </c>
      <c r="B24" s="2" t="s">
        <v>39</v>
      </c>
      <c r="C24" s="2">
        <v>18.600000000000001</v>
      </c>
      <c r="D24" s="2">
        <v>15.2</v>
      </c>
      <c r="E24" s="2">
        <v>18.2</v>
      </c>
      <c r="F24" s="11">
        <v>17</v>
      </c>
      <c r="G24" s="2">
        <v>18.2</v>
      </c>
      <c r="H24" s="2"/>
      <c r="I24" s="2">
        <v>20.2</v>
      </c>
      <c r="J24" s="2">
        <v>15.2</v>
      </c>
      <c r="K24" s="2">
        <v>17.2</v>
      </c>
      <c r="L24" s="2">
        <v>15.2</v>
      </c>
      <c r="M24" s="2">
        <v>16</v>
      </c>
    </row>
    <row r="25" spans="1:13" x14ac:dyDescent="0.2">
      <c r="A25" t="s">
        <v>40</v>
      </c>
      <c r="B25" t="s">
        <v>41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I25">
        <v>0</v>
      </c>
      <c r="J25" s="3">
        <v>0</v>
      </c>
      <c r="K25" s="3">
        <v>0</v>
      </c>
      <c r="L25">
        <v>0</v>
      </c>
      <c r="M25">
        <v>0</v>
      </c>
    </row>
    <row r="26" spans="1:13" x14ac:dyDescent="0.2">
      <c r="A26" t="s">
        <v>42</v>
      </c>
      <c r="B26" t="s">
        <v>41</v>
      </c>
      <c r="C26" s="3">
        <v>94009.600000000006</v>
      </c>
      <c r="D26" s="3">
        <v>16881.8</v>
      </c>
      <c r="E26" s="3">
        <v>45421.2</v>
      </c>
      <c r="F26" s="3">
        <v>59007.6</v>
      </c>
      <c r="G26" s="3">
        <v>42008</v>
      </c>
      <c r="H26" s="3"/>
      <c r="I26" s="3">
        <v>16690</v>
      </c>
      <c r="J26" s="3">
        <v>13708.4</v>
      </c>
      <c r="K26" s="3">
        <v>59052</v>
      </c>
      <c r="L26" s="3">
        <v>13708.4</v>
      </c>
      <c r="M26" s="3">
        <v>42969.2</v>
      </c>
    </row>
    <row r="27" spans="1:13" x14ac:dyDescent="0.2">
      <c r="A27" t="s">
        <v>43</v>
      </c>
      <c r="B27" t="s">
        <v>41</v>
      </c>
      <c r="C27" s="3">
        <v>0</v>
      </c>
      <c r="D27" s="3">
        <v>13324.8</v>
      </c>
      <c r="E27" s="3">
        <v>15326</v>
      </c>
      <c r="F27" s="3">
        <v>88150</v>
      </c>
      <c r="G27" s="3">
        <v>21076</v>
      </c>
      <c r="H27" s="3"/>
      <c r="I27" s="3">
        <v>0</v>
      </c>
      <c r="J27" s="3">
        <v>88.2</v>
      </c>
      <c r="K27" s="3">
        <v>60961.2</v>
      </c>
      <c r="L27" s="3">
        <v>89.8</v>
      </c>
      <c r="M27" s="3">
        <v>14476.8</v>
      </c>
    </row>
    <row r="28" spans="1:13" x14ac:dyDescent="0.2">
      <c r="A28" t="s">
        <v>44</v>
      </c>
      <c r="B28" t="s">
        <v>41</v>
      </c>
      <c r="C28" s="3">
        <v>5150.3999999999996</v>
      </c>
      <c r="D28" s="3">
        <v>1290</v>
      </c>
      <c r="E28" s="3">
        <v>4018.2</v>
      </c>
      <c r="F28" s="3">
        <v>3707.4</v>
      </c>
      <c r="G28" s="3">
        <v>3079.4</v>
      </c>
      <c r="H28" s="3"/>
      <c r="I28" s="3">
        <v>1950</v>
      </c>
      <c r="J28" s="3">
        <v>1290</v>
      </c>
      <c r="K28" s="3">
        <v>3751.8</v>
      </c>
      <c r="L28" s="3">
        <v>1290</v>
      </c>
      <c r="M28" s="3">
        <v>2705.6</v>
      </c>
    </row>
    <row r="29" spans="1:13" x14ac:dyDescent="0.2">
      <c r="A29" s="2" t="s">
        <v>45</v>
      </c>
      <c r="B29" s="2" t="s">
        <v>41</v>
      </c>
      <c r="C29" s="4">
        <v>28382</v>
      </c>
      <c r="D29" s="4">
        <v>22694.400000000001</v>
      </c>
      <c r="E29" s="4">
        <v>19400</v>
      </c>
      <c r="F29" s="4">
        <v>215450</v>
      </c>
      <c r="G29" s="4">
        <v>28336</v>
      </c>
      <c r="H29" s="4"/>
      <c r="I29" s="4">
        <v>36044.800000000003</v>
      </c>
      <c r="J29" s="4">
        <v>176.4</v>
      </c>
      <c r="K29" s="4">
        <v>122322</v>
      </c>
      <c r="L29" s="4">
        <v>179.6</v>
      </c>
      <c r="M29" s="4">
        <v>18688.8</v>
      </c>
    </row>
    <row r="30" spans="1:13" x14ac:dyDescent="0.2">
      <c r="A30" s="3" t="s">
        <v>46</v>
      </c>
      <c r="B30" s="3" t="s">
        <v>34</v>
      </c>
      <c r="C30" s="3">
        <v>3019.3545533748102</v>
      </c>
      <c r="D30" s="3">
        <v>3130.1073458411302</v>
      </c>
      <c r="E30" s="3">
        <v>2292.61622714237</v>
      </c>
      <c r="F30" s="3">
        <v>2971.0156160312599</v>
      </c>
      <c r="G30" s="3">
        <v>3007.9559776044198</v>
      </c>
      <c r="H30" s="3"/>
      <c r="I30" s="3">
        <v>2477.5772046526199</v>
      </c>
      <c r="J30" s="3">
        <v>2577.9168290857801</v>
      </c>
      <c r="K30" s="3">
        <v>2972.5078938090401</v>
      </c>
      <c r="L30" s="3">
        <v>2577.9168290857801</v>
      </c>
      <c r="M30" s="3">
        <v>3079.0915526786298</v>
      </c>
    </row>
    <row r="31" spans="1:13" x14ac:dyDescent="0.2">
      <c r="A31" s="3" t="s">
        <v>47</v>
      </c>
      <c r="B31" s="3" t="s">
        <v>34</v>
      </c>
      <c r="C31" s="3">
        <v>4442.8240368753904</v>
      </c>
      <c r="D31" s="3">
        <v>1069.944098749</v>
      </c>
      <c r="E31" s="3">
        <v>2272.14259908043</v>
      </c>
      <c r="F31" s="3">
        <v>2953.5786589620202</v>
      </c>
      <c r="G31" s="3">
        <v>2189.99025442108</v>
      </c>
      <c r="H31" s="3"/>
      <c r="I31" s="3">
        <v>980.38855535087703</v>
      </c>
      <c r="J31" s="3">
        <v>866.74952087407996</v>
      </c>
      <c r="K31" s="3">
        <v>2955.56911463285</v>
      </c>
      <c r="L31" s="3">
        <v>866.74952087407996</v>
      </c>
      <c r="M31" s="3">
        <v>2239.9141364934999</v>
      </c>
    </row>
    <row r="32" spans="1:13" x14ac:dyDescent="0.2">
      <c r="A32" s="4" t="s">
        <v>48</v>
      </c>
      <c r="B32" s="4" t="s">
        <v>34</v>
      </c>
      <c r="C32" s="4">
        <v>259.87927777777702</v>
      </c>
      <c r="D32" s="4">
        <v>720.75861111111101</v>
      </c>
      <c r="E32" s="4">
        <v>394.20216666666602</v>
      </c>
      <c r="F32" s="4">
        <v>511.83227777777699</v>
      </c>
      <c r="G32" s="4">
        <v>530.509777777777</v>
      </c>
      <c r="H32" s="4"/>
      <c r="I32" s="4">
        <v>616.52044444444505</v>
      </c>
      <c r="J32" s="4">
        <v>554.20138888888903</v>
      </c>
      <c r="K32" s="4">
        <v>511.45449999999897</v>
      </c>
      <c r="L32" s="4">
        <v>554.20138888888903</v>
      </c>
      <c r="M32" s="4">
        <v>539.76133333333303</v>
      </c>
    </row>
    <row r="33" spans="1:13" x14ac:dyDescent="0.2">
      <c r="A33" s="3" t="s">
        <v>49</v>
      </c>
      <c r="B33" s="3" t="s">
        <v>34</v>
      </c>
      <c r="C33" s="3">
        <v>1078.0164542757</v>
      </c>
      <c r="D33" s="3">
        <v>1328.5151598657999</v>
      </c>
      <c r="E33" s="3">
        <v>1183.61326771021</v>
      </c>
      <c r="F33" s="3">
        <v>533.37722567967796</v>
      </c>
      <c r="G33" s="3">
        <v>1188.1220467323301</v>
      </c>
      <c r="H33" s="3"/>
      <c r="I33" s="3">
        <v>1051.2176657489799</v>
      </c>
      <c r="J33" s="3">
        <v>5179.4952777777698</v>
      </c>
      <c r="K33" s="3">
        <v>725.25238218284903</v>
      </c>
      <c r="L33" s="3">
        <v>5179.4412777777698</v>
      </c>
      <c r="M33" s="3">
        <v>1273.84807447347</v>
      </c>
    </row>
    <row r="34" spans="1:13" x14ac:dyDescent="0.2">
      <c r="A34" s="3" t="s">
        <v>50</v>
      </c>
      <c r="B34" s="3" t="s">
        <v>34</v>
      </c>
      <c r="C34" s="3">
        <v>845.47747918767197</v>
      </c>
      <c r="D34" s="3">
        <v>579.34829582549605</v>
      </c>
      <c r="E34" s="3">
        <v>668.98078014821397</v>
      </c>
      <c r="F34" s="3">
        <v>3315.5389944626199</v>
      </c>
      <c r="G34" s="3">
        <v>883.66390468043699</v>
      </c>
      <c r="H34" s="3"/>
      <c r="I34" s="3">
        <v>922.44841502576799</v>
      </c>
      <c r="J34" s="3">
        <v>2.9767127910901099</v>
      </c>
      <c r="K34" s="3">
        <v>2325.597356062</v>
      </c>
      <c r="L34" s="3">
        <v>3.03071211609854</v>
      </c>
      <c r="M34" s="3">
        <v>664.97343700307999</v>
      </c>
    </row>
    <row r="35" spans="1:13" x14ac:dyDescent="0.2">
      <c r="A35" s="4" t="s">
        <v>51</v>
      </c>
      <c r="B35" s="4" t="s">
        <v>34</v>
      </c>
      <c r="C35" s="4">
        <v>975.36127777777801</v>
      </c>
      <c r="D35" s="4">
        <v>878.94772222222196</v>
      </c>
      <c r="E35" s="4">
        <v>878.37294444444399</v>
      </c>
      <c r="F35" s="4">
        <v>888.27200000000005</v>
      </c>
      <c r="G35" s="4">
        <v>1023.91861111111</v>
      </c>
      <c r="H35" s="4"/>
      <c r="I35" s="4">
        <v>837.12549999999999</v>
      </c>
      <c r="J35" s="4">
        <v>74.400000000000006</v>
      </c>
      <c r="K35" s="4">
        <v>842.28972222222205</v>
      </c>
      <c r="L35" s="4">
        <v>74.400000000000006</v>
      </c>
      <c r="M35" s="4">
        <v>932.761944444444</v>
      </c>
    </row>
    <row r="36" spans="1:13" x14ac:dyDescent="0.2">
      <c r="A36" s="3" t="s">
        <v>52</v>
      </c>
      <c r="B36" s="3" t="s">
        <v>34</v>
      </c>
      <c r="C36" s="3">
        <v>47.829944444444401</v>
      </c>
      <c r="D36" s="3">
        <v>17.288055555555498</v>
      </c>
      <c r="E36" s="3">
        <v>88.829888888888803</v>
      </c>
      <c r="F36" s="3">
        <v>64.625055555555505</v>
      </c>
      <c r="G36" s="3">
        <v>35.278555555555499</v>
      </c>
      <c r="H36" s="3"/>
      <c r="I36" s="3">
        <v>19.017944444444399</v>
      </c>
      <c r="J36" s="3">
        <v>25.494611111111102</v>
      </c>
      <c r="K36" s="3">
        <v>69.049611111111105</v>
      </c>
      <c r="L36" s="3">
        <v>25.494611111111102</v>
      </c>
      <c r="M36" s="3">
        <v>18.775944444444399</v>
      </c>
    </row>
    <row r="37" spans="1:13" x14ac:dyDescent="0.2">
      <c r="A37" s="3" t="s">
        <v>53</v>
      </c>
      <c r="B37" s="3" t="s">
        <v>34</v>
      </c>
      <c r="C37" s="3">
        <v>192.00883516085199</v>
      </c>
      <c r="D37" s="3">
        <v>51.7077352560135</v>
      </c>
      <c r="E37" s="3">
        <v>148.73250814201799</v>
      </c>
      <c r="F37" s="3">
        <v>136.141625205465</v>
      </c>
      <c r="G37" s="3">
        <v>110.790745875314</v>
      </c>
      <c r="H37" s="3"/>
      <c r="I37" s="3">
        <v>76.596228583064303</v>
      </c>
      <c r="J37" s="3">
        <v>51.551604969853599</v>
      </c>
      <c r="K37" s="3">
        <v>141.34745832778</v>
      </c>
      <c r="L37" s="3">
        <v>51.551604969853599</v>
      </c>
      <c r="M37" s="3">
        <v>95.558320000821595</v>
      </c>
    </row>
    <row r="38" spans="1:13" x14ac:dyDescent="0.2">
      <c r="A38" s="4" t="s">
        <v>54</v>
      </c>
      <c r="B38" s="4" t="s">
        <v>34</v>
      </c>
      <c r="C38" s="4">
        <v>235.65111111111099</v>
      </c>
      <c r="D38" s="4">
        <v>307.743277777777</v>
      </c>
      <c r="E38" s="4">
        <v>150.71222222222201</v>
      </c>
      <c r="F38" s="4">
        <v>135.825666666666</v>
      </c>
      <c r="G38" s="4">
        <v>219.07061111111099</v>
      </c>
      <c r="H38" s="4"/>
      <c r="I38" s="4">
        <v>400.64044444444397</v>
      </c>
      <c r="J38" s="4">
        <v>261.52416666666602</v>
      </c>
      <c r="K38" s="4">
        <v>164.90261111111101</v>
      </c>
      <c r="L38" s="4">
        <v>261.52416666666602</v>
      </c>
      <c r="M38" s="4">
        <v>248.825722222222</v>
      </c>
    </row>
    <row r="39" spans="1:13" x14ac:dyDescent="0.2">
      <c r="A39" s="3" t="s">
        <v>55</v>
      </c>
      <c r="B39" s="3" t="s">
        <v>34</v>
      </c>
      <c r="C39" s="3">
        <v>50.802222222222198</v>
      </c>
      <c r="D39" s="3">
        <v>38.150277777777703</v>
      </c>
      <c r="E39" s="3">
        <v>47.536444444444399</v>
      </c>
      <c r="F39" s="3">
        <v>27.036944444444401</v>
      </c>
      <c r="G39" s="3">
        <v>56.845944444444399</v>
      </c>
      <c r="H39" s="3"/>
      <c r="I39" s="3">
        <v>46.580888888888801</v>
      </c>
      <c r="J39" s="3">
        <v>8.5674444444444404</v>
      </c>
      <c r="K39" s="3">
        <v>39.610722222222201</v>
      </c>
      <c r="L39" s="3">
        <v>8.5674444444444404</v>
      </c>
      <c r="M39" s="3">
        <v>54.665611111111097</v>
      </c>
    </row>
    <row r="40" spans="1:13" x14ac:dyDescent="0.2">
      <c r="A40" s="3" t="s">
        <v>56</v>
      </c>
      <c r="B40" s="3" t="s">
        <v>34</v>
      </c>
      <c r="C40" s="3">
        <v>184.474977266553</v>
      </c>
      <c r="D40" s="3">
        <v>48.765511402028302</v>
      </c>
      <c r="E40" s="3">
        <v>139.80768612139201</v>
      </c>
      <c r="F40" s="3">
        <v>131.853719038934</v>
      </c>
      <c r="G40" s="3">
        <v>117.42198686149401</v>
      </c>
      <c r="H40" s="3"/>
      <c r="I40" s="3">
        <v>73.913814952443801</v>
      </c>
      <c r="J40" s="3">
        <v>48.791109331207998</v>
      </c>
      <c r="K40" s="3">
        <v>129.269371441651</v>
      </c>
      <c r="L40" s="3">
        <v>48.791109331207998</v>
      </c>
      <c r="M40" s="3">
        <v>105.186864315313</v>
      </c>
    </row>
    <row r="41" spans="1:13" x14ac:dyDescent="0.2">
      <c r="A41" s="4" t="s">
        <v>57</v>
      </c>
      <c r="B41" s="4" t="s">
        <v>34</v>
      </c>
      <c r="C41" s="4">
        <v>218.97361111111101</v>
      </c>
      <c r="D41" s="4">
        <v>184.10527777777699</v>
      </c>
      <c r="E41" s="4">
        <v>282.25299999999999</v>
      </c>
      <c r="F41" s="4">
        <v>201.483833333333</v>
      </c>
      <c r="G41" s="4">
        <v>271.65488888888802</v>
      </c>
      <c r="H41" s="4"/>
      <c r="I41" s="4">
        <v>295.59949999999998</v>
      </c>
      <c r="J41" s="4">
        <v>254.86572222222199</v>
      </c>
      <c r="K41" s="4">
        <v>212.25494444444399</v>
      </c>
      <c r="L41" s="4">
        <v>254.86572222222199</v>
      </c>
      <c r="M41" s="4">
        <v>255.84033333333301</v>
      </c>
    </row>
    <row r="42" spans="1:13" x14ac:dyDescent="0.2">
      <c r="A42" s="3" t="s">
        <v>58</v>
      </c>
      <c r="B42" s="3" t="s">
        <v>34</v>
      </c>
      <c r="C42" s="3">
        <v>511.77984912848001</v>
      </c>
      <c r="D42" s="3">
        <v>530.61034107247804</v>
      </c>
      <c r="E42" s="3">
        <v>406.47663899776597</v>
      </c>
      <c r="F42" s="3">
        <v>348.960166666666</v>
      </c>
      <c r="G42" s="3">
        <v>583.71069401045804</v>
      </c>
      <c r="H42" s="3"/>
      <c r="I42" s="3">
        <v>541.09127508075699</v>
      </c>
      <c r="J42" s="3">
        <v>8367.9850000000006</v>
      </c>
      <c r="K42" s="3">
        <v>392.56811111111102</v>
      </c>
      <c r="L42" s="3">
        <v>8367.9233333333304</v>
      </c>
      <c r="M42" s="3">
        <v>709.64821913748801</v>
      </c>
    </row>
    <row r="43" spans="1:13" x14ac:dyDescent="0.2">
      <c r="A43" s="3" t="s">
        <v>59</v>
      </c>
      <c r="B43" s="3" t="s">
        <v>34</v>
      </c>
      <c r="C43" s="3">
        <v>687.81864037606999</v>
      </c>
      <c r="D43" s="3">
        <v>595.717805254925</v>
      </c>
      <c r="E43" s="3">
        <v>494.04964538425202</v>
      </c>
      <c r="F43" s="3">
        <v>5156.6836715978598</v>
      </c>
      <c r="G43" s="3">
        <v>690.48867397088202</v>
      </c>
      <c r="H43" s="3"/>
      <c r="I43" s="3">
        <v>864.46180739778094</v>
      </c>
      <c r="J43" s="3">
        <v>3.45143517833205</v>
      </c>
      <c r="K43" s="3">
        <v>2865.3156041546099</v>
      </c>
      <c r="L43" s="3">
        <v>3.51313976761088</v>
      </c>
      <c r="M43" s="3">
        <v>537.38597396590205</v>
      </c>
    </row>
    <row r="44" spans="1:13" x14ac:dyDescent="0.2">
      <c r="A44" s="4" t="s">
        <v>60</v>
      </c>
      <c r="B44" s="4" t="s">
        <v>34</v>
      </c>
      <c r="C44" s="4">
        <v>805.441222222222</v>
      </c>
      <c r="D44" s="4">
        <v>816.29361111111098</v>
      </c>
      <c r="E44" s="4">
        <v>769.35561111111099</v>
      </c>
      <c r="F44" s="4">
        <v>604.296722222222</v>
      </c>
      <c r="G44" s="4">
        <v>789.06916666666598</v>
      </c>
      <c r="H44" s="4"/>
      <c r="I44" s="4">
        <v>801.44022222222202</v>
      </c>
      <c r="J44" s="4">
        <v>72.849999999999994</v>
      </c>
      <c r="K44" s="4">
        <v>698.05088888888895</v>
      </c>
      <c r="L44" s="4">
        <v>72.849999999999994</v>
      </c>
      <c r="M44" s="4">
        <v>944.11977777777702</v>
      </c>
    </row>
    <row r="45" spans="1:13" x14ac:dyDescent="0.2">
      <c r="A45" s="3" t="s">
        <v>61</v>
      </c>
      <c r="B45" s="3" t="s">
        <v>34</v>
      </c>
      <c r="C45" s="3">
        <v>471.10517107781902</v>
      </c>
      <c r="D45" s="3">
        <v>451.58736086858602</v>
      </c>
      <c r="E45" s="3">
        <v>367.35128232128199</v>
      </c>
      <c r="F45" s="3">
        <v>273.17138888888798</v>
      </c>
      <c r="G45" s="3">
        <v>545.91010605962094</v>
      </c>
      <c r="H45" s="3"/>
      <c r="I45" s="3">
        <v>501.84728033312302</v>
      </c>
      <c r="J45" s="3">
        <v>6555.5985555555499</v>
      </c>
      <c r="K45" s="3">
        <v>323.99533333333301</v>
      </c>
      <c r="L45" s="3">
        <v>6555.5368333333299</v>
      </c>
      <c r="M45" s="3">
        <v>525.96456004043398</v>
      </c>
    </row>
    <row r="46" spans="1:13" x14ac:dyDescent="0.2">
      <c r="A46" s="3" t="s">
        <v>62</v>
      </c>
      <c r="B46" s="3" t="s">
        <v>34</v>
      </c>
      <c r="C46" s="3">
        <v>642.34478235339702</v>
      </c>
      <c r="D46" s="3">
        <v>511.47666060410501</v>
      </c>
      <c r="E46" s="3">
        <v>452.49389349387502</v>
      </c>
      <c r="F46" s="3">
        <v>4006.5406529902102</v>
      </c>
      <c r="G46" s="3">
        <v>641.68745115982404</v>
      </c>
      <c r="H46" s="3"/>
      <c r="I46" s="3">
        <v>802.61011686528298</v>
      </c>
      <c r="J46" s="3">
        <v>3.6014510075008999</v>
      </c>
      <c r="K46" s="3">
        <v>2397.29843031479</v>
      </c>
      <c r="L46" s="3">
        <v>3.66315559677972</v>
      </c>
      <c r="M46" s="3">
        <v>401.63005492095198</v>
      </c>
    </row>
    <row r="47" spans="1:13" x14ac:dyDescent="0.2">
      <c r="A47" s="4" t="s">
        <v>63</v>
      </c>
      <c r="B47" s="4" t="s">
        <v>34</v>
      </c>
      <c r="C47" s="4">
        <v>788.56727777777701</v>
      </c>
      <c r="D47" s="4">
        <v>758.47666666666601</v>
      </c>
      <c r="E47" s="4">
        <v>749.17038888888897</v>
      </c>
      <c r="F47" s="4">
        <v>461.523944444444</v>
      </c>
      <c r="G47" s="4">
        <v>771.622444444444</v>
      </c>
      <c r="H47" s="4"/>
      <c r="I47" s="4">
        <v>784.25294444444398</v>
      </c>
      <c r="J47" s="4">
        <v>68.206444444444401</v>
      </c>
      <c r="K47" s="4">
        <v>646.85944444444397</v>
      </c>
      <c r="L47" s="4">
        <v>68.206444444444401</v>
      </c>
      <c r="M47" s="4">
        <v>758.18577777777796</v>
      </c>
    </row>
    <row r="48" spans="1:13" x14ac:dyDescent="0.2">
      <c r="A48" s="3" t="s">
        <v>64</v>
      </c>
      <c r="B48" s="3" t="s">
        <v>34</v>
      </c>
      <c r="C48" s="3">
        <v>4259.5296078315996</v>
      </c>
      <c r="D48" s="3">
        <v>4332.7038487113005</v>
      </c>
      <c r="E48" s="3">
        <v>4245.9432872683201</v>
      </c>
      <c r="F48" s="3">
        <v>4253.7452952915</v>
      </c>
      <c r="G48" s="3">
        <v>4330.0747461009596</v>
      </c>
      <c r="H48" s="3"/>
      <c r="I48" s="3">
        <v>4232.6488139369803</v>
      </c>
      <c r="J48" s="3">
        <v>4303.3303835070001</v>
      </c>
      <c r="K48" s="3">
        <v>4251.05938086477</v>
      </c>
      <c r="L48" s="3">
        <v>4303.3303835070001</v>
      </c>
      <c r="M48" s="3">
        <v>4385.6914928515798</v>
      </c>
    </row>
    <row r="49" spans="1:13" x14ac:dyDescent="0.2">
      <c r="A49" s="3" t="s">
        <v>65</v>
      </c>
      <c r="B49" s="3" t="s">
        <v>34</v>
      </c>
      <c r="C49" s="3">
        <v>205.095980690396</v>
      </c>
      <c r="D49" s="3">
        <v>245.66002259857399</v>
      </c>
      <c r="E49" s="3">
        <v>263.35101670871899</v>
      </c>
      <c r="F49" s="3">
        <v>273.55166866399799</v>
      </c>
      <c r="G49" s="3">
        <v>205.695761338132</v>
      </c>
      <c r="H49" s="3"/>
      <c r="I49" s="3">
        <v>301.25630007560801</v>
      </c>
      <c r="J49" s="3">
        <v>259.51183464489799</v>
      </c>
      <c r="K49" s="3">
        <v>276.38838618109003</v>
      </c>
      <c r="L49" s="3">
        <v>259.51183464489799</v>
      </c>
      <c r="M49" s="3">
        <v>215.99587958876501</v>
      </c>
    </row>
    <row r="50" spans="1:13" x14ac:dyDescent="0.2">
      <c r="A50" s="4" t="s">
        <v>66</v>
      </c>
      <c r="B50" s="4" t="s">
        <v>34</v>
      </c>
      <c r="C50" s="4">
        <v>1527.7743888888799</v>
      </c>
      <c r="D50" s="4">
        <v>1414.0361111111099</v>
      </c>
      <c r="E50" s="4">
        <v>1483.10566666666</v>
      </c>
      <c r="F50" s="4">
        <v>1465.1030000000001</v>
      </c>
      <c r="G50" s="4">
        <v>1456.62944444444</v>
      </c>
      <c r="H50" s="4"/>
      <c r="I50" s="4">
        <v>1458.49483333333</v>
      </c>
      <c r="J50" s="4">
        <v>1429.5577777777701</v>
      </c>
      <c r="K50" s="4">
        <v>1464.9522222222199</v>
      </c>
      <c r="L50" s="4">
        <v>1429.5577777777701</v>
      </c>
      <c r="M50" s="4">
        <v>1390.7126111111099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5"/>
  <sheetViews>
    <sheetView topLeftCell="A39" workbookViewId="0">
      <selection activeCell="C63" sqref="C63:F65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6" x14ac:dyDescent="0.2">
      <c r="A1" s="1"/>
      <c r="B1" s="1"/>
      <c r="C1" s="1" t="s">
        <v>70</v>
      </c>
      <c r="D1" s="1" t="s">
        <v>71</v>
      </c>
      <c r="E1" s="1" t="s">
        <v>72</v>
      </c>
      <c r="F1" s="1" t="s">
        <v>73</v>
      </c>
    </row>
    <row r="2" spans="1:6" x14ac:dyDescent="0.2">
      <c r="A2" t="s">
        <v>74</v>
      </c>
      <c r="B2" t="s">
        <v>12</v>
      </c>
      <c r="C2">
        <f>AVERAGE(WCports_test_ctv6a!C2,WCports_test_ctv6b!C2,WCports_test_ctv6c!C2,WCports_test_ctv6d!C2)</f>
        <v>43</v>
      </c>
      <c r="D2">
        <f>AVERAGE(WCports_test_ctv6a!D2,WCports_test_ctv6b!D2,WCports_test_ctv6c!D2,WCports_test_ctv6d!D2)</f>
        <v>48</v>
      </c>
      <c r="E2">
        <f>AVERAGE(WCports_test_ctv6a!E2,WCports_test_ctv6b!E2,WCports_test_ctv6c!E2,WCports_test_ctv6d!E2)</f>
        <v>56</v>
      </c>
      <c r="F2">
        <f>AVERAGE(WCports_test_ctv6a!F2,WCports_test_ctv6b!F2,WCports_test_ctv6c!F2,WCports_test_ctv6d!F2)</f>
        <v>42</v>
      </c>
    </row>
    <row r="3" spans="1:6" x14ac:dyDescent="0.2">
      <c r="A3" s="2" t="s">
        <v>75</v>
      </c>
      <c r="B3" s="2" t="s">
        <v>12</v>
      </c>
      <c r="C3" s="2">
        <f>AVERAGE(WCports_test_ctv6a!C3,WCports_test_ctv6b!C3,WCports_test_ctv6c!C3,WCports_test_ctv6d!C3)</f>
        <v>43</v>
      </c>
      <c r="D3" s="2">
        <f>AVERAGE(WCports_test_ctv6a!D3,WCports_test_ctv6b!D3,WCports_test_ctv6c!D3,WCports_test_ctv6d!D3)</f>
        <v>148</v>
      </c>
      <c r="E3" s="2">
        <f>AVERAGE(WCports_test_ctv6a!E3,WCports_test_ctv6b!E3,WCports_test_ctv6c!E3,WCports_test_ctv6d!E3)</f>
        <v>50</v>
      </c>
      <c r="F3" s="2">
        <f>AVERAGE(WCports_test_ctv6a!F3,WCports_test_ctv6b!F3,WCports_test_ctv6c!F3,WCports_test_ctv6d!F3)</f>
        <v>148</v>
      </c>
    </row>
    <row r="4" spans="1:6" x14ac:dyDescent="0.2">
      <c r="A4" t="s">
        <v>14</v>
      </c>
      <c r="B4" s="1" t="s">
        <v>15</v>
      </c>
      <c r="C4" s="29">
        <f>AVERAGE(WCports_test_ctv6a!C4,WCports_test_ctv6b!C4,WCports_test_ctv6c!C4,WCports_test_ctv6d!C4)</f>
        <v>0.92131066668301376</v>
      </c>
      <c r="D4" s="9">
        <f>AVERAGE(WCports_test_ctv6a!D4,WCports_test_ctv6b!D4,WCports_test_ctv6c!D4,WCports_test_ctv6d!D4)</f>
        <v>0.91342404897745599</v>
      </c>
      <c r="E4" s="9">
        <f>AVERAGE(WCports_test_ctv6a!E4,WCports_test_ctv6b!E4,WCports_test_ctv6c!E4,WCports_test_ctv6d!E4)</f>
        <v>0.92042167993548074</v>
      </c>
      <c r="F4" s="9">
        <f>AVERAGE(WCports_test_ctv6a!F4,WCports_test_ctv6b!F4,WCports_test_ctv6c!F4,WCports_test_ctv6d!F4)</f>
        <v>0.91237431067553776</v>
      </c>
    </row>
    <row r="5" spans="1:6" x14ac:dyDescent="0.2">
      <c r="A5" t="s">
        <v>16</v>
      </c>
      <c r="B5" t="s">
        <v>15</v>
      </c>
      <c r="C5" s="30">
        <f>AVERAGE(WCports_test_ctv6a!C5,WCports_test_ctv6b!C5,WCports_test_ctv6c!C5,WCports_test_ctv6d!C5)</f>
        <v>0.93016637660042112</v>
      </c>
      <c r="D5" s="8">
        <f>AVERAGE(WCports_test_ctv6a!D5,WCports_test_ctv6b!D5,WCports_test_ctv6c!D5,WCports_test_ctv6d!D5)</f>
        <v>0.92289259795277245</v>
      </c>
      <c r="E5" s="8">
        <f>AVERAGE(WCports_test_ctv6a!E5,WCports_test_ctv6b!E5,WCports_test_ctv6c!E5,WCports_test_ctv6d!E5)</f>
        <v>0.93261699173574342</v>
      </c>
      <c r="F5" s="8">
        <f>AVERAGE(WCports_test_ctv6a!F5,WCports_test_ctv6b!F5,WCports_test_ctv6c!F5,WCports_test_ctv6d!F5)</f>
        <v>0.92277812299353124</v>
      </c>
    </row>
    <row r="6" spans="1:6" x14ac:dyDescent="0.2">
      <c r="A6" t="s">
        <v>17</v>
      </c>
      <c r="B6" t="s">
        <v>15</v>
      </c>
      <c r="C6" s="30">
        <f>AVERAGE(WCports_test_ctv6a!C6,WCports_test_ctv6b!C6,WCports_test_ctv6c!C6,WCports_test_ctv6d!C6)</f>
        <v>0.48176093446036472</v>
      </c>
      <c r="D6" s="8">
        <f>AVERAGE(WCports_test_ctv6a!D6,WCports_test_ctv6b!D6,WCports_test_ctv6c!D6,WCports_test_ctv6d!D6)</f>
        <v>0.52863109991412927</v>
      </c>
      <c r="E6" s="8">
        <f>AVERAGE(WCports_test_ctv6a!E6,WCports_test_ctv6b!E6,WCports_test_ctv6c!E6,WCports_test_ctv6d!E6)</f>
        <v>0.4496966146415145</v>
      </c>
      <c r="F6" s="8">
        <f>AVERAGE(WCports_test_ctv6a!F6,WCports_test_ctv6b!F6,WCports_test_ctv6c!F6,WCports_test_ctv6d!F6)</f>
        <v>0.52856552887828967</v>
      </c>
    </row>
    <row r="7" spans="1:6" x14ac:dyDescent="0.2">
      <c r="A7" t="s">
        <v>18</v>
      </c>
      <c r="B7" t="s">
        <v>15</v>
      </c>
      <c r="C7" s="30">
        <f>AVERAGE(WCports_test_ctv6a!C7,WCports_test_ctv6b!C7,WCports_test_ctv6c!C7,WCports_test_ctv6d!C7)</f>
        <v>0.51791856821224203</v>
      </c>
      <c r="D7" s="8">
        <f>AVERAGE(WCports_test_ctv6a!D7,WCports_test_ctv6b!D7,WCports_test_ctv6c!D7,WCports_test_ctv6d!D7)</f>
        <v>0.57278806437872698</v>
      </c>
      <c r="E7" s="8">
        <f>AVERAGE(WCports_test_ctv6a!E7,WCports_test_ctv6b!E7,WCports_test_ctv6c!E7,WCports_test_ctv6d!E7)</f>
        <v>0.48217709626384297</v>
      </c>
      <c r="F7" s="8">
        <f>AVERAGE(WCports_test_ctv6a!F7,WCports_test_ctv6b!F7,WCports_test_ctv6c!F7,WCports_test_ctv6d!F7)</f>
        <v>0.57278806437872698</v>
      </c>
    </row>
    <row r="8" spans="1:6" x14ac:dyDescent="0.2">
      <c r="A8" t="s">
        <v>19</v>
      </c>
      <c r="B8" t="s">
        <v>20</v>
      </c>
      <c r="C8" s="3">
        <f>AVERAGE(WCports_test_ctv6a!C8,WCports_test_ctv6b!C8,WCports_test_ctv6c!C8,WCports_test_ctv6d!C8)</f>
        <v>4243.6509295499982</v>
      </c>
      <c r="D8" s="3">
        <f>AVERAGE(WCports_test_ctv6a!D8,WCports_test_ctv6b!D8,WCports_test_ctv6c!D8,WCports_test_ctv6d!D8)</f>
        <v>4656.5125938500005</v>
      </c>
      <c r="E8" s="3">
        <f>AVERAGE(WCports_test_ctv6a!E8,WCports_test_ctv6b!E8,WCports_test_ctv6c!E8,WCports_test_ctv6d!E8)</f>
        <v>3961.2083924499998</v>
      </c>
      <c r="F8" s="3">
        <f>AVERAGE(WCports_test_ctv6a!F8,WCports_test_ctv6b!F8,WCports_test_ctv6c!F8,WCports_test_ctv6d!F8)</f>
        <v>4655.9350032499997</v>
      </c>
    </row>
    <row r="9" spans="1:6" x14ac:dyDescent="0.2">
      <c r="A9" s="2" t="s">
        <v>21</v>
      </c>
      <c r="B9" s="2" t="s">
        <v>15</v>
      </c>
      <c r="C9" s="31">
        <f>AVERAGE(WCports_test_ctv6a!C9,WCports_test_ctv6b!C9,WCports_test_ctv6c!C9,WCports_test_ctv6d!C9)</f>
        <v>0.99015290656906696</v>
      </c>
      <c r="D9" s="7">
        <f>AVERAGE(WCports_test_ctv6a!D9,WCports_test_ctv6b!D9,WCports_test_ctv6c!D9,WCports_test_ctv6d!D9)</f>
        <v>0.9661267889209002</v>
      </c>
      <c r="E9" s="7">
        <f>AVERAGE(WCports_test_ctv6a!E9,WCports_test_ctv6b!E9,WCports_test_ctv6c!E9,WCports_test_ctv6d!E9)</f>
        <v>0.98526731425554881</v>
      </c>
      <c r="F9" s="7">
        <f>AVERAGE(WCports_test_ctv6a!F9,WCports_test_ctv6b!F9,WCports_test_ctv6c!F9,WCports_test_ctv6d!F9)</f>
        <v>0.97953315631512627</v>
      </c>
    </row>
    <row r="10" spans="1:6" x14ac:dyDescent="0.2">
      <c r="A10" t="s">
        <v>22</v>
      </c>
      <c r="B10" s="1" t="s">
        <v>23</v>
      </c>
      <c r="C10" s="10">
        <f>AVERAGE(WCports_test_ctv6a!C10,WCports_test_ctv6b!C10,WCports_test_ctv6c!C10,WCports_test_ctv6d!C10)</f>
        <v>81.001121907627251</v>
      </c>
      <c r="D10" s="10">
        <f>AVERAGE(WCports_test_ctv6a!D10,WCports_test_ctv6b!D10,WCports_test_ctv6c!D10,WCports_test_ctv6d!D10)</f>
        <v>89.583324126079347</v>
      </c>
      <c r="E10" s="10">
        <f>AVERAGE(WCports_test_ctv6a!E10,WCports_test_ctv6b!E10,WCports_test_ctv6c!E10,WCports_test_ctv6d!E10)</f>
        <v>79.425091561566205</v>
      </c>
      <c r="F10" s="10">
        <f>AVERAGE(WCports_test_ctv6a!F10,WCports_test_ctv6b!F10,WCports_test_ctv6c!F10,WCports_test_ctv6d!F10)</f>
        <v>91.322291977046234</v>
      </c>
    </row>
    <row r="11" spans="1:6" x14ac:dyDescent="0.2">
      <c r="A11" t="s">
        <v>24</v>
      </c>
      <c r="B11" t="s">
        <v>23</v>
      </c>
      <c r="C11" s="6">
        <f>AVERAGE(WCports_test_ctv6a!C11,WCports_test_ctv6b!C11,WCports_test_ctv6c!C11,WCports_test_ctv6d!C11)</f>
        <v>29.92206468399025</v>
      </c>
      <c r="D11" s="6">
        <f>AVERAGE(WCports_test_ctv6a!D11,WCports_test_ctv6b!D11,WCports_test_ctv6c!D11,WCports_test_ctv6d!D11)</f>
        <v>32.008993310181651</v>
      </c>
      <c r="E11" s="6">
        <f>AVERAGE(WCports_test_ctv6a!E11,WCports_test_ctv6b!E11,WCports_test_ctv6c!E11,WCports_test_ctv6d!E11)</f>
        <v>28.450184506685726</v>
      </c>
      <c r="F11" s="6">
        <f>AVERAGE(WCports_test_ctv6a!F11,WCports_test_ctv6b!F11,WCports_test_ctv6c!F11,WCports_test_ctv6d!F11)</f>
        <v>32.678099972148047</v>
      </c>
    </row>
    <row r="12" spans="1:6" x14ac:dyDescent="0.2">
      <c r="A12" t="s">
        <v>26</v>
      </c>
      <c r="B12" t="s">
        <v>23</v>
      </c>
      <c r="C12" s="6">
        <f>AVERAGE(WCports_test_ctv6a!C12,WCports_test_ctv6b!C12,WCports_test_ctv6c!C12,WCports_test_ctv6d!C12)</f>
        <v>11.774417369640119</v>
      </c>
      <c r="D12" s="6">
        <f>AVERAGE(WCports_test_ctv6a!D12,WCports_test_ctv6b!D12,WCports_test_ctv6c!D12,WCports_test_ctv6d!D12)</f>
        <v>18.203776445929723</v>
      </c>
      <c r="E12" s="6">
        <f>AVERAGE(WCports_test_ctv6a!E12,WCports_test_ctv6b!E12,WCports_test_ctv6c!E12,WCports_test_ctv6d!E12)</f>
        <v>8.7561658510521845</v>
      </c>
      <c r="F12" s="6">
        <f>AVERAGE(WCports_test_ctv6a!F12,WCports_test_ctv6b!F12,WCports_test_ctv6c!F12,WCports_test_ctv6d!F12)</f>
        <v>21.082013390027548</v>
      </c>
    </row>
    <row r="13" spans="1:6" x14ac:dyDescent="0.2">
      <c r="A13" t="s">
        <v>27</v>
      </c>
      <c r="B13" t="s">
        <v>23</v>
      </c>
      <c r="C13" s="6">
        <f>AVERAGE(WCports_test_ctv6a!C13,WCports_test_ctv6b!C13,WCports_test_ctv6c!C13,WCports_test_ctv6d!C13)</f>
        <v>4.3803996412666955</v>
      </c>
      <c r="D13" s="6">
        <f>AVERAGE(WCports_test_ctv6a!D13,WCports_test_ctv6b!D13,WCports_test_ctv6c!D13,WCports_test_ctv6d!D13)</f>
        <v>4.2524076460537028</v>
      </c>
      <c r="E13" s="6">
        <f>AVERAGE(WCports_test_ctv6a!E13,WCports_test_ctv6b!E13,WCports_test_ctv6c!E13,WCports_test_ctv6d!E13)</f>
        <v>4.3422639014932294</v>
      </c>
      <c r="F13" s="6">
        <f>AVERAGE(WCports_test_ctv6a!F13,WCports_test_ctv6b!F13,WCports_test_ctv6c!F13,WCports_test_ctv6d!F13)</f>
        <v>3.7797785406027526</v>
      </c>
    </row>
    <row r="14" spans="1:6" x14ac:dyDescent="0.2">
      <c r="A14" t="s">
        <v>76</v>
      </c>
      <c r="B14" t="s">
        <v>23</v>
      </c>
      <c r="C14" s="6">
        <f>AVERAGE(WCports_test_ctv6a!C14,WCports_test_ctv6b!C14,WCports_test_ctv6c!C14,WCports_test_ctv6d!C14)</f>
        <v>6.0508622849949703</v>
      </c>
      <c r="D14" s="6">
        <f>AVERAGE(WCports_test_ctv6a!D14,WCports_test_ctv6b!D14,WCports_test_ctv6c!D14,WCports_test_ctv6d!D14)</f>
        <v>6.2679460112561927</v>
      </c>
      <c r="E14" s="6">
        <f>AVERAGE(WCports_test_ctv6a!E14,WCports_test_ctv6b!E14,WCports_test_ctv6c!E14,WCports_test_ctv6d!E14)</f>
        <v>6.452799367717005</v>
      </c>
      <c r="F14" s="6">
        <f>AVERAGE(WCports_test_ctv6a!F14,WCports_test_ctv6b!F14,WCports_test_ctv6c!F14,WCports_test_ctv6d!F14)</f>
        <v>6.1069200035930722</v>
      </c>
    </row>
    <row r="15" spans="1:6" x14ac:dyDescent="0.2">
      <c r="A15" t="s">
        <v>28</v>
      </c>
      <c r="B15" t="s">
        <v>23</v>
      </c>
      <c r="C15" s="6">
        <f>AVERAGE(WCports_test_ctv6a!C15,WCports_test_ctv6b!C15,WCports_test_ctv6c!C15,WCports_test_ctv6d!C15)</f>
        <v>1.2052565070893173</v>
      </c>
      <c r="D15" s="6">
        <f>AVERAGE(WCports_test_ctv6a!D15,WCports_test_ctv6b!D15,WCports_test_ctv6c!D15,WCports_test_ctv6d!D15)</f>
        <v>2.7611068320372247</v>
      </c>
      <c r="E15" s="6">
        <f>AVERAGE(WCports_test_ctv6a!E15,WCports_test_ctv6b!E15,WCports_test_ctv6c!E15,WCports_test_ctv6d!E15)</f>
        <v>1.1484510717688143</v>
      </c>
      <c r="F15" s="6">
        <f>AVERAGE(WCports_test_ctv6a!F15,WCports_test_ctv6b!F15,WCports_test_ctv6c!F15,WCports_test_ctv6d!F15)</f>
        <v>2.6843123900198247</v>
      </c>
    </row>
    <row r="16" spans="1:6" x14ac:dyDescent="0.2">
      <c r="A16" t="s">
        <v>29</v>
      </c>
      <c r="B16" t="s">
        <v>23</v>
      </c>
      <c r="C16" s="6">
        <f>AVERAGE(WCports_test_ctv6a!C16,WCports_test_ctv6b!C16,WCports_test_ctv6c!C16,WCports_test_ctv6d!C16)</f>
        <v>12.042115416978532</v>
      </c>
      <c r="D16" s="6">
        <f>AVERAGE(WCports_test_ctv6a!D16,WCports_test_ctv6b!D16,WCports_test_ctv6c!D16,WCports_test_ctv6d!D16)</f>
        <v>12.806705001901051</v>
      </c>
      <c r="E16" s="6">
        <f>AVERAGE(WCports_test_ctv6a!E16,WCports_test_ctv6b!E16,WCports_test_ctv6c!E16,WCports_test_ctv6d!E16)</f>
        <v>13.242274742914763</v>
      </c>
      <c r="F16" s="6">
        <f>AVERAGE(WCports_test_ctv6a!F16,WCports_test_ctv6b!F16,WCports_test_ctv6c!F16,WCports_test_ctv6d!F16)</f>
        <v>12.439308242093961</v>
      </c>
    </row>
    <row r="17" spans="1:6" x14ac:dyDescent="0.2">
      <c r="A17" s="2" t="s">
        <v>30</v>
      </c>
      <c r="B17" s="2" t="s">
        <v>23</v>
      </c>
      <c r="C17" s="5">
        <f>AVERAGE(WCports_test_ctv6a!C17,WCports_test_ctv6b!C17,WCports_test_ctv6c!C17,WCports_test_ctv6d!C17)</f>
        <v>2.8609452736318377</v>
      </c>
      <c r="D17" s="5">
        <f>AVERAGE(WCports_test_ctv6a!D17,WCports_test_ctv6b!D17,WCports_test_ctv6c!D17,WCports_test_ctv6d!D17)</f>
        <v>2.5303279601989974</v>
      </c>
      <c r="E17" s="5">
        <f>AVERAGE(WCports_test_ctv6a!E17,WCports_test_ctv6b!E17,WCports_test_ctv6c!E17,WCports_test_ctv6d!E17)</f>
        <v>2.7825540298507399</v>
      </c>
      <c r="F17" s="5">
        <f>AVERAGE(WCports_test_ctv6a!F17,WCports_test_ctv6b!F17,WCports_test_ctv6c!F17,WCports_test_ctv6d!F17)</f>
        <v>2.5002507462686525</v>
      </c>
    </row>
    <row r="18" spans="1:6" x14ac:dyDescent="0.2">
      <c r="A18" t="s">
        <v>31</v>
      </c>
      <c r="B18" t="s">
        <v>34</v>
      </c>
      <c r="C18" s="3">
        <f>AVERAGE(WCports_test_ctv6a!C18,WCports_test_ctv6b!C18,WCports_test_ctv6c!C18,WCports_test_ctv6d!C18)</f>
        <v>12.0065753424657</v>
      </c>
      <c r="D18" s="3">
        <f>AVERAGE(WCports_test_ctv6a!D18,WCports_test_ctv6b!D18,WCports_test_ctv6c!D18,WCports_test_ctv6d!D18)</f>
        <v>12.0065753424657</v>
      </c>
      <c r="E18" s="3">
        <f>AVERAGE(WCports_test_ctv6a!E18,WCports_test_ctv6b!E18,WCports_test_ctv6c!E18,WCports_test_ctv6d!E18)</f>
        <v>12.0065753424657</v>
      </c>
      <c r="F18" s="3">
        <f>AVERAGE(WCports_test_ctv6a!F18,WCports_test_ctv6b!F18,WCports_test_ctv6c!F18,WCports_test_ctv6d!F18)</f>
        <v>12.0065753424657</v>
      </c>
    </row>
    <row r="19" spans="1:6" x14ac:dyDescent="0.2">
      <c r="A19" t="s">
        <v>33</v>
      </c>
      <c r="B19" t="s">
        <v>34</v>
      </c>
      <c r="C19" s="3">
        <f>AVERAGE(WCports_test_ctv6a!C19,WCports_test_ctv6b!C19,WCports_test_ctv6c!C19,WCports_test_ctv6d!C19)</f>
        <v>1831.0890243347776</v>
      </c>
      <c r="D19" s="3">
        <f>AVERAGE(WCports_test_ctv6a!D19,WCports_test_ctv6b!D19,WCports_test_ctv6c!D19,WCports_test_ctv6d!D19)</f>
        <v>3275.5311773435251</v>
      </c>
      <c r="E19" s="3">
        <f>AVERAGE(WCports_test_ctv6a!E19,WCports_test_ctv6b!E19,WCports_test_ctv6c!E19,WCports_test_ctv6d!E19)</f>
        <v>1390.027937878001</v>
      </c>
      <c r="F19" s="3">
        <f>AVERAGE(WCports_test_ctv6a!F19,WCports_test_ctv6b!F19,WCports_test_ctv6c!F19,WCports_test_ctv6d!F19)</f>
        <v>3795.4172251850923</v>
      </c>
    </row>
    <row r="20" spans="1:6" x14ac:dyDescent="0.2">
      <c r="A20" t="s">
        <v>35</v>
      </c>
      <c r="B20" t="s">
        <v>34</v>
      </c>
      <c r="C20" s="3">
        <f>AVERAGE(WCports_test_ctv6a!C20,WCports_test_ctv6b!C20,WCports_test_ctv6c!C20,WCports_test_ctv6d!C20)</f>
        <v>556.78307900048821</v>
      </c>
      <c r="D20" s="3">
        <f>AVERAGE(WCports_test_ctv6a!D20,WCports_test_ctv6b!D20,WCports_test_ctv6c!D20,WCports_test_ctv6d!D20)</f>
        <v>541.16957861666651</v>
      </c>
      <c r="E20" s="3">
        <f>AVERAGE(WCports_test_ctv6a!E20,WCports_test_ctv6b!E20,WCports_test_ctv6c!E20,WCports_test_ctv6d!E20)</f>
        <v>556.28126962728777</v>
      </c>
      <c r="F20" s="3">
        <f>AVERAGE(WCports_test_ctv6a!F20,WCports_test_ctv6b!F20,WCports_test_ctv6c!F20,WCports_test_ctv6d!F20)</f>
        <v>513.99057445684093</v>
      </c>
    </row>
    <row r="21" spans="1:6" x14ac:dyDescent="0.2">
      <c r="A21" t="s">
        <v>36</v>
      </c>
      <c r="B21" t="s">
        <v>34</v>
      </c>
      <c r="C21" s="3">
        <f>AVERAGE(WCports_test_ctv6a!C21,WCports_test_ctv6b!C21,WCports_test_ctv6c!C21,WCports_test_ctv6d!C21)</f>
        <v>532.37310624173801</v>
      </c>
      <c r="D21" s="3">
        <f>AVERAGE(WCports_test_ctv6a!D21,WCports_test_ctv6b!D21,WCports_test_ctv6c!D21,WCports_test_ctv6d!D21)</f>
        <v>809.22851329286743</v>
      </c>
      <c r="E21" s="3">
        <f>AVERAGE(WCports_test_ctv6a!E21,WCports_test_ctv6b!E21,WCports_test_ctv6c!E21,WCports_test_ctv6d!E21)</f>
        <v>474.50709231041697</v>
      </c>
      <c r="F21" s="3">
        <f>AVERAGE(WCports_test_ctv6a!F21,WCports_test_ctv6b!F21,WCports_test_ctv6c!F21,WCports_test_ctv6d!F21)</f>
        <v>794.27402639809679</v>
      </c>
    </row>
    <row r="22" spans="1:6" x14ac:dyDescent="0.2">
      <c r="A22" s="2" t="s">
        <v>77</v>
      </c>
      <c r="B22" s="2" t="s">
        <v>39</v>
      </c>
      <c r="C22" s="2">
        <f>AVERAGE(WCports_test_ctv6a!C22,WCports_test_ctv6b!C22,WCports_test_ctv6c!C22,WCports_test_ctv6d!C22)</f>
        <v>16669.218022003301</v>
      </c>
      <c r="D22" s="2">
        <f>AVERAGE(WCports_test_ctv6a!D22,WCports_test_ctv6b!D22,WCports_test_ctv6c!D22,WCports_test_ctv6d!D22)</f>
        <v>17389.319600656301</v>
      </c>
      <c r="E22" s="2">
        <f>AVERAGE(WCports_test_ctv6a!E22,WCports_test_ctv6b!E22,WCports_test_ctv6c!E22,WCports_test_ctv6d!E22)</f>
        <v>17396.008996176348</v>
      </c>
      <c r="F22" s="2">
        <f>AVERAGE(WCports_test_ctv6a!F22,WCports_test_ctv6b!F22,WCports_test_ctv6c!F22,WCports_test_ctv6d!F22)</f>
        <v>16825.663842013273</v>
      </c>
    </row>
    <row r="23" spans="1:6" x14ac:dyDescent="0.2">
      <c r="A23" t="s">
        <v>37</v>
      </c>
      <c r="B23" t="s">
        <v>41</v>
      </c>
      <c r="C23" s="3">
        <f>AVERAGE(WCports_test_ctv6a!C23,WCports_test_ctv6b!C23,WCports_test_ctv6c!C23,WCports_test_ctv6d!C23)</f>
        <v>2318.9238699013872</v>
      </c>
      <c r="D23" s="3">
        <f>AVERAGE(WCports_test_ctv6a!D23,WCports_test_ctv6b!D23,WCports_test_ctv6c!D23,WCports_test_ctv6d!D23)</f>
        <v>2457.7088998541049</v>
      </c>
      <c r="E23" s="3">
        <f>AVERAGE(WCports_test_ctv6a!E23,WCports_test_ctv6b!E23,WCports_test_ctv6c!E23,WCports_test_ctv6d!E23)</f>
        <v>2520.2153651161498</v>
      </c>
      <c r="F23" s="3">
        <f>AVERAGE(WCports_test_ctv6a!F23,WCports_test_ctv6b!F23,WCports_test_ctv6c!F23,WCports_test_ctv6d!F23)</f>
        <v>2402.2714776088696</v>
      </c>
    </row>
    <row r="24" spans="1:6" x14ac:dyDescent="0.2">
      <c r="A24" t="s">
        <v>38</v>
      </c>
      <c r="B24" t="s">
        <v>41</v>
      </c>
      <c r="C24" s="3">
        <f>AVERAGE(WCports_test_ctv6a!C24,WCports_test_ctv6b!C24,WCports_test_ctv6c!C24,WCports_test_ctv6d!C24)</f>
        <v>13.15</v>
      </c>
      <c r="D24" s="3">
        <f>AVERAGE(WCports_test_ctv6a!D24,WCports_test_ctv6b!D24,WCports_test_ctv6c!D24,WCports_test_ctv6d!D24)</f>
        <v>16.75</v>
      </c>
      <c r="E24" s="3">
        <f>AVERAGE(WCports_test_ctv6a!E24,WCports_test_ctv6b!E24,WCports_test_ctv6c!E24,WCports_test_ctv6d!E24)</f>
        <v>13.549999999999999</v>
      </c>
      <c r="F24" s="3">
        <f>AVERAGE(WCports_test_ctv6a!F24,WCports_test_ctv6b!F24,WCports_test_ctv6c!F24,WCports_test_ctv6d!F24)</f>
        <v>16.25</v>
      </c>
    </row>
    <row r="25" spans="1:6" x14ac:dyDescent="0.2">
      <c r="A25" t="s">
        <v>42</v>
      </c>
      <c r="B25" t="s">
        <v>41</v>
      </c>
      <c r="C25" s="3">
        <f>AVERAGE(WCports_test_ctv6a!C25,WCports_test_ctv6b!C25,WCports_test_ctv6c!C25,WCports_test_ctv6d!C25)</f>
        <v>17187.099999999999</v>
      </c>
      <c r="D25" s="3">
        <f>AVERAGE(WCports_test_ctv6a!D25,WCports_test_ctv6b!D25,WCports_test_ctv6c!D25,WCports_test_ctv6d!D25)</f>
        <v>65608.399999999994</v>
      </c>
      <c r="E25" s="3">
        <f>AVERAGE(WCports_test_ctv6a!E25,WCports_test_ctv6b!E25,WCports_test_ctv6c!E25,WCports_test_ctv6d!E25)</f>
        <v>14737.5</v>
      </c>
      <c r="F25" s="3">
        <f>AVERAGE(WCports_test_ctv6a!F25,WCports_test_ctv6b!F25,WCports_test_ctv6c!F25,WCports_test_ctv6d!F25)</f>
        <v>75938.8</v>
      </c>
    </row>
    <row r="26" spans="1:6" x14ac:dyDescent="0.2">
      <c r="A26" s="2" t="s">
        <v>43</v>
      </c>
      <c r="B26" s="2" t="s">
        <v>41</v>
      </c>
      <c r="C26" s="4">
        <f>AVERAGE(WCports_test_ctv6a!C26,WCports_test_ctv6b!C26,WCports_test_ctv6c!C26,WCports_test_ctv6d!C26)</f>
        <v>2074.75</v>
      </c>
      <c r="D26" s="4">
        <f>AVERAGE(WCports_test_ctv6a!D26,WCports_test_ctv6b!D26,WCports_test_ctv6c!D26,WCports_test_ctv6d!D26)</f>
        <v>1812</v>
      </c>
      <c r="E26" s="4">
        <f>AVERAGE(WCports_test_ctv6a!E26,WCports_test_ctv6b!E26,WCports_test_ctv6c!E26,WCports_test_ctv6d!E26)</f>
        <v>2766.4</v>
      </c>
      <c r="F26" s="4">
        <f>AVERAGE(WCports_test_ctv6a!F26,WCports_test_ctv6b!F26,WCports_test_ctv6c!F26,WCports_test_ctv6d!F26)</f>
        <v>1478.4</v>
      </c>
    </row>
    <row r="27" spans="1:6" x14ac:dyDescent="0.2">
      <c r="A27" t="s">
        <v>44</v>
      </c>
      <c r="B27" t="s">
        <v>34</v>
      </c>
      <c r="C27" s="3">
        <f>AVERAGE(WCports_test_ctv6a!C27,WCports_test_ctv6b!C27,WCports_test_ctv6c!C27,WCports_test_ctv6d!C27)</f>
        <v>1111.5500000000002</v>
      </c>
      <c r="D27" s="3">
        <f>AVERAGE(WCports_test_ctv6a!D27,WCports_test_ctv6b!D27,WCports_test_ctv6c!D27,WCports_test_ctv6d!D27)</f>
        <v>4676.8</v>
      </c>
      <c r="E27" s="3">
        <f>AVERAGE(WCports_test_ctv6a!E27,WCports_test_ctv6b!E27,WCports_test_ctv6c!E27,WCports_test_ctv6d!E27)</f>
        <v>1330</v>
      </c>
      <c r="F27" s="3">
        <f>AVERAGE(WCports_test_ctv6a!F27,WCports_test_ctv6b!F27,WCports_test_ctv6c!F27,WCports_test_ctv6d!F27)</f>
        <v>4588</v>
      </c>
    </row>
    <row r="28" spans="1:6" x14ac:dyDescent="0.2">
      <c r="A28" t="s">
        <v>78</v>
      </c>
      <c r="B28" t="s">
        <v>34</v>
      </c>
      <c r="C28" s="3">
        <f>AVERAGE(WCports_test_ctv6a!C28,WCports_test_ctv6b!C28,WCports_test_ctv6c!C28,WCports_test_ctv6d!C28)</f>
        <v>0</v>
      </c>
      <c r="D28" s="3">
        <f>AVERAGE(WCports_test_ctv6a!D28,WCports_test_ctv6b!D28,WCports_test_ctv6c!D28,WCports_test_ctv6d!D28)</f>
        <v>0</v>
      </c>
      <c r="E28" s="3">
        <f>AVERAGE(WCports_test_ctv6a!E28,WCports_test_ctv6b!E28,WCports_test_ctv6c!E28,WCports_test_ctv6d!E28)</f>
        <v>0</v>
      </c>
      <c r="F28" s="3">
        <f>AVERAGE(WCports_test_ctv6a!F28,WCports_test_ctv6b!F28,WCports_test_ctv6c!F28,WCports_test_ctv6d!F28)</f>
        <v>0</v>
      </c>
    </row>
    <row r="29" spans="1:6" x14ac:dyDescent="0.2">
      <c r="A29" s="2" t="s">
        <v>45</v>
      </c>
      <c r="B29" s="2" t="s">
        <v>34</v>
      </c>
      <c r="C29" s="4">
        <f>AVERAGE(WCports_test_ctv6a!C29,WCports_test_ctv6b!C29,WCports_test_ctv6c!C29,WCports_test_ctv6d!C29)</f>
        <v>8507.5499999999993</v>
      </c>
      <c r="D29" s="4">
        <f>AVERAGE(WCports_test_ctv6a!D29,WCports_test_ctv6b!D29,WCports_test_ctv6c!D29,WCports_test_ctv6d!D29)</f>
        <v>9808.7999999999993</v>
      </c>
      <c r="E29" s="4">
        <f>AVERAGE(WCports_test_ctv6a!E29,WCports_test_ctv6b!E29,WCports_test_ctv6c!E29,WCports_test_ctv6d!E29)</f>
        <v>11902.8</v>
      </c>
      <c r="F29" s="4">
        <f>AVERAGE(WCports_test_ctv6a!F29,WCports_test_ctv6b!F29,WCports_test_ctv6c!F29,WCports_test_ctv6d!F29)</f>
        <v>8544.9</v>
      </c>
    </row>
    <row r="30" spans="1:6" x14ac:dyDescent="0.2">
      <c r="A30" s="25" t="s">
        <v>46</v>
      </c>
      <c r="B30" s="25" t="s">
        <v>34</v>
      </c>
      <c r="C30" s="26">
        <f>AVERAGE(WCports_test_ctv6a!C30,WCports_test_ctv6b!C30,WCports_test_ctv6c!C30,WCports_test_ctv6d!C30)</f>
        <v>3144.4853406089851</v>
      </c>
      <c r="D30" s="26">
        <f>AVERAGE(WCports_test_ctv6a!D30,WCports_test_ctv6b!D30,WCports_test_ctv6c!D30,WCports_test_ctv6d!D30)</f>
        <v>2098.7514077114552</v>
      </c>
      <c r="E30" s="26">
        <f>AVERAGE(WCports_test_ctv6a!E30,WCports_test_ctv6b!E30,WCports_test_ctv6c!E30,WCports_test_ctv6d!E30)</f>
        <v>2227.8635391402422</v>
      </c>
      <c r="F30" s="26">
        <f>AVERAGE(WCports_test_ctv6a!F30,WCports_test_ctv6b!F30,WCports_test_ctv6c!F30,WCports_test_ctv6d!F30)</f>
        <v>2431.8219188938151</v>
      </c>
    </row>
    <row r="31" spans="1:6" x14ac:dyDescent="0.2">
      <c r="A31" s="25" t="s">
        <v>47</v>
      </c>
      <c r="B31" s="25" t="s">
        <v>34</v>
      </c>
      <c r="C31" s="26">
        <f>AVERAGE(WCports_test_ctv6a!C31,WCports_test_ctv6b!C31,WCports_test_ctv6c!C31,WCports_test_ctv6d!C31)</f>
        <v>1090.6622465570003</v>
      </c>
      <c r="D31" s="26">
        <f>AVERAGE(WCports_test_ctv6a!D31,WCports_test_ctv6b!D31,WCports_test_ctv6c!D31,WCports_test_ctv6d!D31)</f>
        <v>3101.6198578990807</v>
      </c>
      <c r="E31" s="26">
        <f>AVERAGE(WCports_test_ctv6a!E31,WCports_test_ctv6b!E31,WCports_test_ctv6c!E31,WCports_test_ctv6d!E31)</f>
        <v>861.29852121133877</v>
      </c>
      <c r="F31" s="26">
        <f>AVERAGE(WCports_test_ctv6a!F31,WCports_test_ctv6b!F31,WCports_test_ctv6c!F31,WCports_test_ctv6d!F31)</f>
        <v>3590.0588779628697</v>
      </c>
    </row>
    <row r="32" spans="1:6" x14ac:dyDescent="0.2">
      <c r="A32" s="27" t="s">
        <v>48</v>
      </c>
      <c r="B32" s="27" t="s">
        <v>34</v>
      </c>
      <c r="C32" s="28">
        <f>AVERAGE(WCports_test_ctv6a!C32,WCports_test_ctv6b!C32,WCports_test_ctv6c!C32,WCports_test_ctv6d!C32)</f>
        <v>740.42677777777578</v>
      </c>
      <c r="D32" s="28">
        <f>AVERAGE(WCports_test_ctv6a!D32,WCports_test_ctv6b!D32,WCports_test_ctv6c!D32,WCports_test_ctv6d!D32)</f>
        <v>173.91131944444399</v>
      </c>
      <c r="E32" s="28">
        <f>AVERAGE(WCports_test_ctv6a!E32,WCports_test_ctv6b!E32,WCports_test_ctv6c!E32,WCports_test_ctv6d!E32)</f>
        <v>528.72941666666657</v>
      </c>
      <c r="F32" s="28">
        <f>AVERAGE(WCports_test_ctv6a!F32,WCports_test_ctv6b!F32,WCports_test_ctv6c!F32,WCports_test_ctv6d!F32)</f>
        <v>205.35834722222174</v>
      </c>
    </row>
    <row r="33" spans="1:6" x14ac:dyDescent="0.2">
      <c r="A33" s="25" t="s">
        <v>49</v>
      </c>
      <c r="B33" s="25" t="s">
        <v>34</v>
      </c>
      <c r="C33" s="26">
        <f>AVERAGE(WCports_test_ctv6a!C33,WCports_test_ctv6b!C33,WCports_test_ctv6c!C33,WCports_test_ctv6d!C33)</f>
        <v>983.55419921758664</v>
      </c>
      <c r="D33" s="26">
        <f>AVERAGE(WCports_test_ctv6a!D33,WCports_test_ctv6b!D33,WCports_test_ctv6c!D33,WCports_test_ctv6d!D33)</f>
        <v>923.05103897559502</v>
      </c>
      <c r="E33" s="26">
        <f>AVERAGE(WCports_test_ctv6a!E33,WCports_test_ctv6b!E33,WCports_test_ctv6c!E33,WCports_test_ctv6d!E33)</f>
        <v>933.98668232114403</v>
      </c>
      <c r="F33" s="26">
        <f>AVERAGE(WCports_test_ctv6a!F33,WCports_test_ctv6b!F33,WCports_test_ctv6c!F33,WCports_test_ctv6d!F33)</f>
        <v>806.28983639952776</v>
      </c>
    </row>
    <row r="34" spans="1:6" x14ac:dyDescent="0.2">
      <c r="A34" s="25" t="s">
        <v>50</v>
      </c>
      <c r="B34" s="25" t="s">
        <v>34</v>
      </c>
      <c r="C34" s="26">
        <f>AVERAGE(WCports_test_ctv6a!C34,WCports_test_ctv6b!C34,WCports_test_ctv6c!C34,WCports_test_ctv6d!C34)</f>
        <v>114.60942622271</v>
      </c>
      <c r="D34" s="26">
        <f>AVERAGE(WCports_test_ctv6a!D34,WCports_test_ctv6b!D34,WCports_test_ctv6c!D34,WCports_test_ctv6d!D34)</f>
        <v>131.73003694999952</v>
      </c>
      <c r="E34" s="26">
        <f>AVERAGE(WCports_test_ctv6a!E34,WCports_test_ctv6b!E34,WCports_test_ctv6c!E34,WCports_test_ctv6d!E34)</f>
        <v>139.65947796062125</v>
      </c>
      <c r="F34" s="26">
        <f>AVERAGE(WCports_test_ctv6a!F34,WCports_test_ctv6b!F34,WCports_test_ctv6c!F34,WCports_test_ctv6d!F34)</f>
        <v>109.31593556795225</v>
      </c>
    </row>
    <row r="35" spans="1:6" x14ac:dyDescent="0.2">
      <c r="A35" s="27" t="s">
        <v>51</v>
      </c>
      <c r="B35" s="27" t="s">
        <v>34</v>
      </c>
      <c r="C35" s="28">
        <f>AVERAGE(WCports_test_ctv6a!C35,WCports_test_ctv6b!C35,WCports_test_ctv6c!C35,WCports_test_ctv6d!C35)</f>
        <v>442.17365277777731</v>
      </c>
      <c r="D35" s="28">
        <f>AVERAGE(WCports_test_ctv6a!D35,WCports_test_ctv6b!D35,WCports_test_ctv6c!D35,WCports_test_ctv6d!D35)</f>
        <v>409.439541666666</v>
      </c>
      <c r="E35" s="28">
        <f>AVERAGE(WCports_test_ctv6a!E35,WCports_test_ctv6b!E35,WCports_test_ctv6c!E35,WCports_test_ctv6d!E35)</f>
        <v>416.62179166666601</v>
      </c>
      <c r="F35" s="28">
        <f>AVERAGE(WCports_test_ctv6a!F35,WCports_test_ctv6b!F35,WCports_test_ctv6c!F35,WCports_test_ctv6d!F35)</f>
        <v>404.67463888888852</v>
      </c>
    </row>
    <row r="36" spans="1:6" x14ac:dyDescent="0.2">
      <c r="A36" s="25" t="s">
        <v>52</v>
      </c>
      <c r="B36" s="25" t="s">
        <v>34</v>
      </c>
      <c r="C36" s="26">
        <f>AVERAGE(WCports_test_ctv6a!C36,WCports_test_ctv6b!C36,WCports_test_ctv6c!C36,WCports_test_ctv6d!C36)</f>
        <v>18.04084722222219</v>
      </c>
      <c r="D36" s="26">
        <f>AVERAGE(WCports_test_ctv6a!D36,WCports_test_ctv6b!D36,WCports_test_ctv6c!D36,WCports_test_ctv6d!D36)</f>
        <v>56.424333333333323</v>
      </c>
      <c r="E36" s="26">
        <f>AVERAGE(WCports_test_ctv6a!E36,WCports_test_ctv6b!E36,WCports_test_ctv6c!E36,WCports_test_ctv6d!E36)</f>
        <v>19.311874999999976</v>
      </c>
      <c r="F36" s="26">
        <f>AVERAGE(WCports_test_ctv6a!F36,WCports_test_ctv6b!F36,WCports_test_ctv6c!F36,WCports_test_ctv6d!F36)</f>
        <v>61.902888888888825</v>
      </c>
    </row>
    <row r="37" spans="1:6" x14ac:dyDescent="0.2">
      <c r="A37" s="25" t="s">
        <v>53</v>
      </c>
      <c r="B37" s="25" t="s">
        <v>34</v>
      </c>
      <c r="C37" s="26">
        <f>AVERAGE(WCports_test_ctv6a!C37,WCports_test_ctv6b!C37,WCports_test_ctv6c!C37,WCports_test_ctv6d!C37)</f>
        <v>43.695392986163768</v>
      </c>
      <c r="D37" s="26">
        <f>AVERAGE(WCports_test_ctv6a!D37,WCports_test_ctv6b!D37,WCports_test_ctv6c!D37,WCports_test_ctv6d!D37)</f>
        <v>163.13192271969172</v>
      </c>
      <c r="E37" s="26">
        <f>AVERAGE(WCports_test_ctv6a!E37,WCports_test_ctv6b!E37,WCports_test_ctv6c!E37,WCports_test_ctv6d!E37)</f>
        <v>50.236623812113272</v>
      </c>
      <c r="F37" s="26">
        <f>AVERAGE(WCports_test_ctv6a!F37,WCports_test_ctv6b!F37,WCports_test_ctv6c!F37,WCports_test_ctv6d!F37)</f>
        <v>159.19183902136524</v>
      </c>
    </row>
    <row r="38" spans="1:6" x14ac:dyDescent="0.2">
      <c r="A38" s="27" t="s">
        <v>54</v>
      </c>
      <c r="B38" s="27" t="s">
        <v>34</v>
      </c>
      <c r="C38" s="28">
        <f>AVERAGE(WCports_test_ctv6a!C38,WCports_test_ctv6b!C38,WCports_test_ctv6c!C38,WCports_test_ctv6d!C38)</f>
        <v>222.36244444444401</v>
      </c>
      <c r="D38" s="28">
        <f>AVERAGE(WCports_test_ctv6a!D38,WCports_test_ctv6b!D38,WCports_test_ctv6c!D38,WCports_test_ctv6d!D38)</f>
        <v>214.84423611111049</v>
      </c>
      <c r="E38" s="28">
        <f>AVERAGE(WCports_test_ctv6a!E38,WCports_test_ctv6b!E38,WCports_test_ctv6c!E38,WCports_test_ctv6d!E38)</f>
        <v>153.86051388888848</v>
      </c>
      <c r="F38" s="28">
        <f>AVERAGE(WCports_test_ctv6a!F38,WCports_test_ctv6b!F38,WCports_test_ctv6c!F38,WCports_test_ctv6d!F38)</f>
        <v>217.30212499999953</v>
      </c>
    </row>
    <row r="39" spans="1:6" x14ac:dyDescent="0.2">
      <c r="A39" s="25" t="s">
        <v>55</v>
      </c>
      <c r="B39" s="25" t="s">
        <v>34</v>
      </c>
      <c r="C39" s="26">
        <f>AVERAGE(WCports_test_ctv6a!C39,WCports_test_ctv6b!C39,WCports_test_ctv6c!C39,WCports_test_ctv6d!C39)</f>
        <v>30.990236111111049</v>
      </c>
      <c r="D39" s="26">
        <f>AVERAGE(WCports_test_ctv6a!D39,WCports_test_ctv6b!D39,WCports_test_ctv6c!D39,WCports_test_ctv6d!D39)</f>
        <v>67.058263888888774</v>
      </c>
      <c r="E39" s="26">
        <f>AVERAGE(WCports_test_ctv6a!E39,WCports_test_ctv6b!E39,WCports_test_ctv6c!E39,WCports_test_ctv6d!E39)</f>
        <v>9.1429583333333238</v>
      </c>
      <c r="F39" s="26">
        <f>AVERAGE(WCports_test_ctv6a!F39,WCports_test_ctv6b!F39,WCports_test_ctv6c!F39,WCports_test_ctv6d!F39)</f>
        <v>49.382402777777756</v>
      </c>
    </row>
    <row r="40" spans="1:6" x14ac:dyDescent="0.2">
      <c r="A40" s="25" t="s">
        <v>56</v>
      </c>
      <c r="B40" s="25" t="s">
        <v>34</v>
      </c>
      <c r="C40" s="26">
        <f>AVERAGE(WCports_test_ctv6a!C40,WCports_test_ctv6b!C40,WCports_test_ctv6c!C40,WCports_test_ctv6d!C40)</f>
        <v>42.684713255574678</v>
      </c>
      <c r="D40" s="26">
        <f>AVERAGE(WCports_test_ctv6a!D40,WCports_test_ctv6b!D40,WCports_test_ctv6c!D40,WCports_test_ctv6d!D40)</f>
        <v>176.79084057317777</v>
      </c>
      <c r="E40" s="26">
        <f>AVERAGE(WCports_test_ctv6a!E40,WCports_test_ctv6b!E40,WCports_test_ctv6c!E40,WCports_test_ctv6d!E40)</f>
        <v>50.944815720526229</v>
      </c>
      <c r="F40" s="26">
        <f>AVERAGE(WCports_test_ctv6a!F40,WCports_test_ctv6b!F40,WCports_test_ctv6c!F40,WCports_test_ctv6d!F40)</f>
        <v>172.19563182117628</v>
      </c>
    </row>
    <row r="41" spans="1:6" x14ac:dyDescent="0.2">
      <c r="A41" s="27" t="s">
        <v>57</v>
      </c>
      <c r="B41" s="27" t="s">
        <v>34</v>
      </c>
      <c r="C41" s="28">
        <f>AVERAGE(WCports_test_ctv6a!C41,WCports_test_ctv6b!C41,WCports_test_ctv6c!C41,WCports_test_ctv6d!C41)</f>
        <v>185.83055555555515</v>
      </c>
      <c r="D41" s="28">
        <f>AVERAGE(WCports_test_ctv6a!D41,WCports_test_ctv6b!D41,WCports_test_ctv6c!D41,WCports_test_ctv6d!D41)</f>
        <v>211.66151388888849</v>
      </c>
      <c r="E41" s="28">
        <f>AVERAGE(WCports_test_ctv6a!E41,WCports_test_ctv6b!E41,WCports_test_ctv6c!E41,WCports_test_ctv6d!E41)</f>
        <v>180.86513888888851</v>
      </c>
      <c r="F41" s="28">
        <f>AVERAGE(WCports_test_ctv6a!F41,WCports_test_ctv6b!F41,WCports_test_ctv6c!F41,WCports_test_ctv6d!F41)</f>
        <v>205.68443055555502</v>
      </c>
    </row>
    <row r="42" spans="1:6" x14ac:dyDescent="0.2">
      <c r="A42" s="25" t="s">
        <v>79</v>
      </c>
      <c r="B42" s="25" t="s">
        <v>34</v>
      </c>
      <c r="C42" s="26">
        <f>AVERAGE(WCports_test_ctv6a!C42,WCports_test_ctv6b!C42,WCports_test_ctv6c!C42,WCports_test_ctv6d!C42)</f>
        <v>5458.0072675687152</v>
      </c>
      <c r="D42" s="26">
        <f>AVERAGE(WCports_test_ctv6a!D42,WCports_test_ctv6b!D42,WCports_test_ctv6c!D42,WCports_test_ctv6d!D42)</f>
        <v>5289.3705166261498</v>
      </c>
      <c r="E42" s="26">
        <f>AVERAGE(WCports_test_ctv6a!E42,WCports_test_ctv6b!E42,WCports_test_ctv6c!E42,WCports_test_ctv6d!E42)</f>
        <v>5282.5100420061472</v>
      </c>
      <c r="F42" s="26">
        <f>AVERAGE(WCports_test_ctv6a!F42,WCports_test_ctv6b!F42,WCports_test_ctv6c!F42,WCports_test_ctv6d!F42)</f>
        <v>5409.7949751745673</v>
      </c>
    </row>
    <row r="43" spans="1:6" x14ac:dyDescent="0.2">
      <c r="A43" s="25" t="s">
        <v>80</v>
      </c>
      <c r="B43" s="25" t="s">
        <v>34</v>
      </c>
      <c r="C43" s="26">
        <f>AVERAGE(WCports_test_ctv6a!C43,WCports_test_ctv6b!C43,WCports_test_ctv6c!C43,WCports_test_ctv6d!C43)</f>
        <v>1087.1534712496923</v>
      </c>
      <c r="D43" s="26">
        <f>AVERAGE(WCports_test_ctv6a!D43,WCports_test_ctv6b!D43,WCports_test_ctv6c!D43,WCports_test_ctv6d!D43)</f>
        <v>1253.184432148395</v>
      </c>
      <c r="E43" s="26">
        <f>AVERAGE(WCports_test_ctv6a!E43,WCports_test_ctv6b!E43,WCports_test_ctv6c!E43,WCports_test_ctv6d!E43)</f>
        <v>1384.3038657518575</v>
      </c>
      <c r="F43" s="26">
        <f>AVERAGE(WCports_test_ctv6a!F43,WCports_test_ctv6b!F43,WCports_test_ctv6c!F43,WCports_test_ctv6d!F43)</f>
        <v>1130.2312241624475</v>
      </c>
    </row>
    <row r="44" spans="1:6" x14ac:dyDescent="0.2">
      <c r="A44" s="27" t="s">
        <v>81</v>
      </c>
      <c r="B44" s="27" t="s">
        <v>34</v>
      </c>
      <c r="C44" s="28">
        <f>AVERAGE(WCports_test_ctv6a!C44,WCports_test_ctv6b!C44,WCports_test_ctv6c!C44,WCports_test_ctv6d!C44)</f>
        <v>2220.839236111105</v>
      </c>
      <c r="D44" s="28">
        <f>AVERAGE(WCports_test_ctv6a!D44,WCports_test_ctv6b!D44,WCports_test_ctv6c!D44,WCports_test_ctv6d!D44)</f>
        <v>2223.4450138888851</v>
      </c>
      <c r="E44" s="28">
        <f>AVERAGE(WCports_test_ctv6a!E44,WCports_test_ctv6b!E44,WCports_test_ctv6c!E44,WCports_test_ctv6d!E44)</f>
        <v>2099.1860694444376</v>
      </c>
      <c r="F44" s="28">
        <f>AVERAGE(WCports_test_ctv6a!F44,WCports_test_ctv6b!F44,WCports_test_ctv6c!F44,WCports_test_ctv6d!F44)</f>
        <v>2225.973777777775</v>
      </c>
    </row>
    <row r="45" spans="1:6" x14ac:dyDescent="0.2">
      <c r="A45" s="25" t="s">
        <v>82</v>
      </c>
      <c r="B45" s="25" t="s">
        <v>34</v>
      </c>
      <c r="C45" s="26">
        <f>AVERAGE(WCports_test_ctv6a!C45,WCports_test_ctv6b!C45,WCports_test_ctv6c!C45,WCports_test_ctv6d!C45)</f>
        <v>5415.5532892669098</v>
      </c>
      <c r="D45" s="26">
        <f>AVERAGE(WCports_test_ctv6a!D45,WCports_test_ctv6b!D45,WCports_test_ctv6c!D45,WCports_test_ctv6d!D45)</f>
        <v>5328.3356347511744</v>
      </c>
      <c r="E45" s="26">
        <f>AVERAGE(WCports_test_ctv6a!E45,WCports_test_ctv6b!E45,WCports_test_ctv6c!E45,WCports_test_ctv6d!E45)</f>
        <v>5270.1527096706086</v>
      </c>
      <c r="F45" s="26">
        <f>AVERAGE(WCports_test_ctv6a!F45,WCports_test_ctv6b!F45,WCports_test_ctv6c!F45,WCports_test_ctv6d!F45)</f>
        <v>5341.2703568845527</v>
      </c>
    </row>
    <row r="46" spans="1:6" x14ac:dyDescent="0.2">
      <c r="A46" s="25" t="s">
        <v>83</v>
      </c>
      <c r="B46" s="25" t="s">
        <v>34</v>
      </c>
      <c r="C46" s="26">
        <f>AVERAGE(WCports_test_ctv6a!C46,WCports_test_ctv6b!C46,WCports_test_ctv6c!C46,WCports_test_ctv6d!C46)</f>
        <v>1096.6725914217625</v>
      </c>
      <c r="D46" s="26">
        <f>AVERAGE(WCports_test_ctv6a!D46,WCports_test_ctv6b!D46,WCports_test_ctv6c!D46,WCports_test_ctv6d!D46)</f>
        <v>1236.8160409995426</v>
      </c>
      <c r="E46" s="26">
        <f>AVERAGE(WCports_test_ctv6a!E46,WCports_test_ctv6b!E46,WCports_test_ctv6c!E46,WCports_test_ctv6d!E46)</f>
        <v>1386.4157498085697</v>
      </c>
      <c r="F46" s="26">
        <f>AVERAGE(WCports_test_ctv6a!F46,WCports_test_ctv6b!F46,WCports_test_ctv6c!F46,WCports_test_ctv6d!F46)</f>
        <v>1152.6576115638425</v>
      </c>
    </row>
    <row r="47" spans="1:6" x14ac:dyDescent="0.2">
      <c r="A47" s="27" t="s">
        <v>84</v>
      </c>
      <c r="B47" s="27" t="s">
        <v>34</v>
      </c>
      <c r="C47" s="28">
        <f>AVERAGE(WCports_test_ctv6a!C47,WCports_test_ctv6b!C47,WCports_test_ctv6c!C47,WCports_test_ctv6d!C47)</f>
        <v>2253.77409722222</v>
      </c>
      <c r="D47" s="28">
        <f>AVERAGE(WCports_test_ctv6a!D47,WCports_test_ctv6b!D47,WCports_test_ctv6c!D47,WCports_test_ctv6d!D47)</f>
        <v>2200.8482916666626</v>
      </c>
      <c r="E47" s="28">
        <f>AVERAGE(WCports_test_ctv6a!E47,WCports_test_ctv6b!E47,WCports_test_ctv6c!E47,WCports_test_ctv6d!E47)</f>
        <v>2109.4315138888824</v>
      </c>
      <c r="F47" s="28">
        <f>AVERAGE(WCports_test_ctv6a!F47,WCports_test_ctv6b!F47,WCports_test_ctv6c!F47,WCports_test_ctv6d!F47)</f>
        <v>2272.0719999999974</v>
      </c>
    </row>
    <row r="48" spans="1:6" x14ac:dyDescent="0.2">
      <c r="A48" s="25" t="s">
        <v>85</v>
      </c>
      <c r="B48" s="25" t="s">
        <v>34</v>
      </c>
      <c r="C48" s="26">
        <f>AVERAGE(WCports_test_ctv6a!C48,WCports_test_ctv6b!C48,WCports_test_ctv6c!C48,WCports_test_ctv6d!C48)</f>
        <v>5490.6285068743109</v>
      </c>
      <c r="D48" s="26">
        <f>AVERAGE(WCports_test_ctv6a!D48,WCports_test_ctv6b!D48,WCports_test_ctv6c!D48,WCports_test_ctv6d!D48)</f>
        <v>5293.8510329552446</v>
      </c>
      <c r="E48" s="26">
        <f>AVERAGE(WCports_test_ctv6a!E48,WCports_test_ctv6b!E48,WCports_test_ctv6c!E48,WCports_test_ctv6d!E48)</f>
        <v>5311.2684617564555</v>
      </c>
      <c r="F48" s="26">
        <f>AVERAGE(WCports_test_ctv6a!F48,WCports_test_ctv6b!F48,WCports_test_ctv6c!F48,WCports_test_ctv6d!F48)</f>
        <v>5433.8144426966228</v>
      </c>
    </row>
    <row r="49" spans="1:6" x14ac:dyDescent="0.2">
      <c r="A49" s="25" t="s">
        <v>86</v>
      </c>
      <c r="B49" s="25" t="s">
        <v>34</v>
      </c>
      <c r="C49" s="26">
        <f>AVERAGE(WCports_test_ctv6a!C49,WCports_test_ctv6b!C49,WCports_test_ctv6c!C49,WCports_test_ctv6d!C49)</f>
        <v>1073.7455454060801</v>
      </c>
      <c r="D49" s="26">
        <f>AVERAGE(WCports_test_ctv6a!D49,WCports_test_ctv6b!D49,WCports_test_ctv6c!D49,WCports_test_ctv6d!D49)</f>
        <v>1246.4402261914499</v>
      </c>
      <c r="E49" s="26">
        <f>AVERAGE(WCports_test_ctv6a!E49,WCports_test_ctv6b!E49,WCports_test_ctv6c!E49,WCports_test_ctv6d!E49)</f>
        <v>1377.8894456180399</v>
      </c>
      <c r="F49" s="26">
        <f>AVERAGE(WCports_test_ctv6a!F49,WCports_test_ctv6b!F49,WCports_test_ctv6c!F49,WCports_test_ctv6d!F49)</f>
        <v>1119.5156828514575</v>
      </c>
    </row>
    <row r="50" spans="1:6" x14ac:dyDescent="0.2">
      <c r="A50" s="27" t="s">
        <v>87</v>
      </c>
      <c r="B50" s="27" t="s">
        <v>34</v>
      </c>
      <c r="C50" s="28">
        <f>AVERAGE(WCports_test_ctv6a!C50,WCports_test_ctv6b!C50,WCports_test_ctv6c!C50,WCports_test_ctv6d!C50)</f>
        <v>2201.62593055555</v>
      </c>
      <c r="D50" s="28">
        <f>AVERAGE(WCports_test_ctv6a!D50,WCports_test_ctv6b!D50,WCports_test_ctv6c!D50,WCports_test_ctv6d!D50)</f>
        <v>2225.7087083333272</v>
      </c>
      <c r="E50" s="28">
        <f>AVERAGE(WCports_test_ctv6a!E50,WCports_test_ctv6b!E50,WCports_test_ctv6c!E50,WCports_test_ctv6d!E50)</f>
        <v>2076.8420694444376</v>
      </c>
      <c r="F50" s="28">
        <f>AVERAGE(WCports_test_ctv6a!F50,WCports_test_ctv6b!F50,WCports_test_ctv6c!F50,WCports_test_ctv6d!F50)</f>
        <v>2212.6698472222174</v>
      </c>
    </row>
    <row r="51" spans="1:6" x14ac:dyDescent="0.2">
      <c r="A51" s="25" t="s">
        <v>88</v>
      </c>
      <c r="B51" s="25" t="s">
        <v>34</v>
      </c>
      <c r="C51" s="26">
        <f>AVERAGE(WCports_test_ctv6a!C51,WCports_test_ctv6b!C51,WCports_test_ctv6c!C51,WCports_test_ctv6d!C51)</f>
        <v>5465.5238590814952</v>
      </c>
      <c r="D51" s="26">
        <f>AVERAGE(WCports_test_ctv6a!D51,WCports_test_ctv6b!D51,WCports_test_ctv6c!D51,WCports_test_ctv6d!D51)</f>
        <v>5262.8800977780502</v>
      </c>
      <c r="E51" s="26">
        <f>AVERAGE(WCports_test_ctv6a!E51,WCports_test_ctv6b!E51,WCports_test_ctv6c!E51,WCports_test_ctv6d!E51)</f>
        <v>5277.5713719401829</v>
      </c>
      <c r="F51" s="26">
        <f>AVERAGE(WCports_test_ctv6a!F51,WCports_test_ctv6b!F51,WCports_test_ctv6c!F51,WCports_test_ctv6d!F51)</f>
        <v>5442.5254752179353</v>
      </c>
    </row>
    <row r="52" spans="1:6" x14ac:dyDescent="0.2">
      <c r="A52" s="25" t="s">
        <v>89</v>
      </c>
      <c r="B52" s="25" t="s">
        <v>34</v>
      </c>
      <c r="C52" s="26">
        <f>AVERAGE(WCports_test_ctv6a!C52,WCports_test_ctv6b!C52,WCports_test_ctv6c!C52,WCports_test_ctv6d!C52)</f>
        <v>1082.9485462107325</v>
      </c>
      <c r="D52" s="26">
        <f>AVERAGE(WCports_test_ctv6a!D52,WCports_test_ctv6b!D52,WCports_test_ctv6c!D52,WCports_test_ctv6d!D52)</f>
        <v>1256.461582406575</v>
      </c>
      <c r="E52" s="26">
        <f>AVERAGE(WCports_test_ctv6a!E52,WCports_test_ctv6b!E52,WCports_test_ctv6c!E52,WCports_test_ctv6d!E52)</f>
        <v>1384.5727691840575</v>
      </c>
      <c r="F52" s="26">
        <f>AVERAGE(WCports_test_ctv6a!F52,WCports_test_ctv6b!F52,WCports_test_ctv6c!F52,WCports_test_ctv6d!F52)</f>
        <v>1119.1744950567149</v>
      </c>
    </row>
    <row r="53" spans="1:6" x14ac:dyDescent="0.2">
      <c r="A53" s="27" t="s">
        <v>90</v>
      </c>
      <c r="B53" s="27" t="s">
        <v>34</v>
      </c>
      <c r="C53" s="28">
        <f>AVERAGE(WCports_test_ctv6a!C53,WCports_test_ctv6b!C53,WCports_test_ctv6c!C53,WCports_test_ctv6d!C53)</f>
        <v>2217.5275694444426</v>
      </c>
      <c r="D53" s="28">
        <f>AVERAGE(WCports_test_ctv6a!D53,WCports_test_ctv6b!D53,WCports_test_ctv6c!D53,WCports_test_ctv6d!D53)</f>
        <v>2246.6583055555502</v>
      </c>
      <c r="E53" s="28">
        <f>AVERAGE(WCports_test_ctv6a!E53,WCports_test_ctv6b!E53,WCports_test_ctv6c!E53,WCports_test_ctv6d!E53)</f>
        <v>2103.8558333333299</v>
      </c>
      <c r="F53" s="28">
        <f>AVERAGE(WCports_test_ctv6a!F53,WCports_test_ctv6b!F53,WCports_test_ctv6c!F53,WCports_test_ctv6d!F53)</f>
        <v>2204.2999861111052</v>
      </c>
    </row>
    <row r="54" spans="1:6" x14ac:dyDescent="0.2">
      <c r="A54" s="25" t="s">
        <v>91</v>
      </c>
      <c r="B54" s="25" t="s">
        <v>34</v>
      </c>
      <c r="C54" s="26">
        <f>AVERAGE(WCports_test_ctv6a!C54,WCports_test_ctv6b!C54,WCports_test_ctv6c!C54,WCports_test_ctv6d!C54)</f>
        <v>5331.0689431378978</v>
      </c>
      <c r="D54" s="26">
        <f>AVERAGE(WCports_test_ctv6a!D54,WCports_test_ctv6b!D54,WCports_test_ctv6c!D54,WCports_test_ctv6d!D54)</f>
        <v>5266.2429795775724</v>
      </c>
      <c r="E54" s="26">
        <f>AVERAGE(WCports_test_ctv6a!E54,WCports_test_ctv6b!E54,WCports_test_ctv6c!E54,WCports_test_ctv6d!E54)</f>
        <v>5292.4882896523823</v>
      </c>
      <c r="F54" s="26">
        <f>AVERAGE(WCports_test_ctv6a!F54,WCports_test_ctv6b!F54,WCports_test_ctv6c!F54,WCports_test_ctv6d!F54)</f>
        <v>5376.9307626875679</v>
      </c>
    </row>
    <row r="55" spans="1:6" x14ac:dyDescent="0.2">
      <c r="A55" s="25" t="s">
        <v>92</v>
      </c>
      <c r="B55" s="25" t="s">
        <v>34</v>
      </c>
      <c r="C55" s="26">
        <f>AVERAGE(WCports_test_ctv6a!C55,WCports_test_ctv6b!C55,WCports_test_ctv6c!C55,WCports_test_ctv6d!C55)</f>
        <v>1122.2857288261926</v>
      </c>
      <c r="D55" s="26">
        <f>AVERAGE(WCports_test_ctv6a!D55,WCports_test_ctv6b!D55,WCports_test_ctv6c!D55,WCports_test_ctv6d!D55)</f>
        <v>1256.3254439103675</v>
      </c>
      <c r="E55" s="26">
        <f>AVERAGE(WCports_test_ctv6a!E55,WCports_test_ctv6b!E55,WCports_test_ctv6c!E55,WCports_test_ctv6d!E55)</f>
        <v>1385.7078602582801</v>
      </c>
      <c r="F55" s="26">
        <f>AVERAGE(WCports_test_ctv6a!F55,WCports_test_ctv6b!F55,WCports_test_ctv6c!F55,WCports_test_ctv6d!F55)</f>
        <v>1144.3052728232526</v>
      </c>
    </row>
    <row r="56" spans="1:6" x14ac:dyDescent="0.2">
      <c r="A56" s="27" t="s">
        <v>93</v>
      </c>
      <c r="B56" s="27" t="s">
        <v>34</v>
      </c>
      <c r="C56" s="28">
        <f>AVERAGE(WCports_test_ctv6a!C56,WCports_test_ctv6b!C56,WCports_test_ctv6c!C56,WCports_test_ctv6d!C56)</f>
        <v>2312.6453055555503</v>
      </c>
      <c r="D56" s="28">
        <f>AVERAGE(WCports_test_ctv6a!D56,WCports_test_ctv6b!D56,WCports_test_ctv6c!D56,WCports_test_ctv6d!D56)</f>
        <v>2243.4315555555499</v>
      </c>
      <c r="E56" s="28">
        <f>AVERAGE(WCports_test_ctv6a!E56,WCports_test_ctv6b!E56,WCports_test_ctv6c!E56,WCports_test_ctv6d!E56)</f>
        <v>2087.8038194444425</v>
      </c>
      <c r="F56" s="28">
        <f>AVERAGE(WCports_test_ctv6a!F56,WCports_test_ctv6b!F56,WCports_test_ctv6c!F56,WCports_test_ctv6d!F56)</f>
        <v>2244.7639444444399</v>
      </c>
    </row>
    <row r="57" spans="1:6" x14ac:dyDescent="0.2">
      <c r="A57" s="25" t="s">
        <v>58</v>
      </c>
      <c r="B57" s="25" t="s">
        <v>34</v>
      </c>
      <c r="C57" s="26">
        <f>AVERAGE(WCports_test_ctv6a!C57,WCports_test_ctv6b!C57,WCports_test_ctv6c!C57,WCports_test_ctv6d!C57)</f>
        <v>508.51219625298972</v>
      </c>
      <c r="D57" s="26">
        <f>AVERAGE(WCports_test_ctv6a!D57,WCports_test_ctv6b!D57,WCports_test_ctv6c!D57,WCports_test_ctv6d!D57)</f>
        <v>523.37516922274528</v>
      </c>
      <c r="E57" s="26">
        <f>AVERAGE(WCports_test_ctv6a!E57,WCports_test_ctv6b!E57,WCports_test_ctv6c!E57,WCports_test_ctv6d!E57)</f>
        <v>531.65780239377955</v>
      </c>
      <c r="F57" s="26">
        <f>AVERAGE(WCports_test_ctv6a!F57,WCports_test_ctv6b!F57,WCports_test_ctv6c!F57,WCports_test_ctv6d!F57)</f>
        <v>524.29166509578295</v>
      </c>
    </row>
    <row r="58" spans="1:6" x14ac:dyDescent="0.2">
      <c r="A58" s="25" t="s">
        <v>59</v>
      </c>
      <c r="B58" s="25" t="s">
        <v>34</v>
      </c>
      <c r="C58" s="26">
        <f>AVERAGE(WCports_test_ctv6a!C58,WCports_test_ctv6b!C58,WCports_test_ctv6c!C58,WCports_test_ctv6d!C58)</f>
        <v>261.90527734867851</v>
      </c>
      <c r="D58" s="26">
        <f>AVERAGE(WCports_test_ctv6a!D58,WCports_test_ctv6b!D58,WCports_test_ctv6c!D58,WCports_test_ctv6d!D58)</f>
        <v>285.98592430897526</v>
      </c>
      <c r="E58" s="26">
        <f>AVERAGE(WCports_test_ctv6a!E58,WCports_test_ctv6b!E58,WCports_test_ctv6c!E58,WCports_test_ctv6d!E58)</f>
        <v>324.070943397836</v>
      </c>
      <c r="F58" s="26">
        <f>AVERAGE(WCports_test_ctv6a!F58,WCports_test_ctv6b!F58,WCports_test_ctv6c!F58,WCports_test_ctv6d!F58)</f>
        <v>261.73478023649676</v>
      </c>
    </row>
    <row r="59" spans="1:6" x14ac:dyDescent="0.2">
      <c r="A59" s="27" t="s">
        <v>60</v>
      </c>
      <c r="B59" s="27" t="s">
        <v>34</v>
      </c>
      <c r="C59" s="28">
        <f>AVERAGE(WCports_test_ctv6a!C59,WCports_test_ctv6b!C59,WCports_test_ctv6c!C59,WCports_test_ctv6d!C59)</f>
        <v>920.00622222221818</v>
      </c>
      <c r="D59" s="28">
        <f>AVERAGE(WCports_test_ctv6a!D59,WCports_test_ctv6b!D59,WCports_test_ctv6c!D59,WCports_test_ctv6d!D59)</f>
        <v>933.38544444444324</v>
      </c>
      <c r="E59" s="28">
        <f>AVERAGE(WCports_test_ctv6a!E59,WCports_test_ctv6b!E59,WCports_test_ctv6c!E59,WCports_test_ctv6d!E59)</f>
        <v>932.82743055555284</v>
      </c>
      <c r="F59" s="28">
        <f>AVERAGE(WCports_test_ctv6a!F59,WCports_test_ctv6b!F59,WCports_test_ctv6c!F59,WCports_test_ctv6d!F59)</f>
        <v>942.24173611110825</v>
      </c>
    </row>
    <row r="60" spans="1:6" x14ac:dyDescent="0.2">
      <c r="A60" s="25" t="s">
        <v>61</v>
      </c>
      <c r="B60" s="25" t="s">
        <v>34</v>
      </c>
      <c r="C60" s="26">
        <f>AVERAGE(WCports_test_ctv6a!C60,WCports_test_ctv6b!C60,WCports_test_ctv6c!C60,WCports_test_ctv6d!C60)</f>
        <v>518.53330087378606</v>
      </c>
      <c r="D60" s="26">
        <f>AVERAGE(WCports_test_ctv6a!D60,WCports_test_ctv6b!D60,WCports_test_ctv6c!D60,WCports_test_ctv6d!D60)</f>
        <v>555.81916214242347</v>
      </c>
      <c r="E60" s="26">
        <f>AVERAGE(WCports_test_ctv6a!E60,WCports_test_ctv6b!E60,WCports_test_ctv6c!E60,WCports_test_ctv6d!E60)</f>
        <v>559.3405683092999</v>
      </c>
      <c r="F60" s="26">
        <f>AVERAGE(WCports_test_ctv6a!F60,WCports_test_ctv6b!F60,WCports_test_ctv6c!F60,WCports_test_ctv6d!F60)</f>
        <v>544.2935509654742</v>
      </c>
    </row>
    <row r="61" spans="1:6" x14ac:dyDescent="0.2">
      <c r="A61" s="25" t="s">
        <v>62</v>
      </c>
      <c r="B61" s="25" t="s">
        <v>34</v>
      </c>
      <c r="C61" s="26">
        <f>AVERAGE(WCports_test_ctv6a!C61,WCports_test_ctv6b!C61,WCports_test_ctv6c!C61,WCports_test_ctv6d!C61)</f>
        <v>260.47812033049001</v>
      </c>
      <c r="D61" s="26">
        <f>AVERAGE(WCports_test_ctv6a!D61,WCports_test_ctv6b!D61,WCports_test_ctv6c!D61,WCports_test_ctv6d!D61)</f>
        <v>292.28337832291152</v>
      </c>
      <c r="E61" s="26">
        <f>AVERAGE(WCports_test_ctv6a!E61,WCports_test_ctv6b!E61,WCports_test_ctv6c!E61,WCports_test_ctv6d!E61)</f>
        <v>336.90508838498579</v>
      </c>
      <c r="F61" s="26">
        <f>AVERAGE(WCports_test_ctv6a!F61,WCports_test_ctv6b!F61,WCports_test_ctv6c!F61,WCports_test_ctv6d!F61)</f>
        <v>266.74864181681926</v>
      </c>
    </row>
    <row r="62" spans="1:6" x14ac:dyDescent="0.2">
      <c r="A62" s="27" t="s">
        <v>63</v>
      </c>
      <c r="B62" s="27" t="s">
        <v>34</v>
      </c>
      <c r="C62" s="28">
        <f>AVERAGE(WCports_test_ctv6a!C62,WCports_test_ctv6b!C62,WCports_test_ctv6c!C62,WCports_test_ctv6d!C62)</f>
        <v>876.53424999999834</v>
      </c>
      <c r="D62" s="28">
        <f>AVERAGE(WCports_test_ctv6a!D62,WCports_test_ctv6b!D62,WCports_test_ctv6c!D62,WCports_test_ctv6d!D62)</f>
        <v>946.05415277777649</v>
      </c>
      <c r="E62" s="28">
        <f>AVERAGE(WCports_test_ctv6a!E62,WCports_test_ctv6b!E62,WCports_test_ctv6c!E62,WCports_test_ctv6d!E62)</f>
        <v>926.41190277777605</v>
      </c>
      <c r="F62" s="28">
        <f>AVERAGE(WCports_test_ctv6a!F62,WCports_test_ctv6b!F62,WCports_test_ctv6c!F62,WCports_test_ctv6d!F62)</f>
        <v>931.5463194444435</v>
      </c>
    </row>
    <row r="63" spans="1:6" x14ac:dyDescent="0.2">
      <c r="C63" s="3"/>
      <c r="D63" s="3"/>
      <c r="E63" s="3"/>
      <c r="F63" s="3"/>
    </row>
    <row r="64" spans="1:6" x14ac:dyDescent="0.2">
      <c r="C64" s="3"/>
      <c r="D64" s="3"/>
      <c r="E64" s="3"/>
      <c r="F64" s="3"/>
    </row>
    <row r="65" spans="3:6" x14ac:dyDescent="0.2">
      <c r="C65" s="3"/>
      <c r="D65" s="3"/>
      <c r="E65" s="3"/>
      <c r="F6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2"/>
  <sheetViews>
    <sheetView workbookViewId="0">
      <selection activeCell="A2" sqref="A2:A3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6" x14ac:dyDescent="0.2">
      <c r="A1" s="1"/>
      <c r="B1" s="1"/>
      <c r="C1" s="1" t="s">
        <v>70</v>
      </c>
      <c r="D1" s="1" t="s">
        <v>71</v>
      </c>
      <c r="E1" s="1" t="s">
        <v>72</v>
      </c>
      <c r="F1" s="1" t="s">
        <v>73</v>
      </c>
    </row>
    <row r="2" spans="1:6" x14ac:dyDescent="0.2">
      <c r="A2" t="s">
        <v>74</v>
      </c>
      <c r="B2" t="s">
        <v>12</v>
      </c>
      <c r="C2">
        <v>43</v>
      </c>
      <c r="D2">
        <v>48</v>
      </c>
      <c r="E2">
        <v>56</v>
      </c>
      <c r="F2">
        <v>42</v>
      </c>
    </row>
    <row r="3" spans="1:6" x14ac:dyDescent="0.2">
      <c r="A3" s="2" t="s">
        <v>75</v>
      </c>
      <c r="B3" s="2" t="s">
        <v>12</v>
      </c>
      <c r="C3" s="2">
        <v>43</v>
      </c>
      <c r="D3" s="2">
        <v>148</v>
      </c>
      <c r="E3" s="2">
        <v>50</v>
      </c>
      <c r="F3" s="2">
        <v>148</v>
      </c>
    </row>
    <row r="4" spans="1:6" x14ac:dyDescent="0.2">
      <c r="A4" t="s">
        <v>14</v>
      </c>
      <c r="B4" s="1" t="s">
        <v>15</v>
      </c>
      <c r="C4" s="9">
        <v>0.91624401268574895</v>
      </c>
      <c r="D4" s="9">
        <v>0.90950947616790001</v>
      </c>
      <c r="E4" s="9">
        <v>0.92058123947622195</v>
      </c>
      <c r="F4" s="9">
        <v>0.912853244729256</v>
      </c>
    </row>
    <row r="5" spans="1:6" x14ac:dyDescent="0.2">
      <c r="A5" t="s">
        <v>16</v>
      </c>
      <c r="B5" t="s">
        <v>15</v>
      </c>
      <c r="C5" s="8">
        <v>0.92861957903682901</v>
      </c>
      <c r="D5" s="8">
        <v>0.91909432289944004</v>
      </c>
      <c r="E5" s="8">
        <v>0.93051516146298197</v>
      </c>
      <c r="F5" s="8">
        <v>0.92081111297451301</v>
      </c>
    </row>
    <row r="6" spans="1:6" x14ac:dyDescent="0.2">
      <c r="A6" t="s">
        <v>17</v>
      </c>
      <c r="B6" t="s">
        <v>15</v>
      </c>
      <c r="C6" s="8">
        <v>0.48095980182602799</v>
      </c>
      <c r="D6" s="8">
        <v>0.52645545529017901</v>
      </c>
      <c r="E6" s="8">
        <v>0.44868313754792999</v>
      </c>
      <c r="F6" s="8">
        <v>0.52743882933361597</v>
      </c>
    </row>
    <row r="7" spans="1:6" x14ac:dyDescent="0.2">
      <c r="A7" t="s">
        <v>18</v>
      </c>
      <c r="B7" t="s">
        <v>15</v>
      </c>
      <c r="C7" s="8">
        <v>0.51791856821224203</v>
      </c>
      <c r="D7" s="8">
        <v>0.57278806437872698</v>
      </c>
      <c r="E7" s="8">
        <v>0.48217709626384297</v>
      </c>
      <c r="F7" s="8">
        <v>0.57278806437872698</v>
      </c>
    </row>
    <row r="8" spans="1:6" x14ac:dyDescent="0.2">
      <c r="A8" t="s">
        <v>19</v>
      </c>
      <c r="B8" t="s">
        <v>20</v>
      </c>
      <c r="C8" s="3">
        <v>4236.5940534000001</v>
      </c>
      <c r="D8" s="3">
        <v>4637.3481584000001</v>
      </c>
      <c r="E8" s="3">
        <v>3952.2810537999999</v>
      </c>
      <c r="F8" s="3">
        <v>4646.0103306000001</v>
      </c>
    </row>
    <row r="9" spans="1:6" x14ac:dyDescent="0.2">
      <c r="A9" s="2" t="s">
        <v>21</v>
      </c>
      <c r="B9" s="2" t="s">
        <v>15</v>
      </c>
      <c r="C9" s="7">
        <v>0.98935298935298899</v>
      </c>
      <c r="D9" s="7">
        <v>0.95168892380204195</v>
      </c>
      <c r="E9" s="7">
        <v>0.98486088379705405</v>
      </c>
      <c r="F9" s="7">
        <v>0.97016129032258003</v>
      </c>
    </row>
    <row r="10" spans="1:6" x14ac:dyDescent="0.2">
      <c r="A10" t="s">
        <v>22</v>
      </c>
      <c r="B10" s="1" t="s">
        <v>23</v>
      </c>
      <c r="C10" s="10">
        <v>80.470920315035798</v>
      </c>
      <c r="D10" s="10">
        <v>91.989511259245702</v>
      </c>
      <c r="E10" s="10">
        <v>81.517288288982499</v>
      </c>
      <c r="F10" s="10">
        <v>88.979577840262806</v>
      </c>
    </row>
    <row r="11" spans="1:6" x14ac:dyDescent="0.2">
      <c r="A11" t="s">
        <v>24</v>
      </c>
      <c r="B11" t="s">
        <v>23</v>
      </c>
      <c r="C11" s="6">
        <v>29.894620610613998</v>
      </c>
      <c r="D11" s="6">
        <v>35.305127590644297</v>
      </c>
      <c r="E11" s="6">
        <v>30.456416867174301</v>
      </c>
      <c r="F11" s="6">
        <v>32.763155929793001</v>
      </c>
    </row>
    <row r="12" spans="1:6" x14ac:dyDescent="0.2">
      <c r="A12" t="s">
        <v>26</v>
      </c>
      <c r="B12" t="s">
        <v>23</v>
      </c>
      <c r="C12" s="6">
        <v>8.74816716989484</v>
      </c>
      <c r="D12" s="6">
        <v>14.4536519522813</v>
      </c>
      <c r="E12" s="6">
        <v>7.8268044334826898</v>
      </c>
      <c r="F12" s="6">
        <v>14.453768313853599</v>
      </c>
    </row>
    <row r="13" spans="1:6" x14ac:dyDescent="0.2">
      <c r="A13" t="s">
        <v>27</v>
      </c>
      <c r="B13" t="s">
        <v>23</v>
      </c>
      <c r="C13" s="6">
        <v>3.8715585040390699</v>
      </c>
      <c r="D13" s="6">
        <v>5.1102551255302</v>
      </c>
      <c r="E13" s="6">
        <v>4.5810965344305501</v>
      </c>
      <c r="F13" s="6">
        <v>3.6899684599624099</v>
      </c>
    </row>
    <row r="14" spans="1:6" x14ac:dyDescent="0.2">
      <c r="A14" t="s">
        <v>76</v>
      </c>
      <c r="B14" t="s">
        <v>23</v>
      </c>
      <c r="C14" s="6">
        <v>6.1293142200360302</v>
      </c>
      <c r="D14" s="6">
        <v>6.3677551633354303</v>
      </c>
      <c r="E14" s="6">
        <v>6.5197369808254297</v>
      </c>
      <c r="F14" s="6">
        <v>6.2026031859836603</v>
      </c>
    </row>
    <row r="15" spans="1:6" x14ac:dyDescent="0.2">
      <c r="A15" t="s">
        <v>28</v>
      </c>
      <c r="B15" t="s">
        <v>23</v>
      </c>
      <c r="C15" s="6">
        <v>1.4120816435374</v>
      </c>
      <c r="D15" s="6">
        <v>3.5436424331182099</v>
      </c>
      <c r="E15" s="6">
        <v>1.3176141385994899</v>
      </c>
      <c r="F15" s="6">
        <v>3.3961472300984199</v>
      </c>
    </row>
    <row r="16" spans="1:6" x14ac:dyDescent="0.2">
      <c r="A16" t="s">
        <v>29</v>
      </c>
      <c r="B16" t="s">
        <v>23</v>
      </c>
      <c r="C16" s="6">
        <v>14.6901100467531</v>
      </c>
      <c r="D16" s="6">
        <v>16.788226510921501</v>
      </c>
      <c r="E16" s="6">
        <v>15.6169241872869</v>
      </c>
      <c r="F16" s="6">
        <v>15.623873826720301</v>
      </c>
    </row>
    <row r="17" spans="1:6" x14ac:dyDescent="0.2">
      <c r="A17" s="2" t="s">
        <v>30</v>
      </c>
      <c r="B17" s="2" t="s">
        <v>23</v>
      </c>
      <c r="C17" s="5">
        <v>2.8707888557213899</v>
      </c>
      <c r="D17" s="5">
        <v>2.8776195024875602</v>
      </c>
      <c r="E17" s="5">
        <v>2.9243633830845699</v>
      </c>
      <c r="F17" s="5">
        <v>2.8184171144278598</v>
      </c>
    </row>
    <row r="18" spans="1:6" x14ac:dyDescent="0.2">
      <c r="A18" t="s">
        <v>31</v>
      </c>
      <c r="B18" t="s">
        <v>34</v>
      </c>
      <c r="C18" s="3">
        <v>12.0065753424657</v>
      </c>
      <c r="D18" s="3">
        <v>12.0065753424657</v>
      </c>
      <c r="E18" s="3">
        <v>12.0065753424657</v>
      </c>
      <c r="F18" s="3">
        <v>12.0065753424657</v>
      </c>
    </row>
    <row r="19" spans="1:6" x14ac:dyDescent="0.2">
      <c r="A19" t="s">
        <v>33</v>
      </c>
      <c r="B19" t="s">
        <v>34</v>
      </c>
      <c r="C19" s="3">
        <v>1352.02078097561</v>
      </c>
      <c r="D19" s="3">
        <v>2595.9000309511598</v>
      </c>
      <c r="E19" s="3">
        <v>1215.5747466308501</v>
      </c>
      <c r="F19" s="3">
        <v>2595.9005136052001</v>
      </c>
    </row>
    <row r="20" spans="1:6" x14ac:dyDescent="0.2">
      <c r="A20" t="s">
        <v>35</v>
      </c>
      <c r="B20" t="s">
        <v>34</v>
      </c>
      <c r="C20" s="3">
        <v>477.61517589597901</v>
      </c>
      <c r="D20" s="3">
        <v>603.02200866350199</v>
      </c>
      <c r="E20" s="3">
        <v>595.730714286374</v>
      </c>
      <c r="F20" s="3">
        <v>552.69322306505399</v>
      </c>
    </row>
    <row r="21" spans="1:6" x14ac:dyDescent="0.2">
      <c r="A21" t="s">
        <v>36</v>
      </c>
      <c r="B21" t="s">
        <v>34</v>
      </c>
      <c r="C21" s="3">
        <v>621.03354514721104</v>
      </c>
      <c r="D21" s="3">
        <v>1094.3171955847399</v>
      </c>
      <c r="E21" s="3">
        <v>566.73084927712296</v>
      </c>
      <c r="F21" s="3">
        <v>1046.62991231111</v>
      </c>
    </row>
    <row r="22" spans="1:6" x14ac:dyDescent="0.2">
      <c r="A22" s="2" t="s">
        <v>77</v>
      </c>
      <c r="B22" s="2" t="s">
        <v>39</v>
      </c>
      <c r="C22" s="2">
        <v>17656.242834924102</v>
      </c>
      <c r="D22" s="2">
        <v>18448.844219861301</v>
      </c>
      <c r="E22" s="2">
        <v>18120.3021236389</v>
      </c>
      <c r="F22" s="2">
        <v>17948.356061055601</v>
      </c>
    </row>
    <row r="23" spans="1:6" x14ac:dyDescent="0.2">
      <c r="A23" t="s">
        <v>37</v>
      </c>
      <c r="B23" t="s">
        <v>41</v>
      </c>
      <c r="C23" s="3">
        <v>2879.88513149242</v>
      </c>
      <c r="D23" s="3">
        <v>3264.5197913321299</v>
      </c>
      <c r="E23" s="3">
        <v>3034.1544650217502</v>
      </c>
      <c r="F23" s="3">
        <v>3110.1079235422399</v>
      </c>
    </row>
    <row r="24" spans="1:6" x14ac:dyDescent="0.2">
      <c r="A24" t="s">
        <v>38</v>
      </c>
      <c r="B24" t="s">
        <v>41</v>
      </c>
      <c r="C24" s="3">
        <v>15</v>
      </c>
      <c r="D24" s="3">
        <v>20.2</v>
      </c>
      <c r="E24" s="3">
        <v>14</v>
      </c>
      <c r="F24" s="3">
        <v>19.2</v>
      </c>
    </row>
    <row r="25" spans="1:6" x14ac:dyDescent="0.2">
      <c r="A25" t="s">
        <v>42</v>
      </c>
      <c r="B25" t="s">
        <v>41</v>
      </c>
      <c r="C25" s="3">
        <v>12753.8</v>
      </c>
      <c r="D25" s="3">
        <v>52155.199999999997</v>
      </c>
      <c r="E25" s="3">
        <v>13130</v>
      </c>
      <c r="F25" s="3">
        <v>52155.199999999997</v>
      </c>
    </row>
    <row r="26" spans="1:6" x14ac:dyDescent="0.2">
      <c r="A26" s="2" t="s">
        <v>43</v>
      </c>
      <c r="B26" s="2" t="s">
        <v>41</v>
      </c>
      <c r="C26" s="4">
        <v>2081.1999999999998</v>
      </c>
      <c r="D26" s="4">
        <v>0</v>
      </c>
      <c r="E26" s="4">
        <v>2665.6</v>
      </c>
      <c r="F26" s="4">
        <v>0</v>
      </c>
    </row>
    <row r="27" spans="1:6" x14ac:dyDescent="0.2">
      <c r="A27" t="s">
        <v>44</v>
      </c>
      <c r="B27" t="s">
        <v>34</v>
      </c>
      <c r="C27" s="3">
        <v>1281.4000000000001</v>
      </c>
      <c r="D27" s="3">
        <v>5683.2</v>
      </c>
      <c r="E27" s="3">
        <v>1400</v>
      </c>
      <c r="F27" s="3">
        <v>5446.4</v>
      </c>
    </row>
    <row r="28" spans="1:6" x14ac:dyDescent="0.2">
      <c r="A28" t="s">
        <v>78</v>
      </c>
      <c r="B28" t="s">
        <v>34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s="2" t="s">
        <v>45</v>
      </c>
      <c r="B29" s="2" t="s">
        <v>34</v>
      </c>
      <c r="C29" s="4">
        <v>10259.799999999999</v>
      </c>
      <c r="D29" s="4">
        <v>12816</v>
      </c>
      <c r="E29" s="4">
        <v>13944</v>
      </c>
      <c r="F29" s="4">
        <v>10600.8</v>
      </c>
    </row>
    <row r="30" spans="1:6" x14ac:dyDescent="0.2">
      <c r="A30" t="s">
        <v>46</v>
      </c>
      <c r="B30" t="s">
        <v>34</v>
      </c>
      <c r="C30" s="3">
        <v>2346.63149168463</v>
      </c>
      <c r="D30" s="3">
        <v>1670.1134444444399</v>
      </c>
      <c r="E30" s="3">
        <v>2029.91044457517</v>
      </c>
      <c r="F30" s="3">
        <v>1670.1777222222199</v>
      </c>
    </row>
    <row r="31" spans="1:6" x14ac:dyDescent="0.2">
      <c r="A31" t="s">
        <v>47</v>
      </c>
      <c r="B31" t="s">
        <v>34</v>
      </c>
      <c r="C31" s="3">
        <v>809.18383653116496</v>
      </c>
      <c r="D31" s="3">
        <v>2463.3472531733801</v>
      </c>
      <c r="E31" s="3">
        <v>762.80602440863697</v>
      </c>
      <c r="F31" s="3">
        <v>2463.3485136052</v>
      </c>
    </row>
    <row r="32" spans="1:6" x14ac:dyDescent="0.2">
      <c r="A32" s="2" t="s">
        <v>48</v>
      </c>
      <c r="B32" s="2" t="s">
        <v>34</v>
      </c>
      <c r="C32" s="4">
        <v>542.83694444444404</v>
      </c>
      <c r="D32" s="4">
        <v>132.55277777777701</v>
      </c>
      <c r="E32" s="4">
        <v>452.76872222222198</v>
      </c>
      <c r="F32" s="4">
        <v>132.551999999999</v>
      </c>
    </row>
    <row r="33" spans="1:6" x14ac:dyDescent="0.2">
      <c r="A33" t="s">
        <v>49</v>
      </c>
      <c r="B33" t="s">
        <v>34</v>
      </c>
      <c r="C33" s="3">
        <v>841.39151013149899</v>
      </c>
      <c r="D33" s="3">
        <v>1163.1434870062001</v>
      </c>
      <c r="E33" s="3">
        <v>1001.89561279336</v>
      </c>
      <c r="F33" s="3">
        <v>767.82870870237002</v>
      </c>
    </row>
    <row r="34" spans="1:6" x14ac:dyDescent="0.2">
      <c r="A34" t="s">
        <v>50</v>
      </c>
      <c r="B34" t="s">
        <v>34</v>
      </c>
      <c r="C34" s="3">
        <v>114.852231451534</v>
      </c>
      <c r="D34" s="3">
        <v>139.349119774613</v>
      </c>
      <c r="E34" s="3">
        <v>134.79182539748501</v>
      </c>
      <c r="F34" s="3">
        <v>108.413389731721</v>
      </c>
    </row>
    <row r="35" spans="1:6" x14ac:dyDescent="0.2">
      <c r="A35" s="2" t="s">
        <v>51</v>
      </c>
      <c r="B35" s="2" t="s">
        <v>34</v>
      </c>
      <c r="C35" s="4">
        <v>362.76294444444397</v>
      </c>
      <c r="D35" s="4">
        <v>463.672888888888</v>
      </c>
      <c r="E35" s="4">
        <v>460.93888888888802</v>
      </c>
      <c r="F35" s="4">
        <v>444.27983333333299</v>
      </c>
    </row>
    <row r="36" spans="1:6" x14ac:dyDescent="0.2">
      <c r="A36" t="s">
        <v>52</v>
      </c>
      <c r="B36" t="s">
        <v>34</v>
      </c>
      <c r="C36" s="3">
        <v>22.736499999999999</v>
      </c>
      <c r="D36" s="3">
        <v>81.369500000000002</v>
      </c>
      <c r="E36" s="3">
        <v>17.322944444444399</v>
      </c>
      <c r="F36" s="3">
        <v>97.393055555555506</v>
      </c>
    </row>
    <row r="37" spans="1:6" x14ac:dyDescent="0.2">
      <c r="A37" t="s">
        <v>53</v>
      </c>
      <c r="B37" t="s">
        <v>34</v>
      </c>
      <c r="C37" s="3">
        <v>50.738288894106198</v>
      </c>
      <c r="D37" s="3">
        <v>197.605689382527</v>
      </c>
      <c r="E37" s="3">
        <v>55.200128891122198</v>
      </c>
      <c r="F37" s="3">
        <v>194.24029214210799</v>
      </c>
    </row>
    <row r="38" spans="1:6" x14ac:dyDescent="0.2">
      <c r="A38" s="2" t="s">
        <v>54</v>
      </c>
      <c r="B38" s="2" t="s">
        <v>34</v>
      </c>
      <c r="C38" s="4">
        <v>201.40677777777699</v>
      </c>
      <c r="D38" s="4">
        <v>264.74416666666599</v>
      </c>
      <c r="E38" s="4">
        <v>214.77155555555501</v>
      </c>
      <c r="F38" s="4">
        <v>273.67066666666602</v>
      </c>
    </row>
    <row r="39" spans="1:6" x14ac:dyDescent="0.2">
      <c r="A39" t="s">
        <v>55</v>
      </c>
      <c r="B39" t="s">
        <v>34</v>
      </c>
      <c r="C39" s="3">
        <v>41.585000000000001</v>
      </c>
      <c r="D39" s="3">
        <v>89.124722222222204</v>
      </c>
      <c r="E39" s="3">
        <v>19.5103333333333</v>
      </c>
      <c r="F39" s="3">
        <v>73.515611111111099</v>
      </c>
    </row>
    <row r="40" spans="1:6" x14ac:dyDescent="0.2">
      <c r="A40" t="s">
        <v>56</v>
      </c>
      <c r="B40" t="s">
        <v>34</v>
      </c>
      <c r="C40" s="3">
        <v>49.265145141993798</v>
      </c>
      <c r="D40" s="3">
        <v>214.04572842444301</v>
      </c>
      <c r="E40" s="3">
        <v>51.375553719334498</v>
      </c>
      <c r="F40" s="3">
        <v>198.79773128011601</v>
      </c>
    </row>
    <row r="41" spans="1:6" x14ac:dyDescent="0.2">
      <c r="A41" s="2" t="s">
        <v>57</v>
      </c>
      <c r="B41" s="2" t="s">
        <v>34</v>
      </c>
      <c r="C41" s="4">
        <v>275.22333333333302</v>
      </c>
      <c r="D41" s="4">
        <v>365.12161111111101</v>
      </c>
      <c r="E41" s="4">
        <v>204.18361111111099</v>
      </c>
      <c r="F41" s="4">
        <v>331.92122222222201</v>
      </c>
    </row>
    <row r="42" spans="1:6" x14ac:dyDescent="0.2">
      <c r="A42" t="s">
        <v>79</v>
      </c>
      <c r="B42" t="s">
        <v>34</v>
      </c>
      <c r="C42" s="3">
        <v>5271.1385891208602</v>
      </c>
      <c r="D42" s="3">
        <v>5096.3864103037704</v>
      </c>
      <c r="E42" s="3">
        <v>4988.9168346331198</v>
      </c>
      <c r="F42" s="3">
        <v>5196.5356457526996</v>
      </c>
    </row>
    <row r="43" spans="1:6" x14ac:dyDescent="0.2">
      <c r="A43" t="s">
        <v>80</v>
      </c>
      <c r="B43" t="s">
        <v>34</v>
      </c>
      <c r="C43" s="3">
        <v>1138.64263558006</v>
      </c>
      <c r="D43" s="3">
        <v>1322.73693441154</v>
      </c>
      <c r="E43" s="3">
        <v>1486.20727204947</v>
      </c>
      <c r="F43" s="3">
        <v>1192.1803323178799</v>
      </c>
    </row>
    <row r="44" spans="1:6" x14ac:dyDescent="0.2">
      <c r="A44" s="2" t="s">
        <v>81</v>
      </c>
      <c r="B44" s="2" t="s">
        <v>34</v>
      </c>
      <c r="C44" s="4">
        <v>2356.2187222222201</v>
      </c>
      <c r="D44" s="4">
        <v>2346.8766111111099</v>
      </c>
      <c r="E44" s="4">
        <v>2290.8758888888801</v>
      </c>
      <c r="F44" s="4">
        <v>2377.2840000000001</v>
      </c>
    </row>
    <row r="45" spans="1:6" x14ac:dyDescent="0.2">
      <c r="A45" t="s">
        <v>82</v>
      </c>
      <c r="B45" t="s">
        <v>34</v>
      </c>
      <c r="C45" s="3">
        <v>5300.5259707564201</v>
      </c>
      <c r="D45" s="3">
        <v>5107.7161552626903</v>
      </c>
      <c r="E45" s="3">
        <v>5051.3604805838004</v>
      </c>
      <c r="F45" s="3">
        <v>5147.5185926576396</v>
      </c>
    </row>
    <row r="46" spans="1:6" x14ac:dyDescent="0.2">
      <c r="A46" t="s">
        <v>83</v>
      </c>
      <c r="B46" t="s">
        <v>34</v>
      </c>
      <c r="C46" s="3">
        <v>1128.52298049755</v>
      </c>
      <c r="D46" s="3">
        <v>1310.37402653104</v>
      </c>
      <c r="E46" s="3">
        <v>1465.4348022351701</v>
      </c>
      <c r="F46" s="3">
        <v>1206.55237895913</v>
      </c>
    </row>
    <row r="47" spans="1:6" x14ac:dyDescent="0.2">
      <c r="A47" s="2" t="s">
        <v>84</v>
      </c>
      <c r="B47" s="2" t="s">
        <v>34</v>
      </c>
      <c r="C47" s="4">
        <v>2336.951</v>
      </c>
      <c r="D47" s="4">
        <v>2347.9097777777702</v>
      </c>
      <c r="E47" s="4">
        <v>2249.2046666666602</v>
      </c>
      <c r="F47" s="4">
        <v>2411.9290000000001</v>
      </c>
    </row>
    <row r="48" spans="1:6" x14ac:dyDescent="0.2">
      <c r="A48" t="s">
        <v>85</v>
      </c>
      <c r="B48" t="s">
        <v>34</v>
      </c>
      <c r="C48" s="3">
        <v>5295.4448997397103</v>
      </c>
      <c r="D48" s="3">
        <v>5035.97070088071</v>
      </c>
      <c r="E48" s="3">
        <v>5259.14166314266</v>
      </c>
      <c r="F48" s="3">
        <v>5213.3869952458999</v>
      </c>
    </row>
    <row r="49" spans="1:6" x14ac:dyDescent="0.2">
      <c r="A49" t="s">
        <v>86</v>
      </c>
      <c r="B49" t="s">
        <v>34</v>
      </c>
      <c r="C49" s="3">
        <v>1128.2575953314899</v>
      </c>
      <c r="D49" s="3">
        <v>1331.05450223859</v>
      </c>
      <c r="E49" s="3">
        <v>1400.6522602151099</v>
      </c>
      <c r="F49" s="3">
        <v>1185.3767061972801</v>
      </c>
    </row>
    <row r="50" spans="1:6" x14ac:dyDescent="0.2">
      <c r="A50" s="2" t="s">
        <v>87</v>
      </c>
      <c r="B50" s="2" t="s">
        <v>34</v>
      </c>
      <c r="C50" s="4">
        <v>2342.2974999999901</v>
      </c>
      <c r="D50" s="4">
        <v>2398.9747777777702</v>
      </c>
      <c r="E50" s="4">
        <v>2106.2060555555499</v>
      </c>
      <c r="F50" s="4">
        <v>2367.2362777777698</v>
      </c>
    </row>
    <row r="51" spans="1:6" x14ac:dyDescent="0.2">
      <c r="A51" t="s">
        <v>88</v>
      </c>
      <c r="B51" t="s">
        <v>34</v>
      </c>
      <c r="C51" s="3">
        <v>5231.48371570983</v>
      </c>
      <c r="D51" s="3">
        <v>5042.7767076811797</v>
      </c>
      <c r="E51" s="3">
        <v>5170.0017762260004</v>
      </c>
      <c r="F51" s="3">
        <v>5120.8187778859601</v>
      </c>
    </row>
    <row r="52" spans="1:6" x14ac:dyDescent="0.2">
      <c r="A52" t="s">
        <v>89</v>
      </c>
      <c r="B52" t="s">
        <v>34</v>
      </c>
      <c r="C52" s="3">
        <v>1151.6331427417001</v>
      </c>
      <c r="D52" s="3">
        <v>1327.99439094989</v>
      </c>
      <c r="E52" s="3">
        <v>1418.6927681602399</v>
      </c>
      <c r="F52" s="3">
        <v>1229.0658921756201</v>
      </c>
    </row>
    <row r="53" spans="1:6" x14ac:dyDescent="0.2">
      <c r="A53" s="2" t="s">
        <v>90</v>
      </c>
      <c r="B53" s="2" t="s">
        <v>34</v>
      </c>
      <c r="C53" s="4">
        <v>2382.8831111111099</v>
      </c>
      <c r="D53" s="4">
        <v>2395.2288888888802</v>
      </c>
      <c r="E53" s="4">
        <v>2177.3054444444401</v>
      </c>
      <c r="F53" s="4">
        <v>2416.1152777777702</v>
      </c>
    </row>
    <row r="54" spans="1:6" x14ac:dyDescent="0.2">
      <c r="A54" t="s">
        <v>91</v>
      </c>
      <c r="B54" t="s">
        <v>34</v>
      </c>
      <c r="C54" s="3">
        <v>5075.1638329104799</v>
      </c>
      <c r="D54" s="3">
        <v>5098.3056808194196</v>
      </c>
      <c r="E54" s="3">
        <v>5240.2770330039602</v>
      </c>
      <c r="F54" s="3">
        <v>5203.3837607246696</v>
      </c>
    </row>
    <row r="55" spans="1:6" x14ac:dyDescent="0.2">
      <c r="A55" t="s">
        <v>92</v>
      </c>
      <c r="B55" t="s">
        <v>34</v>
      </c>
      <c r="C55" s="3">
        <v>1199.95470299558</v>
      </c>
      <c r="D55" s="3">
        <v>1318.6430879525001</v>
      </c>
      <c r="E55" s="3">
        <v>1390.3951876456099</v>
      </c>
      <c r="F55" s="3">
        <v>1199.3371958501</v>
      </c>
    </row>
    <row r="56" spans="1:6" x14ac:dyDescent="0.2">
      <c r="A56" s="2" t="s">
        <v>93</v>
      </c>
      <c r="B56" s="2" t="s">
        <v>34</v>
      </c>
      <c r="C56" s="4">
        <v>2490.8814444444401</v>
      </c>
      <c r="D56" s="4">
        <v>2349.0512222222201</v>
      </c>
      <c r="E56" s="4">
        <v>2135.3277777777698</v>
      </c>
      <c r="F56" s="4">
        <v>2363.279</v>
      </c>
    </row>
    <row r="57" spans="1:6" x14ac:dyDescent="0.2">
      <c r="A57" t="s">
        <v>58</v>
      </c>
      <c r="B57" t="s">
        <v>34</v>
      </c>
      <c r="C57" s="3">
        <v>574.088191097238</v>
      </c>
      <c r="D57" s="3">
        <v>587.49456348664205</v>
      </c>
      <c r="E57" s="3">
        <v>563.73268676946896</v>
      </c>
      <c r="F57" s="3">
        <v>590.54302867202705</v>
      </c>
    </row>
    <row r="58" spans="1:6" x14ac:dyDescent="0.2">
      <c r="A58" t="s">
        <v>59</v>
      </c>
      <c r="B58" t="s">
        <v>34</v>
      </c>
      <c r="C58" s="3">
        <v>297.55857105511501</v>
      </c>
      <c r="D58" s="3">
        <v>332.70200370040101</v>
      </c>
      <c r="E58" s="3">
        <v>355.69395807785997</v>
      </c>
      <c r="F58" s="3">
        <v>306.16708754108402</v>
      </c>
    </row>
    <row r="59" spans="1:6" x14ac:dyDescent="0.2">
      <c r="A59" s="2" t="s">
        <v>60</v>
      </c>
      <c r="B59" s="2" t="s">
        <v>34</v>
      </c>
      <c r="C59" s="4">
        <v>1101.93577777777</v>
      </c>
      <c r="D59" s="4">
        <v>1132.4383333333301</v>
      </c>
      <c r="E59" s="4">
        <v>1109.71966666666</v>
      </c>
      <c r="F59" s="4">
        <v>1197.60849999999</v>
      </c>
    </row>
    <row r="60" spans="1:6" x14ac:dyDescent="0.2">
      <c r="A60" t="s">
        <v>61</v>
      </c>
      <c r="B60" t="s">
        <v>34</v>
      </c>
      <c r="C60" s="3">
        <v>667.16679336801303</v>
      </c>
      <c r="D60" s="3">
        <v>825.524181453452</v>
      </c>
      <c r="E60" s="3">
        <v>710.63016454024</v>
      </c>
      <c r="F60" s="3">
        <v>720.74149571927296</v>
      </c>
    </row>
    <row r="61" spans="1:6" x14ac:dyDescent="0.2">
      <c r="A61" t="s">
        <v>62</v>
      </c>
      <c r="B61" t="s">
        <v>34</v>
      </c>
      <c r="C61" s="3">
        <v>332.391727103976</v>
      </c>
      <c r="D61" s="3">
        <v>423.095009853958</v>
      </c>
      <c r="E61" s="3">
        <v>419.83739583278202</v>
      </c>
      <c r="F61" s="3">
        <v>350.232613778938</v>
      </c>
    </row>
    <row r="62" spans="1:6" x14ac:dyDescent="0.2">
      <c r="A62" s="2" t="s">
        <v>63</v>
      </c>
      <c r="B62" s="2" t="s">
        <v>34</v>
      </c>
      <c r="C62" s="4">
        <v>1147.9990555555501</v>
      </c>
      <c r="D62" s="4">
        <v>1376.2844444444399</v>
      </c>
      <c r="E62" s="4">
        <v>1148.9034444444401</v>
      </c>
      <c r="F62" s="4">
        <v>1256.09972222222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2"/>
  <sheetViews>
    <sheetView workbookViewId="0">
      <selection sqref="A1:F1048576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6" x14ac:dyDescent="0.2">
      <c r="A1" s="1"/>
      <c r="B1" s="1"/>
      <c r="C1" s="1" t="s">
        <v>70</v>
      </c>
      <c r="D1" s="1" t="s">
        <v>71</v>
      </c>
      <c r="E1" s="1" t="s">
        <v>72</v>
      </c>
      <c r="F1" s="1" t="s">
        <v>73</v>
      </c>
    </row>
    <row r="2" spans="1:6" x14ac:dyDescent="0.2">
      <c r="A2" t="s">
        <v>74</v>
      </c>
      <c r="B2" t="s">
        <v>12</v>
      </c>
      <c r="C2">
        <v>43</v>
      </c>
      <c r="D2">
        <v>48</v>
      </c>
      <c r="E2">
        <v>56</v>
      </c>
      <c r="F2">
        <v>42</v>
      </c>
    </row>
    <row r="3" spans="1:6" x14ac:dyDescent="0.2">
      <c r="A3" s="2" t="s">
        <v>75</v>
      </c>
      <c r="B3" s="2" t="s">
        <v>12</v>
      </c>
      <c r="C3" s="2">
        <v>43</v>
      </c>
      <c r="D3" s="2">
        <v>148</v>
      </c>
      <c r="E3" s="2">
        <v>50</v>
      </c>
      <c r="F3" s="2">
        <v>148</v>
      </c>
    </row>
    <row r="4" spans="1:6" x14ac:dyDescent="0.2">
      <c r="A4" t="s">
        <v>14</v>
      </c>
      <c r="B4" s="1" t="s">
        <v>15</v>
      </c>
      <c r="C4" s="9">
        <v>0.92003086974764703</v>
      </c>
      <c r="D4" s="9">
        <v>0.91180870020107496</v>
      </c>
      <c r="E4" s="9">
        <v>0.92442565376839703</v>
      </c>
      <c r="F4" s="9">
        <v>0.91221398484031102</v>
      </c>
    </row>
    <row r="5" spans="1:6" x14ac:dyDescent="0.2">
      <c r="A5" t="s">
        <v>16</v>
      </c>
      <c r="B5" t="s">
        <v>15</v>
      </c>
      <c r="C5" s="8">
        <v>0.93038821906814395</v>
      </c>
      <c r="D5" s="8">
        <v>0.92382798920710896</v>
      </c>
      <c r="E5" s="8">
        <v>0.93438465735126897</v>
      </c>
      <c r="F5" s="8">
        <v>0.92228120644893696</v>
      </c>
    </row>
    <row r="6" spans="1:6" x14ac:dyDescent="0.2">
      <c r="A6" t="s">
        <v>17</v>
      </c>
      <c r="B6" t="s">
        <v>15</v>
      </c>
      <c r="C6" s="8">
        <v>0.48187583329700501</v>
      </c>
      <c r="D6" s="8">
        <v>0.52916689022031105</v>
      </c>
      <c r="E6" s="8">
        <v>0.45054896158582702</v>
      </c>
      <c r="F6" s="8">
        <v>0.52828089604006201</v>
      </c>
    </row>
    <row r="7" spans="1:6" x14ac:dyDescent="0.2">
      <c r="A7" t="s">
        <v>18</v>
      </c>
      <c r="B7" t="s">
        <v>15</v>
      </c>
      <c r="C7" s="8">
        <v>0.51791856821224203</v>
      </c>
      <c r="D7" s="8">
        <v>0.57278806437872698</v>
      </c>
      <c r="E7" s="8">
        <v>0.48217709626384297</v>
      </c>
      <c r="F7" s="8">
        <v>0.57278806437872698</v>
      </c>
    </row>
    <row r="8" spans="1:6" x14ac:dyDescent="0.2">
      <c r="A8" t="s">
        <v>19</v>
      </c>
      <c r="B8" t="s">
        <v>20</v>
      </c>
      <c r="C8" s="3">
        <v>4244.6630301999903</v>
      </c>
      <c r="D8" s="3">
        <v>4661.2321691999996</v>
      </c>
      <c r="E8" s="3">
        <v>3968.7163962</v>
      </c>
      <c r="F8" s="3">
        <v>4653.4277795999997</v>
      </c>
    </row>
    <row r="9" spans="1:6" x14ac:dyDescent="0.2">
      <c r="A9" s="2" t="s">
        <v>21</v>
      </c>
      <c r="B9" s="2" t="s">
        <v>15</v>
      </c>
      <c r="C9" s="7">
        <v>0.99101527403414102</v>
      </c>
      <c r="D9" s="7">
        <v>0.98354489891866403</v>
      </c>
      <c r="E9" s="7">
        <v>0.987732848705134</v>
      </c>
      <c r="F9" s="7">
        <v>0.98414855072463703</v>
      </c>
    </row>
    <row r="10" spans="1:6" x14ac:dyDescent="0.2">
      <c r="A10" t="s">
        <v>22</v>
      </c>
      <c r="B10" s="1" t="s">
        <v>23</v>
      </c>
      <c r="C10" s="10">
        <v>83.692878356160605</v>
      </c>
      <c r="D10" s="10">
        <v>94.919773463095794</v>
      </c>
      <c r="E10" s="10">
        <v>78.558172373819005</v>
      </c>
      <c r="F10" s="10">
        <v>95.128606265149202</v>
      </c>
    </row>
    <row r="11" spans="1:6" x14ac:dyDescent="0.2">
      <c r="A11" t="s">
        <v>24</v>
      </c>
      <c r="B11" t="s">
        <v>23</v>
      </c>
      <c r="C11" s="6">
        <v>31.278273173497102</v>
      </c>
      <c r="D11" s="6">
        <v>33.1461359634622</v>
      </c>
      <c r="E11" s="6">
        <v>27.178747661334899</v>
      </c>
      <c r="F11" s="6">
        <v>32.999311085150303</v>
      </c>
    </row>
    <row r="12" spans="1:6" x14ac:dyDescent="0.2">
      <c r="A12" t="s">
        <v>26</v>
      </c>
      <c r="B12" t="s">
        <v>23</v>
      </c>
      <c r="C12" s="6">
        <v>18.2885543229578</v>
      </c>
      <c r="D12" s="6">
        <v>29.309606112295199</v>
      </c>
      <c r="E12" s="6">
        <v>12.8448683710156</v>
      </c>
      <c r="F12" s="6">
        <v>29.309606112295199</v>
      </c>
    </row>
    <row r="13" spans="1:6" x14ac:dyDescent="0.2">
      <c r="A13" t="s">
        <v>27</v>
      </c>
      <c r="B13" t="s">
        <v>23</v>
      </c>
      <c r="C13" s="6">
        <v>4.0375438444057803</v>
      </c>
      <c r="D13" s="6">
        <v>3.89072889691528</v>
      </c>
      <c r="E13" s="6">
        <v>3.90153804683729</v>
      </c>
      <c r="F13" s="6">
        <v>3.6856849712730102</v>
      </c>
    </row>
    <row r="14" spans="1:6" x14ac:dyDescent="0.2">
      <c r="A14" t="s">
        <v>76</v>
      </c>
      <c r="B14" t="s">
        <v>23</v>
      </c>
      <c r="C14" s="6">
        <v>5.9777737513486899</v>
      </c>
      <c r="D14" s="6">
        <v>6.1796431913253898</v>
      </c>
      <c r="E14" s="6">
        <v>6.3696120143727502</v>
      </c>
      <c r="F14" s="6">
        <v>6.0516155364037996</v>
      </c>
    </row>
    <row r="15" spans="1:6" x14ac:dyDescent="0.2">
      <c r="A15" t="s">
        <v>28</v>
      </c>
      <c r="B15" t="s">
        <v>23</v>
      </c>
      <c r="C15" s="6">
        <v>0.89858044698759798</v>
      </c>
      <c r="D15" s="6">
        <v>1.55352605633219</v>
      </c>
      <c r="E15" s="6">
        <v>0.84221393700774705</v>
      </c>
      <c r="F15" s="6">
        <v>1.96347622014636</v>
      </c>
    </row>
    <row r="16" spans="1:6" x14ac:dyDescent="0.2">
      <c r="A16" t="s">
        <v>29</v>
      </c>
      <c r="B16" t="s">
        <v>23</v>
      </c>
      <c r="C16" s="6">
        <v>9.0810546062857291</v>
      </c>
      <c r="D16" s="6">
        <v>9.1737750359830095</v>
      </c>
      <c r="E16" s="6">
        <v>9.4652421859163596</v>
      </c>
      <c r="F16" s="6">
        <v>8.9593244786667405</v>
      </c>
    </row>
    <row r="17" spans="1:6" x14ac:dyDescent="0.2">
      <c r="A17" s="2" t="s">
        <v>30</v>
      </c>
      <c r="B17" s="2" t="s">
        <v>23</v>
      </c>
      <c r="C17" s="5">
        <v>2.79101412935323</v>
      </c>
      <c r="D17" s="5">
        <v>2.2025110447761098</v>
      </c>
      <c r="E17" s="5">
        <v>2.5585906467661599</v>
      </c>
      <c r="F17" s="5">
        <v>2.46031084577114</v>
      </c>
    </row>
    <row r="18" spans="1:6" x14ac:dyDescent="0.2">
      <c r="A18" t="s">
        <v>31</v>
      </c>
      <c r="B18" t="s">
        <v>34</v>
      </c>
      <c r="C18" s="3">
        <v>12.0065753424657</v>
      </c>
      <c r="D18" s="3">
        <v>12.0065753424657</v>
      </c>
      <c r="E18" s="3">
        <v>12.0065753424657</v>
      </c>
      <c r="F18" s="3">
        <v>12.0065753424657</v>
      </c>
    </row>
    <row r="19" spans="1:6" x14ac:dyDescent="0.2">
      <c r="A19" t="s">
        <v>33</v>
      </c>
      <c r="B19" t="s">
        <v>34</v>
      </c>
      <c r="C19" s="3">
        <v>2863.0521235175302</v>
      </c>
      <c r="D19" s="3">
        <v>5283.4174750358297</v>
      </c>
      <c r="E19" s="3">
        <v>2059.9887934444901</v>
      </c>
      <c r="F19" s="3">
        <v>5283.4174750358297</v>
      </c>
    </row>
    <row r="20" spans="1:6" x14ac:dyDescent="0.2">
      <c r="A20" t="s">
        <v>35</v>
      </c>
      <c r="B20" t="s">
        <v>34</v>
      </c>
      <c r="C20" s="3">
        <v>704.44459663927898</v>
      </c>
      <c r="D20" s="3">
        <v>482.27704901791702</v>
      </c>
      <c r="E20" s="3">
        <v>508.18781386739499</v>
      </c>
      <c r="F20" s="3">
        <v>535.716832579423</v>
      </c>
    </row>
    <row r="21" spans="1:6" x14ac:dyDescent="0.2">
      <c r="A21" t="s">
        <v>36</v>
      </c>
      <c r="B21" t="s">
        <v>34</v>
      </c>
      <c r="C21" s="3">
        <v>394.271456380335</v>
      </c>
      <c r="D21" s="3">
        <v>505.14977416934403</v>
      </c>
      <c r="E21" s="3">
        <v>370.13404333068797</v>
      </c>
      <c r="F21" s="3">
        <v>557.80676774410995</v>
      </c>
    </row>
    <row r="22" spans="1:6" x14ac:dyDescent="0.2">
      <c r="A22" s="2" t="s">
        <v>77</v>
      </c>
      <c r="B22" s="2" t="s">
        <v>39</v>
      </c>
      <c r="C22" s="2">
        <v>15862.0616538878</v>
      </c>
      <c r="D22" s="2">
        <v>16408.155206461801</v>
      </c>
      <c r="E22" s="2">
        <v>16539.5873035474</v>
      </c>
      <c r="F22" s="2">
        <v>16163.816721040401</v>
      </c>
    </row>
    <row r="23" spans="1:6" x14ac:dyDescent="0.2">
      <c r="A23" t="s">
        <v>37</v>
      </c>
      <c r="B23" t="s">
        <v>41</v>
      </c>
      <c r="C23" s="3">
        <v>1713.04206075599</v>
      </c>
      <c r="D23" s="3">
        <v>1739.0261851458999</v>
      </c>
      <c r="E23" s="3">
        <v>1829.6575608437199</v>
      </c>
      <c r="F23" s="3">
        <v>1693.4658154779199</v>
      </c>
    </row>
    <row r="24" spans="1:6" x14ac:dyDescent="0.2">
      <c r="A24" t="s">
        <v>38</v>
      </c>
      <c r="B24" t="s">
        <v>41</v>
      </c>
      <c r="C24" s="3">
        <v>10.4</v>
      </c>
      <c r="D24" s="3">
        <v>9.1999999999999993</v>
      </c>
      <c r="E24" s="3">
        <v>8.4</v>
      </c>
      <c r="F24" s="3">
        <v>12.2</v>
      </c>
    </row>
    <row r="25" spans="1:6" x14ac:dyDescent="0.2">
      <c r="A25" t="s">
        <v>42</v>
      </c>
      <c r="B25" t="s">
        <v>41</v>
      </c>
      <c r="C25" s="3">
        <v>26694.400000000001</v>
      </c>
      <c r="D25" s="3">
        <v>105494.39999999999</v>
      </c>
      <c r="E25" s="3">
        <v>21560</v>
      </c>
      <c r="F25" s="3">
        <v>105494.39999999999</v>
      </c>
    </row>
    <row r="26" spans="1:6" x14ac:dyDescent="0.2">
      <c r="A26" s="2" t="s">
        <v>43</v>
      </c>
      <c r="B26" s="2" t="s">
        <v>41</v>
      </c>
      <c r="C26" s="4">
        <v>2158.6</v>
      </c>
      <c r="D26" s="4">
        <v>2304</v>
      </c>
      <c r="E26" s="4">
        <v>2710.4</v>
      </c>
      <c r="F26" s="4">
        <v>1848</v>
      </c>
    </row>
    <row r="27" spans="1:6" x14ac:dyDescent="0.2">
      <c r="A27" t="s">
        <v>44</v>
      </c>
      <c r="B27" t="s">
        <v>34</v>
      </c>
      <c r="C27" s="3">
        <v>877.2</v>
      </c>
      <c r="D27" s="3">
        <v>2545.6</v>
      </c>
      <c r="E27" s="3">
        <v>820</v>
      </c>
      <c r="F27" s="3">
        <v>3552</v>
      </c>
    </row>
    <row r="28" spans="1:6" x14ac:dyDescent="0.2">
      <c r="A28" t="s">
        <v>78</v>
      </c>
      <c r="B28" t="s">
        <v>34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s="2" t="s">
        <v>45</v>
      </c>
      <c r="B29" s="2" t="s">
        <v>34</v>
      </c>
      <c r="C29" s="4">
        <v>6484.4</v>
      </c>
      <c r="D29" s="4">
        <v>7084.8</v>
      </c>
      <c r="E29" s="4">
        <v>8422.4</v>
      </c>
      <c r="F29" s="4">
        <v>6266.4</v>
      </c>
    </row>
    <row r="30" spans="1:6" x14ac:dyDescent="0.2">
      <c r="A30" t="s">
        <v>46</v>
      </c>
      <c r="B30" t="s">
        <v>34</v>
      </c>
      <c r="C30" s="3">
        <v>4864.2233795657703</v>
      </c>
      <c r="D30" s="3">
        <v>3378.45113084583</v>
      </c>
      <c r="E30" s="3">
        <v>3247.1663689932102</v>
      </c>
      <c r="F30" s="3">
        <v>3378.45113084583</v>
      </c>
    </row>
    <row r="31" spans="1:6" x14ac:dyDescent="0.2">
      <c r="A31" t="s">
        <v>47</v>
      </c>
      <c r="B31" t="s">
        <v>34</v>
      </c>
      <c r="C31" s="3">
        <v>1694.68245685086</v>
      </c>
      <c r="D31" s="3">
        <v>4988.4808639247203</v>
      </c>
      <c r="E31" s="3">
        <v>1263.55329344449</v>
      </c>
      <c r="F31" s="3">
        <v>4988.4808639247203</v>
      </c>
    </row>
    <row r="32" spans="1:6" x14ac:dyDescent="0.2">
      <c r="A32" s="2" t="s">
        <v>48</v>
      </c>
      <c r="B32" s="2" t="s">
        <v>34</v>
      </c>
      <c r="C32" s="4">
        <v>1168.3696666666599</v>
      </c>
      <c r="D32" s="4">
        <v>294.93661111111101</v>
      </c>
      <c r="E32" s="4">
        <v>796.43550000000005</v>
      </c>
      <c r="F32" s="4">
        <v>294.93661111111101</v>
      </c>
    </row>
    <row r="33" spans="1:6" x14ac:dyDescent="0.2">
      <c r="A33" t="s">
        <v>49</v>
      </c>
      <c r="B33" t="s">
        <v>34</v>
      </c>
      <c r="C33" s="3">
        <v>839.11831523286298</v>
      </c>
      <c r="D33" s="3">
        <v>839.83444891117995</v>
      </c>
      <c r="E33" s="3">
        <v>812.72765238286695</v>
      </c>
      <c r="F33" s="3">
        <v>785.28064442632206</v>
      </c>
    </row>
    <row r="34" spans="1:6" x14ac:dyDescent="0.2">
      <c r="A34" t="s">
        <v>50</v>
      </c>
      <c r="B34" t="s">
        <v>34</v>
      </c>
      <c r="C34" s="3">
        <v>119.371763305945</v>
      </c>
      <c r="D34" s="3">
        <v>123.36571568458299</v>
      </c>
      <c r="E34" s="3">
        <v>136.36314720072801</v>
      </c>
      <c r="F34" s="3">
        <v>103.258332579423</v>
      </c>
    </row>
    <row r="35" spans="1:6" x14ac:dyDescent="0.2">
      <c r="A35" s="2" t="s">
        <v>51</v>
      </c>
      <c r="B35" s="2" t="s">
        <v>34</v>
      </c>
      <c r="C35" s="4">
        <v>585.07283333333305</v>
      </c>
      <c r="D35" s="4">
        <v>358.911333333333</v>
      </c>
      <c r="E35" s="4">
        <v>371.82466666666602</v>
      </c>
      <c r="F35" s="4">
        <v>432.45850000000002</v>
      </c>
    </row>
    <row r="36" spans="1:6" x14ac:dyDescent="0.2">
      <c r="A36" t="s">
        <v>52</v>
      </c>
      <c r="B36" t="s">
        <v>34</v>
      </c>
      <c r="C36" s="3">
        <v>3.8936666666666602</v>
      </c>
      <c r="D36" s="3">
        <v>20.411999999999999</v>
      </c>
      <c r="E36" s="3">
        <v>24.673111111111101</v>
      </c>
      <c r="F36" s="3">
        <v>39.459388888888803</v>
      </c>
    </row>
    <row r="37" spans="1:6" x14ac:dyDescent="0.2">
      <c r="A37" t="s">
        <v>53</v>
      </c>
      <c r="B37" t="s">
        <v>34</v>
      </c>
      <c r="C37" s="3">
        <v>33.886262581630497</v>
      </c>
      <c r="D37" s="3">
        <v>82.857339875849803</v>
      </c>
      <c r="E37" s="3">
        <v>31.453921943813</v>
      </c>
      <c r="F37" s="3">
        <v>141.582662902603</v>
      </c>
    </row>
    <row r="38" spans="1:6" x14ac:dyDescent="0.2">
      <c r="A38" s="2" t="s">
        <v>54</v>
      </c>
      <c r="B38" s="2" t="s">
        <v>34</v>
      </c>
      <c r="C38" s="4">
        <v>245.47844444444399</v>
      </c>
      <c r="D38" s="4">
        <v>125.001444444444</v>
      </c>
      <c r="E38" s="4">
        <v>107.85833333333299</v>
      </c>
      <c r="F38" s="4">
        <v>160.07472222222199</v>
      </c>
    </row>
    <row r="39" spans="1:6" x14ac:dyDescent="0.2">
      <c r="A39" t="s">
        <v>55</v>
      </c>
      <c r="B39" t="s">
        <v>34</v>
      </c>
      <c r="C39" s="3">
        <v>25.8402777777777</v>
      </c>
      <c r="D39" s="3">
        <v>13.575611111111099</v>
      </c>
      <c r="E39" s="3">
        <v>4.4886666666666599</v>
      </c>
      <c r="F39" s="3">
        <v>40.993722222222203</v>
      </c>
    </row>
    <row r="40" spans="1:6" x14ac:dyDescent="0.2">
      <c r="A40" t="s">
        <v>56</v>
      </c>
      <c r="B40" t="s">
        <v>34</v>
      </c>
      <c r="C40" s="3">
        <v>34.017582687594</v>
      </c>
      <c r="D40" s="3">
        <v>102.76465651571699</v>
      </c>
      <c r="E40" s="3">
        <v>31.154399164653601</v>
      </c>
      <c r="F40" s="3">
        <v>110.81599373039499</v>
      </c>
    </row>
    <row r="41" spans="1:6" x14ac:dyDescent="0.2">
      <c r="A41" s="2" t="s">
        <v>57</v>
      </c>
      <c r="B41" s="2" t="s">
        <v>34</v>
      </c>
      <c r="C41" s="4">
        <v>52.0891666666666</v>
      </c>
      <c r="D41" s="4">
        <v>171.726333333333</v>
      </c>
      <c r="E41" s="4">
        <v>176.867388888888</v>
      </c>
      <c r="F41" s="4">
        <v>115.333388888888</v>
      </c>
    </row>
    <row r="42" spans="1:6" x14ac:dyDescent="0.2">
      <c r="A42" t="s">
        <v>79</v>
      </c>
      <c r="B42" t="s">
        <v>34</v>
      </c>
      <c r="C42" s="3">
        <v>5611.1765210418598</v>
      </c>
      <c r="D42" s="3">
        <v>5467.5537612360504</v>
      </c>
      <c r="E42" s="3">
        <v>5430.2783801251999</v>
      </c>
      <c r="F42" s="3">
        <v>5548.7748127822297</v>
      </c>
    </row>
    <row r="43" spans="1:6" x14ac:dyDescent="0.2">
      <c r="A43" t="s">
        <v>80</v>
      </c>
      <c r="B43" t="s">
        <v>34</v>
      </c>
      <c r="C43" s="3">
        <v>1037.18506593957</v>
      </c>
      <c r="D43" s="3">
        <v>1185.9222398684699</v>
      </c>
      <c r="E43" s="3">
        <v>1322.37758200899</v>
      </c>
      <c r="F43" s="3">
        <v>1088.92384133425</v>
      </c>
    </row>
    <row r="44" spans="1:6" x14ac:dyDescent="0.2">
      <c r="A44" s="2" t="s">
        <v>81</v>
      </c>
      <c r="B44" s="2" t="s">
        <v>34</v>
      </c>
      <c r="C44" s="4">
        <v>2117.6383888888799</v>
      </c>
      <c r="D44" s="4">
        <v>2112.5239444444401</v>
      </c>
      <c r="E44" s="4">
        <v>2013.34399999999</v>
      </c>
      <c r="F44" s="4">
        <v>2128.3013333333301</v>
      </c>
    </row>
    <row r="45" spans="1:6" x14ac:dyDescent="0.2">
      <c r="A45" t="s">
        <v>82</v>
      </c>
      <c r="B45" t="s">
        <v>34</v>
      </c>
      <c r="C45" s="3">
        <v>5512.9538051229201</v>
      </c>
      <c r="D45" s="3">
        <v>5555.1357199394697</v>
      </c>
      <c r="E45" s="3">
        <v>5609.5261539048797</v>
      </c>
      <c r="F45" s="3">
        <v>5562.4167654479497</v>
      </c>
    </row>
    <row r="46" spans="1:6" x14ac:dyDescent="0.2">
      <c r="A46" t="s">
        <v>83</v>
      </c>
      <c r="B46" t="s">
        <v>34</v>
      </c>
      <c r="C46" s="3">
        <v>1060.9998602765199</v>
      </c>
      <c r="D46" s="3">
        <v>1164.8566512785201</v>
      </c>
      <c r="E46" s="3">
        <v>1260.4216678632299</v>
      </c>
      <c r="F46" s="3">
        <v>1083.5439632216501</v>
      </c>
    </row>
    <row r="47" spans="1:6" x14ac:dyDescent="0.2">
      <c r="A47" s="2" t="s">
        <v>84</v>
      </c>
      <c r="B47" s="2" t="s">
        <v>34</v>
      </c>
      <c r="C47" s="4">
        <v>2192.04633333333</v>
      </c>
      <c r="D47" s="4">
        <v>2046.00761111111</v>
      </c>
      <c r="E47" s="4">
        <v>1896.05216666666</v>
      </c>
      <c r="F47" s="4">
        <v>2120.0392222222199</v>
      </c>
    </row>
    <row r="48" spans="1:6" x14ac:dyDescent="0.2">
      <c r="A48" t="s">
        <v>85</v>
      </c>
      <c r="B48" t="s">
        <v>34</v>
      </c>
      <c r="C48" s="3">
        <v>5691.9166154573604</v>
      </c>
      <c r="D48" s="3">
        <v>5532.3924041458704</v>
      </c>
      <c r="E48" s="3">
        <v>5466.3664310259501</v>
      </c>
      <c r="F48" s="3">
        <v>5575.3863744509299</v>
      </c>
    </row>
    <row r="49" spans="1:6" x14ac:dyDescent="0.2">
      <c r="A49" t="s">
        <v>86</v>
      </c>
      <c r="B49" t="s">
        <v>34</v>
      </c>
      <c r="C49" s="3">
        <v>1009.83000617823</v>
      </c>
      <c r="D49" s="3">
        <v>1165.36166514312</v>
      </c>
      <c r="E49" s="3">
        <v>1325.1395990880101</v>
      </c>
      <c r="F49" s="3">
        <v>1078.4585678033</v>
      </c>
    </row>
    <row r="50" spans="1:6" x14ac:dyDescent="0.2">
      <c r="A50" s="2" t="s">
        <v>87</v>
      </c>
      <c r="B50" s="2" t="s">
        <v>34</v>
      </c>
      <c r="C50" s="4">
        <v>2064.2533333333299</v>
      </c>
      <c r="D50" s="4">
        <v>2068.24588888888</v>
      </c>
      <c r="E50" s="4">
        <v>1974.4939444444401</v>
      </c>
      <c r="F50" s="4">
        <v>2112.15505555555</v>
      </c>
    </row>
    <row r="51" spans="1:6" x14ac:dyDescent="0.2">
      <c r="A51" t="s">
        <v>88</v>
      </c>
      <c r="B51" t="s">
        <v>34</v>
      </c>
      <c r="C51" s="3">
        <v>5592.4851546496302</v>
      </c>
      <c r="D51" s="3">
        <v>5469.7788286248397</v>
      </c>
      <c r="E51" s="3">
        <v>5389.7751464142502</v>
      </c>
      <c r="F51" s="3">
        <v>5550.9380494203197</v>
      </c>
    </row>
    <row r="52" spans="1:6" x14ac:dyDescent="0.2">
      <c r="A52" t="s">
        <v>89</v>
      </c>
      <c r="B52" t="s">
        <v>34</v>
      </c>
      <c r="C52" s="3">
        <v>1043.66433835161</v>
      </c>
      <c r="D52" s="3">
        <v>1199.78338993888</v>
      </c>
      <c r="E52" s="3">
        <v>1358.1023492588399</v>
      </c>
      <c r="F52" s="3">
        <v>1087.38385915152</v>
      </c>
    </row>
    <row r="53" spans="1:6" x14ac:dyDescent="0.2">
      <c r="A53" t="s">
        <v>90</v>
      </c>
      <c r="B53" t="s">
        <v>34</v>
      </c>
      <c r="C53" s="3">
        <v>2129.8505</v>
      </c>
      <c r="D53" s="3">
        <v>2096.43777777777</v>
      </c>
      <c r="E53" s="3">
        <v>2018.1224999999999</v>
      </c>
      <c r="F53" s="3">
        <v>2127.6780555555501</v>
      </c>
    </row>
    <row r="54" spans="1:6" x14ac:dyDescent="0.2">
      <c r="A54" t="s">
        <v>91</v>
      </c>
      <c r="C54">
        <v>5559.40612435201</v>
      </c>
      <c r="D54">
        <v>5396.9839616060399</v>
      </c>
      <c r="E54">
        <v>5394.4664618040197</v>
      </c>
      <c r="F54">
        <v>5428.6671538534001</v>
      </c>
    </row>
    <row r="55" spans="1:6" x14ac:dyDescent="0.2">
      <c r="A55" t="s">
        <v>92</v>
      </c>
      <c r="C55">
        <v>1046.3512720308199</v>
      </c>
      <c r="D55">
        <v>1213.41214912176</v>
      </c>
      <c r="E55">
        <v>1351.48849421723</v>
      </c>
      <c r="F55">
        <v>1127.2244339741201</v>
      </c>
    </row>
    <row r="56" spans="1:6" x14ac:dyDescent="0.2">
      <c r="A56" t="s">
        <v>93</v>
      </c>
      <c r="C56">
        <v>2160.2425555555501</v>
      </c>
      <c r="D56">
        <v>2155.6038888888802</v>
      </c>
      <c r="E56">
        <v>2020.0450000000001</v>
      </c>
      <c r="F56">
        <v>2210.1083888888802</v>
      </c>
    </row>
    <row r="57" spans="1:6" x14ac:dyDescent="0.2">
      <c r="A57" t="s">
        <v>58</v>
      </c>
      <c r="C57">
        <v>326.05824653966903</v>
      </c>
      <c r="D57">
        <v>329.35508769261401</v>
      </c>
      <c r="E57">
        <v>319.59976933663899</v>
      </c>
      <c r="F57">
        <v>328.18544653479302</v>
      </c>
    </row>
    <row r="58" spans="1:6" x14ac:dyDescent="0.2">
      <c r="A58" t="s">
        <v>59</v>
      </c>
      <c r="C58">
        <v>166.07579233844501</v>
      </c>
      <c r="D58">
        <v>176.85465257568799</v>
      </c>
      <c r="E58">
        <v>198.31442383459</v>
      </c>
      <c r="F58">
        <v>163.29576099030999</v>
      </c>
    </row>
    <row r="59" spans="1:6" x14ac:dyDescent="0.2">
      <c r="A59" t="s">
        <v>60</v>
      </c>
      <c r="C59">
        <v>605.97033333333297</v>
      </c>
      <c r="D59">
        <v>605.08833333333303</v>
      </c>
      <c r="E59">
        <v>626.80855555555502</v>
      </c>
      <c r="F59">
        <v>604.33261111111096</v>
      </c>
    </row>
    <row r="60" spans="1:6" x14ac:dyDescent="0.2">
      <c r="A60" t="s">
        <v>61</v>
      </c>
      <c r="C60">
        <v>460.31360065265102</v>
      </c>
      <c r="D60">
        <v>448.524054661989</v>
      </c>
      <c r="E60">
        <v>425.14005156598301</v>
      </c>
      <c r="F60">
        <v>450.92998387716898</v>
      </c>
    </row>
    <row r="61" spans="1:6" x14ac:dyDescent="0.2">
      <c r="A61" t="s">
        <v>62</v>
      </c>
      <c r="C61">
        <v>232.13065730643299</v>
      </c>
      <c r="D61">
        <v>240.96397701465801</v>
      </c>
      <c r="E61">
        <v>271.062081453583</v>
      </c>
      <c r="F61">
        <v>224.73322115427899</v>
      </c>
    </row>
    <row r="62" spans="1:6" x14ac:dyDescent="0.2">
      <c r="A62" t="s">
        <v>63</v>
      </c>
      <c r="C62">
        <v>708.86527777777701</v>
      </c>
      <c r="D62">
        <v>716.11922222222199</v>
      </c>
      <c r="E62">
        <v>733.47249999999894</v>
      </c>
      <c r="F62">
        <v>701.10422222222201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2"/>
  <sheetViews>
    <sheetView workbookViewId="0">
      <selection sqref="A1:F1048576"/>
    </sheetView>
  </sheetViews>
  <sheetFormatPr baseColWidth="10" defaultColWidth="8.83203125" defaultRowHeight="15" x14ac:dyDescent="0.2"/>
  <cols>
    <col min="1" max="1" width="27" bestFit="1" customWidth="1"/>
    <col min="2" max="2" width="6" bestFit="1" customWidth="1"/>
  </cols>
  <sheetData>
    <row r="1" spans="1:6" x14ac:dyDescent="0.2">
      <c r="A1" s="1"/>
      <c r="B1" s="1"/>
      <c r="C1" s="1" t="s">
        <v>70</v>
      </c>
      <c r="D1" s="1" t="s">
        <v>71</v>
      </c>
      <c r="E1" s="1" t="s">
        <v>72</v>
      </c>
      <c r="F1" s="1" t="s">
        <v>73</v>
      </c>
    </row>
    <row r="2" spans="1:6" x14ac:dyDescent="0.2">
      <c r="A2" t="s">
        <v>74</v>
      </c>
      <c r="B2" t="s">
        <v>12</v>
      </c>
      <c r="C2">
        <v>43</v>
      </c>
      <c r="D2">
        <v>48</v>
      </c>
      <c r="E2">
        <v>56</v>
      </c>
      <c r="F2">
        <v>42</v>
      </c>
    </row>
    <row r="3" spans="1:6" x14ac:dyDescent="0.2">
      <c r="A3" s="2" t="s">
        <v>75</v>
      </c>
      <c r="B3" s="2" t="s">
        <v>12</v>
      </c>
      <c r="C3" s="2">
        <v>43</v>
      </c>
      <c r="D3" s="2">
        <v>148</v>
      </c>
      <c r="E3" s="2">
        <v>50</v>
      </c>
      <c r="F3" s="2">
        <v>148</v>
      </c>
    </row>
    <row r="4" spans="1:6" x14ac:dyDescent="0.2">
      <c r="A4" t="s">
        <v>14</v>
      </c>
      <c r="B4" s="1" t="s">
        <v>15</v>
      </c>
      <c r="C4" s="9">
        <v>0.92075391116705596</v>
      </c>
      <c r="D4" s="9">
        <v>0.91372307411464004</v>
      </c>
      <c r="E4" s="9">
        <v>0.91373942173033995</v>
      </c>
      <c r="F4" s="9">
        <v>0.90745444464424796</v>
      </c>
    </row>
    <row r="5" spans="1:6" x14ac:dyDescent="0.2">
      <c r="A5" t="s">
        <v>16</v>
      </c>
      <c r="B5" t="s">
        <v>15</v>
      </c>
      <c r="C5" s="8">
        <v>0.92840408739474001</v>
      </c>
      <c r="D5" s="8">
        <v>0.92310064926124302</v>
      </c>
      <c r="E5" s="8">
        <v>0.93279799329403101</v>
      </c>
      <c r="F5" s="8">
        <v>0.91942368881044201</v>
      </c>
    </row>
    <row r="6" spans="1:6" x14ac:dyDescent="0.2">
      <c r="A6" t="s">
        <v>17</v>
      </c>
      <c r="B6" t="s">
        <v>15</v>
      </c>
      <c r="C6" s="8">
        <v>0.48084819227157299</v>
      </c>
      <c r="D6" s="8">
        <v>0.52875027130230501</v>
      </c>
      <c r="E6" s="8">
        <v>0.44978389140006397</v>
      </c>
      <c r="F6" s="8">
        <v>0.52664411544867795</v>
      </c>
    </row>
    <row r="7" spans="1:6" x14ac:dyDescent="0.2">
      <c r="A7" t="s">
        <v>18</v>
      </c>
      <c r="B7" t="s">
        <v>15</v>
      </c>
      <c r="C7" s="8">
        <v>0.51791856821224203</v>
      </c>
      <c r="D7" s="8">
        <v>0.57278806437872698</v>
      </c>
      <c r="E7" s="8">
        <v>0.48217709626384297</v>
      </c>
      <c r="F7" s="8">
        <v>0.57278806437872698</v>
      </c>
    </row>
    <row r="8" spans="1:6" x14ac:dyDescent="0.2">
      <c r="A8" t="s">
        <v>19</v>
      </c>
      <c r="B8" t="s">
        <v>20</v>
      </c>
      <c r="C8" s="3">
        <v>4235.6109268</v>
      </c>
      <c r="D8" s="3">
        <v>4657.5623298</v>
      </c>
      <c r="E8" s="3">
        <v>3961.9771805999999</v>
      </c>
      <c r="F8" s="3">
        <v>4639.0099947999997</v>
      </c>
    </row>
    <row r="9" spans="1:6" x14ac:dyDescent="0.2">
      <c r="A9" s="2" t="s">
        <v>21</v>
      </c>
      <c r="B9" s="2" t="s">
        <v>15</v>
      </c>
      <c r="C9" s="7">
        <v>0.988931460195828</v>
      </c>
      <c r="D9" s="7">
        <v>0.94321503131523998</v>
      </c>
      <c r="E9" s="7">
        <v>0.98414685022945303</v>
      </c>
      <c r="F9" s="7">
        <v>0.97374085234610397</v>
      </c>
    </row>
    <row r="10" spans="1:6" x14ac:dyDescent="0.2">
      <c r="A10" t="s">
        <v>22</v>
      </c>
      <c r="B10" s="1" t="s">
        <v>23</v>
      </c>
      <c r="C10" s="10">
        <v>79.588455226275002</v>
      </c>
      <c r="D10" s="10">
        <v>84.263585203321895</v>
      </c>
      <c r="E10" s="10">
        <v>75.094867711088497</v>
      </c>
      <c r="F10" s="10">
        <v>94.675152268989706</v>
      </c>
    </row>
    <row r="11" spans="1:6" x14ac:dyDescent="0.2">
      <c r="A11" t="s">
        <v>24</v>
      </c>
      <c r="B11" t="s">
        <v>23</v>
      </c>
      <c r="C11" s="6">
        <v>28.759611316078701</v>
      </c>
      <c r="D11" s="6">
        <v>28.349681042775401</v>
      </c>
      <c r="E11" s="6">
        <v>25.079149281916401</v>
      </c>
      <c r="F11" s="6">
        <v>33.720926449164502</v>
      </c>
    </row>
    <row r="12" spans="1:6" x14ac:dyDescent="0.2">
      <c r="A12" t="s">
        <v>26</v>
      </c>
      <c r="B12" t="s">
        <v>23</v>
      </c>
      <c r="C12" s="6">
        <v>10.2220907530765</v>
      </c>
      <c r="D12" s="6">
        <v>14.4047748190671</v>
      </c>
      <c r="E12" s="6">
        <v>4.8778066758113203</v>
      </c>
      <c r="F12" s="6">
        <v>25.917546899871599</v>
      </c>
    </row>
    <row r="13" spans="1:6" x14ac:dyDescent="0.2">
      <c r="A13" t="s">
        <v>27</v>
      </c>
      <c r="B13" t="s">
        <v>23</v>
      </c>
      <c r="C13" s="6">
        <v>5.7359180000953902</v>
      </c>
      <c r="D13" s="6">
        <v>4.1248012909671798</v>
      </c>
      <c r="E13" s="6">
        <v>4.9802866468664098</v>
      </c>
      <c r="F13" s="6">
        <v>3.8738992536149</v>
      </c>
    </row>
    <row r="14" spans="1:6" x14ac:dyDescent="0.2">
      <c r="A14" t="s">
        <v>76</v>
      </c>
      <c r="B14" t="s">
        <v>23</v>
      </c>
      <c r="C14" s="6">
        <v>6.0824948188763299</v>
      </c>
      <c r="D14" s="6">
        <v>6.2790033427478704</v>
      </c>
      <c r="E14" s="6">
        <v>6.4959769946158898</v>
      </c>
      <c r="F14" s="6">
        <v>6.1046221978723096</v>
      </c>
    </row>
    <row r="15" spans="1:6" x14ac:dyDescent="0.2">
      <c r="A15" t="s">
        <v>28</v>
      </c>
      <c r="B15" t="s">
        <v>23</v>
      </c>
      <c r="C15" s="6">
        <v>1.53345870083943</v>
      </c>
      <c r="D15" s="6">
        <v>3.2403977055243098</v>
      </c>
      <c r="E15" s="6">
        <v>1.3123019461865499</v>
      </c>
      <c r="F15" s="6">
        <v>3.16600228270539</v>
      </c>
    </row>
    <row r="16" spans="1:6" x14ac:dyDescent="0.2">
      <c r="A16" t="s">
        <v>29</v>
      </c>
      <c r="B16" t="s">
        <v>23</v>
      </c>
      <c r="C16" s="6">
        <v>10.2957257483167</v>
      </c>
      <c r="D16" s="6">
        <v>10.923932382233399</v>
      </c>
      <c r="E16" s="6">
        <v>11.875589204395199</v>
      </c>
      <c r="F16" s="6">
        <v>10.4852423237189</v>
      </c>
    </row>
    <row r="17" spans="1:6" x14ac:dyDescent="0.2">
      <c r="A17" s="2" t="s">
        <v>30</v>
      </c>
      <c r="B17" s="2" t="s">
        <v>23</v>
      </c>
      <c r="C17" s="5">
        <v>2.9860517412935299</v>
      </c>
      <c r="D17" s="5">
        <v>2.4814865671641702</v>
      </c>
      <c r="E17" s="5">
        <v>2.7778272636815902</v>
      </c>
      <c r="F17" s="5">
        <v>2.3837480597014902</v>
      </c>
    </row>
    <row r="18" spans="1:6" x14ac:dyDescent="0.2">
      <c r="A18" t="s">
        <v>31</v>
      </c>
      <c r="B18" t="s">
        <v>34</v>
      </c>
      <c r="C18" s="3">
        <v>12.0065753424657</v>
      </c>
      <c r="D18" s="3">
        <v>12.0065753424657</v>
      </c>
      <c r="E18" s="3">
        <v>12.0065753424657</v>
      </c>
      <c r="F18" s="3">
        <v>12.0065753424657</v>
      </c>
    </row>
    <row r="19" spans="1:6" x14ac:dyDescent="0.2">
      <c r="A19" t="s">
        <v>33</v>
      </c>
      <c r="B19" t="s">
        <v>34</v>
      </c>
      <c r="C19" s="3">
        <v>1577.3566964883701</v>
      </c>
      <c r="D19" s="3">
        <v>2587.15589307759</v>
      </c>
      <c r="E19" s="3">
        <v>740.81402153168403</v>
      </c>
      <c r="F19" s="3">
        <v>4666.6978195961501</v>
      </c>
    </row>
    <row r="20" spans="1:6" x14ac:dyDescent="0.2">
      <c r="A20" t="s">
        <v>35</v>
      </c>
      <c r="B20" t="s">
        <v>34</v>
      </c>
      <c r="C20" s="3">
        <v>562.31066485483495</v>
      </c>
      <c r="D20" s="3">
        <v>596.00449141870399</v>
      </c>
      <c r="E20" s="3">
        <v>613.26981402977697</v>
      </c>
      <c r="F20" s="3">
        <v>478.725591302704</v>
      </c>
    </row>
    <row r="21" spans="1:6" x14ac:dyDescent="0.2">
      <c r="A21" t="s">
        <v>36</v>
      </c>
      <c r="B21" t="s">
        <v>34</v>
      </c>
      <c r="C21" s="3">
        <v>702.601336755332</v>
      </c>
      <c r="D21" s="3">
        <v>885.57004373189204</v>
      </c>
      <c r="E21" s="3">
        <v>521.40146646419805</v>
      </c>
      <c r="F21" s="3">
        <v>946.33599275901099</v>
      </c>
    </row>
    <row r="22" spans="1:6" x14ac:dyDescent="0.2">
      <c r="A22" s="2" t="s">
        <v>77</v>
      </c>
      <c r="B22" s="2" t="s">
        <v>39</v>
      </c>
      <c r="C22" s="2">
        <v>17065.478663650501</v>
      </c>
      <c r="D22" s="2">
        <v>17509.805520644699</v>
      </c>
      <c r="E22" s="2">
        <v>17889.417710248999</v>
      </c>
      <c r="F22" s="2">
        <v>16861.813041530899</v>
      </c>
    </row>
    <row r="23" spans="1:6" x14ac:dyDescent="0.2">
      <c r="A23" t="s">
        <v>37</v>
      </c>
      <c r="B23" t="s">
        <v>41</v>
      </c>
      <c r="C23" s="3">
        <v>1978.21897083935</v>
      </c>
      <c r="D23" s="3">
        <v>2076.55341970892</v>
      </c>
      <c r="E23" s="3">
        <v>2159.1110198104502</v>
      </c>
      <c r="F23" s="3">
        <v>1992.0364941172299</v>
      </c>
    </row>
    <row r="24" spans="1:6" x14ac:dyDescent="0.2">
      <c r="A24" t="s">
        <v>38</v>
      </c>
      <c r="B24" t="s">
        <v>41</v>
      </c>
      <c r="C24" s="3">
        <v>15.8</v>
      </c>
      <c r="D24" s="3">
        <v>21.6</v>
      </c>
      <c r="E24" s="3">
        <v>17.399999999999999</v>
      </c>
      <c r="F24" s="3">
        <v>19.2</v>
      </c>
    </row>
    <row r="25" spans="1:6" x14ac:dyDescent="0.2">
      <c r="A25" t="s">
        <v>42</v>
      </c>
      <c r="B25" t="s">
        <v>41</v>
      </c>
      <c r="C25" s="3">
        <v>14895.2</v>
      </c>
      <c r="D25" s="3">
        <v>51977.599999999999</v>
      </c>
      <c r="E25" s="3">
        <v>8280</v>
      </c>
      <c r="F25" s="3">
        <v>93299.199999999997</v>
      </c>
    </row>
    <row r="26" spans="1:6" x14ac:dyDescent="0.2">
      <c r="A26" s="2" t="s">
        <v>43</v>
      </c>
      <c r="B26" s="2" t="s">
        <v>41</v>
      </c>
      <c r="C26" s="4">
        <v>1995.2</v>
      </c>
      <c r="D26" s="4">
        <v>2659.2</v>
      </c>
      <c r="E26" s="4">
        <v>3001.6</v>
      </c>
      <c r="F26" s="4">
        <v>1999.2</v>
      </c>
    </row>
    <row r="27" spans="1:6" x14ac:dyDescent="0.2">
      <c r="A27" t="s">
        <v>44</v>
      </c>
      <c r="B27" t="s">
        <v>34</v>
      </c>
      <c r="C27" s="3">
        <v>1315.8</v>
      </c>
      <c r="D27" s="3">
        <v>5801.6</v>
      </c>
      <c r="E27" s="3">
        <v>1670</v>
      </c>
      <c r="F27" s="3">
        <v>5387.2</v>
      </c>
    </row>
    <row r="28" spans="1:6" x14ac:dyDescent="0.2">
      <c r="A28" t="s">
        <v>78</v>
      </c>
      <c r="B28" t="s">
        <v>34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s="2" t="s">
        <v>45</v>
      </c>
      <c r="B29" s="2" t="s">
        <v>34</v>
      </c>
      <c r="C29" s="4">
        <v>7292.8</v>
      </c>
      <c r="D29" s="4">
        <v>8217.6</v>
      </c>
      <c r="E29" s="4">
        <v>10684.8</v>
      </c>
      <c r="F29" s="4">
        <v>7156.8</v>
      </c>
    </row>
    <row r="30" spans="1:6" x14ac:dyDescent="0.2">
      <c r="A30" t="s">
        <v>46</v>
      </c>
      <c r="B30" t="s">
        <v>34</v>
      </c>
      <c r="C30" s="3">
        <v>2746.1170998194498</v>
      </c>
      <c r="D30" s="3">
        <v>1664.5489444444399</v>
      </c>
      <c r="E30" s="3">
        <v>1273.8837737737299</v>
      </c>
      <c r="F30" s="3">
        <v>2996.7371558405498</v>
      </c>
    </row>
    <row r="31" spans="1:6" x14ac:dyDescent="0.2">
      <c r="A31" t="s">
        <v>47</v>
      </c>
      <c r="B31" t="s">
        <v>34</v>
      </c>
      <c r="C31" s="3">
        <v>944.50525204392795</v>
      </c>
      <c r="D31" s="3">
        <v>2454.9453375220301</v>
      </c>
      <c r="E31" s="3">
        <v>480.24707708723997</v>
      </c>
      <c r="F31" s="3">
        <v>4408.6984862628096</v>
      </c>
    </row>
    <row r="32" spans="1:6" x14ac:dyDescent="0.2">
      <c r="A32" s="2" t="s">
        <v>48</v>
      </c>
      <c r="B32" s="2" t="s">
        <v>34</v>
      </c>
      <c r="C32" s="4">
        <v>632.85144444444404</v>
      </c>
      <c r="D32" s="4">
        <v>132.210555555555</v>
      </c>
      <c r="E32" s="4">
        <v>260.566944444444</v>
      </c>
      <c r="F32" s="4">
        <v>257.99933333333303</v>
      </c>
    </row>
    <row r="33" spans="1:6" x14ac:dyDescent="0.2">
      <c r="A33" t="s">
        <v>49</v>
      </c>
      <c r="B33" t="s">
        <v>34</v>
      </c>
      <c r="C33" s="3">
        <v>1415.43280342395</v>
      </c>
      <c r="D33" s="3">
        <v>852.27266809194998</v>
      </c>
      <c r="E33" s="3">
        <v>1106.7690285967201</v>
      </c>
      <c r="F33" s="3">
        <v>842.44443096981297</v>
      </c>
    </row>
    <row r="34" spans="1:6" x14ac:dyDescent="0.2">
      <c r="A34" t="s">
        <v>50</v>
      </c>
      <c r="B34" t="s">
        <v>34</v>
      </c>
      <c r="C34" s="3">
        <v>110.515998188168</v>
      </c>
      <c r="D34" s="3">
        <v>142.037435863148</v>
      </c>
      <c r="E34" s="3">
        <v>151.391091807555</v>
      </c>
      <c r="F34" s="3">
        <v>110.928313524926</v>
      </c>
    </row>
    <row r="35" spans="1:6" x14ac:dyDescent="0.2">
      <c r="A35" s="2" t="s">
        <v>51</v>
      </c>
      <c r="B35" s="2" t="s">
        <v>34</v>
      </c>
      <c r="C35" s="4">
        <v>451.79466666666599</v>
      </c>
      <c r="D35" s="4">
        <v>453.96705555555502</v>
      </c>
      <c r="E35" s="4">
        <v>461.878722222222</v>
      </c>
      <c r="F35" s="4">
        <v>367.79727777777703</v>
      </c>
    </row>
    <row r="36" spans="1:6" x14ac:dyDescent="0.2">
      <c r="A36" t="s">
        <v>52</v>
      </c>
      <c r="B36" t="s">
        <v>34</v>
      </c>
      <c r="C36" s="3">
        <v>28.396166666666598</v>
      </c>
      <c r="D36" s="3">
        <v>58.610111111111102</v>
      </c>
      <c r="E36" s="3">
        <v>10.4151111111111</v>
      </c>
      <c r="F36" s="3">
        <v>68.351722222222193</v>
      </c>
    </row>
    <row r="37" spans="1:6" x14ac:dyDescent="0.2">
      <c r="A37" t="s">
        <v>53</v>
      </c>
      <c r="B37" t="s">
        <v>34</v>
      </c>
      <c r="C37" s="3">
        <v>52.289469659913898</v>
      </c>
      <c r="D37" s="3">
        <v>205.422229970377</v>
      </c>
      <c r="E37" s="3">
        <v>62.659100364232501</v>
      </c>
      <c r="F37" s="3">
        <v>168.67344663829701</v>
      </c>
    </row>
    <row r="38" spans="1:6" x14ac:dyDescent="0.2">
      <c r="A38" s="2" t="s">
        <v>54</v>
      </c>
      <c r="B38" s="2" t="s">
        <v>34</v>
      </c>
      <c r="C38" s="4">
        <v>264.11861111111102</v>
      </c>
      <c r="D38" s="4">
        <v>236.70555555555501</v>
      </c>
      <c r="E38" s="4">
        <v>190.87700000000001</v>
      </c>
      <c r="F38" s="4">
        <v>265.41977777777703</v>
      </c>
    </row>
    <row r="39" spans="1:6" x14ac:dyDescent="0.2">
      <c r="A39" t="s">
        <v>55</v>
      </c>
      <c r="B39" t="s">
        <v>34</v>
      </c>
      <c r="C39" s="3">
        <v>27.072777777777699</v>
      </c>
      <c r="D39" s="3">
        <v>57.580888888888801</v>
      </c>
      <c r="E39" s="3">
        <v>8.6511111111111099</v>
      </c>
      <c r="F39" s="3">
        <v>54.1458333333333</v>
      </c>
    </row>
    <row r="40" spans="1:6" x14ac:dyDescent="0.2">
      <c r="A40" t="s">
        <v>56</v>
      </c>
      <c r="B40" t="s">
        <v>34</v>
      </c>
      <c r="C40" s="3">
        <v>50.274422650974103</v>
      </c>
      <c r="D40" s="3">
        <v>225.85492487262499</v>
      </c>
      <c r="E40" s="3">
        <v>65.467254988854506</v>
      </c>
      <c r="F40" s="3">
        <v>221.49032389849199</v>
      </c>
    </row>
    <row r="41" spans="1:6" x14ac:dyDescent="0.2">
      <c r="A41" s="2" t="s">
        <v>57</v>
      </c>
      <c r="B41" s="2" t="s">
        <v>34</v>
      </c>
      <c r="C41" s="4">
        <v>291.51883333333302</v>
      </c>
      <c r="D41" s="4">
        <v>167.18733333333299</v>
      </c>
      <c r="E41" s="4">
        <v>154.39811111111101</v>
      </c>
      <c r="F41" s="4">
        <v>245.152444444444</v>
      </c>
    </row>
    <row r="42" spans="1:6" x14ac:dyDescent="0.2">
      <c r="A42" t="s">
        <v>79</v>
      </c>
      <c r="B42" t="s">
        <v>34</v>
      </c>
      <c r="C42" s="3">
        <v>5333.9075513969401</v>
      </c>
      <c r="D42" s="3">
        <v>5314.1782924992403</v>
      </c>
      <c r="E42" s="3">
        <v>5258.4317277179598</v>
      </c>
      <c r="F42" s="3">
        <v>5413.31617011046</v>
      </c>
    </row>
    <row r="43" spans="1:6" x14ac:dyDescent="0.2">
      <c r="A43" t="s">
        <v>80</v>
      </c>
      <c r="B43" t="s">
        <v>34</v>
      </c>
      <c r="C43" s="3">
        <v>1126.3355368543</v>
      </c>
      <c r="D43" s="3">
        <v>1248.6744208305399</v>
      </c>
      <c r="E43" s="3">
        <v>1390.0648521947401</v>
      </c>
      <c r="F43" s="3">
        <v>1130.5806821815199</v>
      </c>
    </row>
    <row r="44" spans="1:6" x14ac:dyDescent="0.2">
      <c r="A44" s="2" t="s">
        <v>81</v>
      </c>
      <c r="B44" s="2" t="s">
        <v>34</v>
      </c>
      <c r="C44" s="4">
        <v>2305.75688888888</v>
      </c>
      <c r="D44" s="4">
        <v>2203.1472777777699</v>
      </c>
      <c r="E44" s="4">
        <v>2117.5033888888802</v>
      </c>
      <c r="F44" s="4">
        <v>2222.1031111111101</v>
      </c>
    </row>
    <row r="45" spans="1:6" x14ac:dyDescent="0.2">
      <c r="A45" t="s">
        <v>82</v>
      </c>
      <c r="B45" t="s">
        <v>34</v>
      </c>
      <c r="C45" s="3">
        <v>5267.0788431722303</v>
      </c>
      <c r="D45" s="3">
        <v>5244.4888630043897</v>
      </c>
      <c r="E45" s="3">
        <v>5135.6954896461202</v>
      </c>
      <c r="F45" s="3">
        <v>5230.9888018658003</v>
      </c>
    </row>
    <row r="46" spans="1:6" x14ac:dyDescent="0.2">
      <c r="A46" t="s">
        <v>83</v>
      </c>
      <c r="B46" t="s">
        <v>34</v>
      </c>
      <c r="C46" s="3">
        <v>1140.96840096137</v>
      </c>
      <c r="D46" s="3">
        <v>1263.05104099288</v>
      </c>
      <c r="E46" s="3">
        <v>1433.3408179032699</v>
      </c>
      <c r="F46" s="3">
        <v>1190.7345219789199</v>
      </c>
    </row>
    <row r="47" spans="1:6" x14ac:dyDescent="0.2">
      <c r="A47" s="2" t="s">
        <v>84</v>
      </c>
      <c r="B47" s="2" t="s">
        <v>34</v>
      </c>
      <c r="C47" s="4">
        <v>2357.95272222222</v>
      </c>
      <c r="D47" s="4">
        <v>2258.4600555555498</v>
      </c>
      <c r="E47" s="4">
        <v>2196.9636666666602</v>
      </c>
      <c r="F47" s="4">
        <v>2344.2766666666598</v>
      </c>
    </row>
    <row r="48" spans="1:6" x14ac:dyDescent="0.2">
      <c r="A48" t="s">
        <v>85</v>
      </c>
      <c r="B48" t="s">
        <v>34</v>
      </c>
      <c r="C48" s="3">
        <v>5509.9293097906502</v>
      </c>
      <c r="D48" s="3">
        <v>5274.61862004666</v>
      </c>
      <c r="E48" s="3">
        <v>5121.6921350666198</v>
      </c>
      <c r="F48" s="3">
        <v>5505.0068315089402</v>
      </c>
    </row>
    <row r="49" spans="1:6" x14ac:dyDescent="0.2">
      <c r="A49" t="s">
        <v>86</v>
      </c>
      <c r="B49" t="s">
        <v>34</v>
      </c>
      <c r="C49" s="3">
        <v>1064.5577897708199</v>
      </c>
      <c r="D49" s="3">
        <v>1253.71025522438</v>
      </c>
      <c r="E49" s="3">
        <v>1434.4354456973699</v>
      </c>
      <c r="F49" s="3">
        <v>1095.2690800873399</v>
      </c>
    </row>
    <row r="50" spans="1:6" x14ac:dyDescent="0.2">
      <c r="A50" s="2" t="s">
        <v>87</v>
      </c>
      <c r="B50" s="2" t="s">
        <v>34</v>
      </c>
      <c r="C50" s="4">
        <v>2191.5128888888798</v>
      </c>
      <c r="D50" s="4">
        <v>2237.6711111111099</v>
      </c>
      <c r="E50" s="4">
        <v>2209.8723888888799</v>
      </c>
      <c r="F50" s="4">
        <v>2165.72405555555</v>
      </c>
    </row>
    <row r="51" spans="1:6" x14ac:dyDescent="0.2">
      <c r="A51" t="s">
        <v>88</v>
      </c>
      <c r="B51" t="s">
        <v>34</v>
      </c>
      <c r="C51" s="3">
        <v>5386.5436408120704</v>
      </c>
      <c r="D51" s="3">
        <v>5227.7346722062102</v>
      </c>
      <c r="E51" s="3">
        <v>5267.6377747892402</v>
      </c>
      <c r="F51" s="3">
        <v>5421.9098204090797</v>
      </c>
    </row>
    <row r="52" spans="1:6" x14ac:dyDescent="0.2">
      <c r="A52" t="s">
        <v>89</v>
      </c>
      <c r="B52" t="s">
        <v>34</v>
      </c>
      <c r="C52" s="3">
        <v>1101.9166987014</v>
      </c>
      <c r="D52" s="3">
        <v>1266.08258581313</v>
      </c>
      <c r="E52" s="3">
        <v>1380.3722400153299</v>
      </c>
      <c r="F52" s="3">
        <v>1113.0398616156101</v>
      </c>
    </row>
    <row r="53" spans="1:6" x14ac:dyDescent="0.2">
      <c r="A53" t="s">
        <v>90</v>
      </c>
      <c r="B53" t="s">
        <v>34</v>
      </c>
      <c r="C53" s="3">
        <v>2277.5396111111099</v>
      </c>
      <c r="D53" s="3">
        <v>2272.18272222222</v>
      </c>
      <c r="E53" s="3">
        <v>2117.98994444444</v>
      </c>
      <c r="F53" s="3">
        <v>2231.0502777777701</v>
      </c>
    </row>
    <row r="54" spans="1:6" x14ac:dyDescent="0.2">
      <c r="A54" t="s">
        <v>91</v>
      </c>
      <c r="C54">
        <v>5267.0618549288702</v>
      </c>
      <c r="D54">
        <v>5259.1738981151402</v>
      </c>
      <c r="E54">
        <v>5157.1250068886002</v>
      </c>
      <c r="F54">
        <v>5396.9652071629098</v>
      </c>
    </row>
    <row r="55" spans="1:6" x14ac:dyDescent="0.2">
      <c r="A55" t="s">
        <v>92</v>
      </c>
      <c r="C55">
        <v>1143.6215706959899</v>
      </c>
      <c r="D55">
        <v>1257.766440006</v>
      </c>
      <c r="E55">
        <v>1437.0944655493699</v>
      </c>
      <c r="F55">
        <v>1127.9359512230999</v>
      </c>
    </row>
    <row r="56" spans="1:6" x14ac:dyDescent="0.2">
      <c r="A56" t="s">
        <v>93</v>
      </c>
      <c r="C56">
        <v>2355.3165555555502</v>
      </c>
      <c r="D56">
        <v>2249.0596111111099</v>
      </c>
      <c r="E56">
        <v>2171.7804999999998</v>
      </c>
      <c r="F56">
        <v>2241.0988333333298</v>
      </c>
    </row>
    <row r="57" spans="1:6" x14ac:dyDescent="0.2">
      <c r="A57" t="s">
        <v>58</v>
      </c>
      <c r="C57">
        <v>451.81419512611097</v>
      </c>
      <c r="D57">
        <v>484.54891772572103</v>
      </c>
      <c r="E57">
        <v>526.99594710808799</v>
      </c>
      <c r="F57">
        <v>477.67487336557798</v>
      </c>
    </row>
    <row r="58" spans="1:6" x14ac:dyDescent="0.2">
      <c r="A58" t="s">
        <v>59</v>
      </c>
      <c r="C58">
        <v>229.23013626861999</v>
      </c>
      <c r="D58">
        <v>250.59312484712601</v>
      </c>
      <c r="E58">
        <v>300.222042000984</v>
      </c>
      <c r="F58">
        <v>228.04780017742101</v>
      </c>
    </row>
    <row r="59" spans="1:6" x14ac:dyDescent="0.2">
      <c r="A59" t="s">
        <v>60</v>
      </c>
      <c r="C59">
        <v>779.82</v>
      </c>
      <c r="D59">
        <v>802.64800000000002</v>
      </c>
      <c r="E59">
        <v>792.33666666666602</v>
      </c>
      <c r="F59">
        <v>783.28472222222194</v>
      </c>
    </row>
    <row r="60" spans="1:6" x14ac:dyDescent="0.2">
      <c r="A60" t="s">
        <v>61</v>
      </c>
      <c r="C60">
        <v>431.750231025375</v>
      </c>
      <c r="D60">
        <v>443.45121481547801</v>
      </c>
      <c r="E60">
        <v>521.84037567704502</v>
      </c>
      <c r="F60">
        <v>439.25324126553897</v>
      </c>
    </row>
    <row r="61" spans="1:6" x14ac:dyDescent="0.2">
      <c r="A61" t="s">
        <v>62</v>
      </c>
      <c r="C61">
        <v>218.11672345962401</v>
      </c>
      <c r="D61">
        <v>231.98457263957201</v>
      </c>
      <c r="E61">
        <v>287.589255587244</v>
      </c>
      <c r="F61">
        <v>213.38324949536499</v>
      </c>
    </row>
    <row r="62" spans="1:6" x14ac:dyDescent="0.2">
      <c r="A62" t="s">
        <v>63</v>
      </c>
      <c r="C62">
        <v>751.052111111111</v>
      </c>
      <c r="D62">
        <v>791.32772222222195</v>
      </c>
      <c r="E62">
        <v>778.963055555555</v>
      </c>
      <c r="F62">
        <v>767.320722222222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4c0d7f-4a78-4b51-b7b2-4685f44aea4a" xsi:nil="true"/>
    <lcf76f155ced4ddcb4097134ff3c332f xmlns="c3fed6a1-161a-40e2-8029-a56ff578430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52F9F6DEDAF408208614EE6C0588E" ma:contentTypeVersion="14" ma:contentTypeDescription="Create a new document." ma:contentTypeScope="" ma:versionID="b61c4c2277194ff8d073e8d936fd6546">
  <xsd:schema xmlns:xsd="http://www.w3.org/2001/XMLSchema" xmlns:xs="http://www.w3.org/2001/XMLSchema" xmlns:p="http://schemas.microsoft.com/office/2006/metadata/properties" xmlns:ns2="c3fed6a1-161a-40e2-8029-a56ff5784305" xmlns:ns3="a44c0d7f-4a78-4b51-b7b2-4685f44aea4a" targetNamespace="http://schemas.microsoft.com/office/2006/metadata/properties" ma:root="true" ma:fieldsID="fab30824adf42336da97ae49bd0a8cca" ns2:_="" ns3:_="">
    <xsd:import namespace="c3fed6a1-161a-40e2-8029-a56ff5784305"/>
    <xsd:import namespace="a44c0d7f-4a78-4b51-b7b2-4685f44aea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ed6a1-161a-40e2-8029-a56ff5784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0d7f-4a78-4b51-b7b2-4685f44aea4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cba4d08-97b2-47ef-b1eb-9b25a71c33ea}" ma:internalName="TaxCatchAll" ma:showField="CatchAllData" ma:web="a44c0d7f-4a78-4b51-b7b2-4685f44aea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1B82F-1C58-434C-B19C-ED0C288894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CEDBDD-7326-46B6-A689-DFD48C9B5AFB}">
  <ds:schemaRefs>
    <ds:schemaRef ds:uri="d3fc4b62-afde-4d0a-b311-d84c0759faf2"/>
    <ds:schemaRef ds:uri="http://purl.org/dc/elements/1.1/"/>
    <ds:schemaRef ds:uri="http://schemas.microsoft.com/office/infopath/2007/PartnerControls"/>
    <ds:schemaRef ds:uri="e15d5529-bdaf-4d9d-a53f-a8864ec66478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3823131-4100-41C8-8FF8-F1247E3CCC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WCports_test_sov6</vt:lpstr>
      <vt:lpstr>WCports_test_sov6a</vt:lpstr>
      <vt:lpstr>WCports_test_sov6b</vt:lpstr>
      <vt:lpstr>WCports_test_sov6c</vt:lpstr>
      <vt:lpstr>WCports_test_sov6d</vt:lpstr>
      <vt:lpstr>WCports_test_ctv6</vt:lpstr>
      <vt:lpstr>WCports_test_ctv6a</vt:lpstr>
      <vt:lpstr>WCports_test_ctv6b</vt:lpstr>
      <vt:lpstr>WCports_test_ctv6c</vt:lpstr>
      <vt:lpstr>WCports_test_ctv6d</vt:lpstr>
      <vt:lpstr>WCports_test_ctv8</vt:lpstr>
      <vt:lpstr>WCports_test_ctv8a</vt:lpstr>
      <vt:lpstr>WCports_test_ctv8b</vt:lpstr>
      <vt:lpstr>WCports_test_ctv8c</vt:lpstr>
      <vt:lpstr>WCports_test_ctv8d</vt:lpstr>
      <vt:lpstr>aggregate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2023-03-21T19:42:04Z</dcterms:created>
  <dcterms:modified xsi:type="dcterms:W3CDTF">2023-05-29T05:14:27Z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0x010100DD052F9F6DEDAF408208614EE6C0588E</vt:lpwstr>
  </property>
  <property fmtid="{D5CDD505-2E9C-101B-9397-08002B2CF9AE}" pid="3" name="MediaServiceImageTags">
    <vt:lpwstr/>
  </property>
</Properties>
</file>