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Library/CloudStorage/OneDrive-NREL/WC Ports/OSW-LCA/Complete_code/"/>
    </mc:Choice>
  </mc:AlternateContent>
  <xr:revisionPtr revIDLastSave="26" documentId="13_ncr:1_{70049BFC-E256-7348-86CB-73D869C22744}" xr6:coauthVersionLast="47" xr6:coauthVersionMax="47" xr10:uidLastSave="{3040C320-4C04-4EEC-8726-2AF693F9B7B9}"/>
  <bookViews>
    <workbookView xWindow="980" yWindow="500" windowWidth="29280" windowHeight="15040" firstSheet="4" activeTab="4" xr2:uid="{00000000-000D-0000-FFFF-FFFF00000000}"/>
  </bookViews>
  <sheets>
    <sheet name="WOMBAT-emissions" sheetId="1" r:id="rId1"/>
    <sheet name="CORAL-emissions" sheetId="2" r:id="rId2"/>
    <sheet name="CT-emissions" sheetId="3" r:id="rId3"/>
    <sheet name="scenario-emissions" sheetId="4" r:id="rId4"/>
    <sheet name="summary" sheetId="6" r:id="rId5"/>
    <sheet name="project-assumption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0" i="6"/>
  <c r="D9" i="6"/>
  <c r="D8" i="6"/>
  <c r="D7" i="6"/>
  <c r="D6" i="6"/>
  <c r="D5" i="6"/>
  <c r="D4" i="6"/>
  <c r="D3" i="6"/>
  <c r="D2" i="6"/>
  <c r="B11" i="6"/>
  <c r="B10" i="6"/>
  <c r="B9" i="6"/>
  <c r="B8" i="6"/>
  <c r="B7" i="6"/>
  <c r="B6" i="6"/>
  <c r="B5" i="6"/>
  <c r="B4" i="6"/>
  <c r="B2" i="6"/>
  <c r="B3" i="6"/>
  <c r="D38" i="4"/>
  <c r="F38" i="4"/>
  <c r="E38" i="4"/>
  <c r="F37" i="4"/>
  <c r="E37" i="4"/>
  <c r="F43" i="4"/>
  <c r="C43" i="4"/>
  <c r="D43" i="4"/>
  <c r="D40" i="4"/>
  <c r="E40" i="4"/>
  <c r="C40" i="4"/>
  <c r="V40" i="4"/>
  <c r="U38" i="4"/>
  <c r="C38" i="4"/>
  <c r="D74" i="4"/>
  <c r="U74" i="4" s="1"/>
  <c r="C74" i="4"/>
  <c r="F13" i="4"/>
  <c r="F79" i="4"/>
  <c r="E79" i="4"/>
  <c r="D79" i="4"/>
  <c r="C79" i="4"/>
  <c r="F76" i="4"/>
  <c r="E76" i="4"/>
  <c r="D76" i="4"/>
  <c r="C76" i="4"/>
  <c r="F75" i="4"/>
  <c r="E75" i="4"/>
  <c r="D75" i="4"/>
  <c r="C75" i="4"/>
  <c r="F74" i="4"/>
  <c r="E74" i="4"/>
  <c r="F73" i="4"/>
  <c r="E73" i="4"/>
  <c r="D73" i="4"/>
  <c r="C73" i="4"/>
  <c r="F72" i="4"/>
  <c r="E72" i="4"/>
  <c r="D72" i="4"/>
  <c r="C72" i="4"/>
  <c r="E43" i="4"/>
  <c r="F40" i="4"/>
  <c r="F39" i="4"/>
  <c r="E39" i="4"/>
  <c r="D39" i="4"/>
  <c r="C39" i="4"/>
  <c r="D37" i="4"/>
  <c r="C37" i="4"/>
  <c r="F36" i="4"/>
  <c r="E36" i="4"/>
  <c r="D36" i="4"/>
  <c r="C36" i="4"/>
  <c r="F16" i="4"/>
  <c r="E16" i="4"/>
  <c r="D16" i="4"/>
  <c r="C16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C91" i="4"/>
  <c r="C92" i="4"/>
  <c r="C93" i="4"/>
  <c r="C94" i="4"/>
  <c r="C95" i="4"/>
  <c r="C96" i="4"/>
  <c r="C97" i="4"/>
  <c r="C9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C82" i="4"/>
  <c r="C83" i="4"/>
  <c r="C84" i="4"/>
  <c r="C85" i="4"/>
  <c r="C86" i="4"/>
  <c r="C87" i="4"/>
  <c r="C88" i="4"/>
  <c r="C81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C64" i="4"/>
  <c r="C65" i="4"/>
  <c r="C66" i="4"/>
  <c r="C67" i="4"/>
  <c r="C68" i="4"/>
  <c r="C69" i="4"/>
  <c r="C70" i="4"/>
  <c r="C63" i="4"/>
  <c r="K96" i="4"/>
  <c r="K87" i="4"/>
  <c r="K78" i="4"/>
  <c r="K69" i="4"/>
  <c r="K60" i="4"/>
  <c r="K51" i="4"/>
  <c r="K42" i="4"/>
  <c r="K33" i="4"/>
  <c r="K24" i="4"/>
  <c r="K15" i="4"/>
  <c r="AC71" i="4"/>
  <c r="AD71" i="4"/>
  <c r="AE71" i="4"/>
  <c r="AB90" i="4"/>
  <c r="AC90" i="4"/>
  <c r="AD90" i="4"/>
  <c r="AE90" i="4"/>
  <c r="AB91" i="4"/>
  <c r="AC91" i="4"/>
  <c r="AD91" i="4"/>
  <c r="AE91" i="4"/>
  <c r="X92" i="4"/>
  <c r="Y92" i="4"/>
  <c r="Z92" i="4"/>
  <c r="AA92" i="4"/>
  <c r="AB92" i="4"/>
  <c r="AC92" i="4"/>
  <c r="AD92" i="4"/>
  <c r="AE92" i="4"/>
  <c r="X93" i="4"/>
  <c r="Y93" i="4"/>
  <c r="Z93" i="4"/>
  <c r="AA93" i="4"/>
  <c r="AB93" i="4"/>
  <c r="AC93" i="4"/>
  <c r="AD93" i="4"/>
  <c r="AE93" i="4"/>
  <c r="AB94" i="4"/>
  <c r="AC94" i="4"/>
  <c r="AD94" i="4"/>
  <c r="AE94" i="4"/>
  <c r="Y95" i="4"/>
  <c r="AA95" i="4"/>
  <c r="AB95" i="4"/>
  <c r="AC95" i="4"/>
  <c r="AD95" i="4"/>
  <c r="AE95" i="4"/>
  <c r="X96" i="4"/>
  <c r="Y96" i="4"/>
  <c r="Z96" i="4"/>
  <c r="AA96" i="4"/>
  <c r="AC96" i="4"/>
  <c r="AD96" i="4"/>
  <c r="AE96" i="4"/>
  <c r="X97" i="4"/>
  <c r="Y97" i="4"/>
  <c r="Z97" i="4"/>
  <c r="AA97" i="4"/>
  <c r="AB97" i="4"/>
  <c r="AC97" i="4"/>
  <c r="AD97" i="4"/>
  <c r="AE97" i="4"/>
  <c r="AB81" i="4"/>
  <c r="AC81" i="4"/>
  <c r="AD81" i="4"/>
  <c r="AE81" i="4"/>
  <c r="AB82" i="4"/>
  <c r="AC82" i="4"/>
  <c r="AD82" i="4"/>
  <c r="AE82" i="4"/>
  <c r="X83" i="4"/>
  <c r="Y83" i="4"/>
  <c r="Z83" i="4"/>
  <c r="AA83" i="4"/>
  <c r="AB83" i="4"/>
  <c r="AC83" i="4"/>
  <c r="AD83" i="4"/>
  <c r="AE83" i="4"/>
  <c r="X84" i="4"/>
  <c r="Y84" i="4"/>
  <c r="Z84" i="4"/>
  <c r="AA84" i="4"/>
  <c r="AB84" i="4"/>
  <c r="AC84" i="4"/>
  <c r="AD84" i="4"/>
  <c r="AE84" i="4"/>
  <c r="AB85" i="4"/>
  <c r="AC85" i="4"/>
  <c r="AD85" i="4"/>
  <c r="AE85" i="4"/>
  <c r="Y86" i="4"/>
  <c r="AA86" i="4"/>
  <c r="AB86" i="4"/>
  <c r="AC86" i="4"/>
  <c r="AD86" i="4"/>
  <c r="AE86" i="4"/>
  <c r="X87" i="4"/>
  <c r="Y87" i="4"/>
  <c r="Z87" i="4"/>
  <c r="AA87" i="4"/>
  <c r="AC87" i="4"/>
  <c r="AD87" i="4"/>
  <c r="AE87" i="4"/>
  <c r="X88" i="4"/>
  <c r="Y88" i="4"/>
  <c r="Z88" i="4"/>
  <c r="AA88" i="4"/>
  <c r="AB88" i="4"/>
  <c r="AC88" i="4"/>
  <c r="AD88" i="4"/>
  <c r="AE88" i="4"/>
  <c r="AB72" i="4"/>
  <c r="AC72" i="4"/>
  <c r="AD72" i="4"/>
  <c r="AE72" i="4"/>
  <c r="AB73" i="4"/>
  <c r="AC73" i="4"/>
  <c r="AD73" i="4"/>
  <c r="AE73" i="4"/>
  <c r="X74" i="4"/>
  <c r="Y74" i="4"/>
  <c r="Z74" i="4"/>
  <c r="AA74" i="4"/>
  <c r="AB74" i="4"/>
  <c r="AC74" i="4"/>
  <c r="AD74" i="4"/>
  <c r="AE74" i="4"/>
  <c r="X75" i="4"/>
  <c r="Y75" i="4"/>
  <c r="Z75" i="4"/>
  <c r="AA75" i="4"/>
  <c r="AB75" i="4"/>
  <c r="AC75" i="4"/>
  <c r="AD75" i="4"/>
  <c r="AE75" i="4"/>
  <c r="AB76" i="4"/>
  <c r="AC76" i="4"/>
  <c r="AD76" i="4"/>
  <c r="AE76" i="4"/>
  <c r="U77" i="4"/>
  <c r="AG77" i="4" s="1"/>
  <c r="V77" i="4"/>
  <c r="W77" i="4"/>
  <c r="AI77" i="4" s="1"/>
  <c r="Y77" i="4"/>
  <c r="AA77" i="4"/>
  <c r="AB77" i="4"/>
  <c r="AC77" i="4"/>
  <c r="AD77" i="4"/>
  <c r="AE77" i="4"/>
  <c r="U78" i="4"/>
  <c r="AG78" i="4" s="1"/>
  <c r="V78" i="4"/>
  <c r="AH78" i="4" s="1"/>
  <c r="W78" i="4"/>
  <c r="AI78" i="4" s="1"/>
  <c r="X78" i="4"/>
  <c r="Y78" i="4"/>
  <c r="Z78" i="4"/>
  <c r="AA78" i="4"/>
  <c r="AC78" i="4"/>
  <c r="AD78" i="4"/>
  <c r="AE78" i="4"/>
  <c r="X79" i="4"/>
  <c r="Y79" i="4"/>
  <c r="Z79" i="4"/>
  <c r="AA79" i="4"/>
  <c r="AB79" i="4"/>
  <c r="AC79" i="4"/>
  <c r="AD79" i="4"/>
  <c r="AE79" i="4"/>
  <c r="T77" i="4"/>
  <c r="T78" i="4"/>
  <c r="AB64" i="4"/>
  <c r="AC64" i="4"/>
  <c r="AD64" i="4"/>
  <c r="AE64" i="4"/>
  <c r="AB65" i="4"/>
  <c r="AC65" i="4"/>
  <c r="AD65" i="4"/>
  <c r="AE65" i="4"/>
  <c r="X66" i="4"/>
  <c r="Y66" i="4"/>
  <c r="Z66" i="4"/>
  <c r="AA66" i="4"/>
  <c r="AB66" i="4"/>
  <c r="AC66" i="4"/>
  <c r="AD66" i="4"/>
  <c r="AE66" i="4"/>
  <c r="AB67" i="4"/>
  <c r="AC67" i="4"/>
  <c r="AD67" i="4"/>
  <c r="AE67" i="4"/>
  <c r="T68" i="4"/>
  <c r="AF68" i="4" s="1"/>
  <c r="U68" i="4"/>
  <c r="AG68" i="4" s="1"/>
  <c r="V68" i="4"/>
  <c r="AH68" i="4" s="1"/>
  <c r="W68" i="4"/>
  <c r="AI68" i="4" s="1"/>
  <c r="Y68" i="4"/>
  <c r="AA68" i="4"/>
  <c r="AB68" i="4"/>
  <c r="AC68" i="4"/>
  <c r="AD68" i="4"/>
  <c r="AE68" i="4"/>
  <c r="T69" i="4"/>
  <c r="U69" i="4"/>
  <c r="AG69" i="4" s="1"/>
  <c r="V69" i="4"/>
  <c r="AH69" i="4" s="1"/>
  <c r="W69" i="4"/>
  <c r="AI69" i="4" s="1"/>
  <c r="X69" i="4"/>
  <c r="Y69" i="4"/>
  <c r="Z69" i="4"/>
  <c r="AA69" i="4"/>
  <c r="AC69" i="4"/>
  <c r="AD69" i="4"/>
  <c r="AE69" i="4"/>
  <c r="X70" i="4"/>
  <c r="Y70" i="4"/>
  <c r="Z70" i="4"/>
  <c r="AA70" i="4"/>
  <c r="AB70" i="4"/>
  <c r="AC70" i="4"/>
  <c r="AD70" i="4"/>
  <c r="AE70" i="4"/>
  <c r="AB63" i="4"/>
  <c r="AC63" i="4"/>
  <c r="AD63" i="4"/>
  <c r="AE63" i="4"/>
  <c r="AB54" i="4"/>
  <c r="AC54" i="4"/>
  <c r="AD54" i="4"/>
  <c r="AE54" i="4"/>
  <c r="AB55" i="4"/>
  <c r="AC55" i="4"/>
  <c r="AD55" i="4"/>
  <c r="AE55" i="4"/>
  <c r="AB56" i="4"/>
  <c r="AC56" i="4"/>
  <c r="AD56" i="4"/>
  <c r="AE56" i="4"/>
  <c r="X57" i="4"/>
  <c r="Y57" i="4"/>
  <c r="Z57" i="4"/>
  <c r="AA57" i="4"/>
  <c r="AB57" i="4"/>
  <c r="AC57" i="4"/>
  <c r="AD57" i="4"/>
  <c r="AE57" i="4"/>
  <c r="AB58" i="4"/>
  <c r="AC58" i="4"/>
  <c r="AD58" i="4"/>
  <c r="AE58" i="4"/>
  <c r="Y59" i="4"/>
  <c r="AA59" i="4"/>
  <c r="AB59" i="4"/>
  <c r="AC59" i="4"/>
  <c r="AD59" i="4"/>
  <c r="AE59" i="4"/>
  <c r="X60" i="4"/>
  <c r="Y60" i="4"/>
  <c r="Z60" i="4"/>
  <c r="AA60" i="4"/>
  <c r="AC60" i="4"/>
  <c r="AD60" i="4"/>
  <c r="AE60" i="4"/>
  <c r="X61" i="4"/>
  <c r="Y61" i="4"/>
  <c r="Z61" i="4"/>
  <c r="AA61" i="4"/>
  <c r="AB61" i="4"/>
  <c r="AC61" i="4"/>
  <c r="AD61" i="4"/>
  <c r="AE61" i="4"/>
  <c r="AB45" i="4"/>
  <c r="AC45" i="4"/>
  <c r="AD45" i="4"/>
  <c r="AE45" i="4"/>
  <c r="AB46" i="4"/>
  <c r="AC46" i="4"/>
  <c r="AD46" i="4"/>
  <c r="AE46" i="4"/>
  <c r="AB47" i="4"/>
  <c r="AC47" i="4"/>
  <c r="AD47" i="4"/>
  <c r="AE47" i="4"/>
  <c r="X48" i="4"/>
  <c r="Y48" i="4"/>
  <c r="Z48" i="4"/>
  <c r="AA48" i="4"/>
  <c r="AB48" i="4"/>
  <c r="AC48" i="4"/>
  <c r="AD48" i="4"/>
  <c r="AE48" i="4"/>
  <c r="AB49" i="4"/>
  <c r="AC49" i="4"/>
  <c r="AD49" i="4"/>
  <c r="AE49" i="4"/>
  <c r="Y50" i="4"/>
  <c r="AA50" i="4"/>
  <c r="AB50" i="4"/>
  <c r="AC50" i="4"/>
  <c r="AD50" i="4"/>
  <c r="AE50" i="4"/>
  <c r="X51" i="4"/>
  <c r="Y51" i="4"/>
  <c r="Z51" i="4"/>
  <c r="AA51" i="4"/>
  <c r="AC51" i="4"/>
  <c r="AD51" i="4"/>
  <c r="AE51" i="4"/>
  <c r="X52" i="4"/>
  <c r="Y52" i="4"/>
  <c r="Z52" i="4"/>
  <c r="AA52" i="4"/>
  <c r="AB52" i="4"/>
  <c r="AC52" i="4"/>
  <c r="AD52" i="4"/>
  <c r="AE52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C42" i="4"/>
  <c r="AD42" i="4"/>
  <c r="AE42" i="4"/>
  <c r="AB43" i="4"/>
  <c r="AC43" i="4"/>
  <c r="AD43" i="4"/>
  <c r="AE43" i="4"/>
  <c r="X38" i="4"/>
  <c r="Y38" i="4"/>
  <c r="Z38" i="4"/>
  <c r="AA38" i="4"/>
  <c r="X39" i="4"/>
  <c r="Y39" i="4"/>
  <c r="Z39" i="4"/>
  <c r="AA39" i="4"/>
  <c r="U41" i="4"/>
  <c r="AG41" i="4" s="1"/>
  <c r="V41" i="4"/>
  <c r="W41" i="4"/>
  <c r="AI41" i="4" s="1"/>
  <c r="Y41" i="4"/>
  <c r="AA41" i="4"/>
  <c r="U42" i="4"/>
  <c r="AG42" i="4" s="1"/>
  <c r="V42" i="4"/>
  <c r="AH42" i="4" s="1"/>
  <c r="W42" i="4"/>
  <c r="AI42" i="4" s="1"/>
  <c r="X42" i="4"/>
  <c r="Y42" i="4"/>
  <c r="Z42" i="4"/>
  <c r="AA42" i="4"/>
  <c r="X43" i="4"/>
  <c r="Y43" i="4"/>
  <c r="Z43" i="4"/>
  <c r="AA43" i="4"/>
  <c r="T41" i="4"/>
  <c r="T42" i="4"/>
  <c r="AB27" i="4"/>
  <c r="AC27" i="4"/>
  <c r="AD27" i="4"/>
  <c r="AE27" i="4"/>
  <c r="AB28" i="4"/>
  <c r="AC28" i="4"/>
  <c r="AD28" i="4"/>
  <c r="AE28" i="4"/>
  <c r="X29" i="4"/>
  <c r="Y29" i="4"/>
  <c r="Z29" i="4"/>
  <c r="AA29" i="4"/>
  <c r="AB29" i="4"/>
  <c r="AC29" i="4"/>
  <c r="AD29" i="4"/>
  <c r="AE29" i="4"/>
  <c r="X30" i="4"/>
  <c r="Y30" i="4"/>
  <c r="Z30" i="4"/>
  <c r="AA30" i="4"/>
  <c r="AB30" i="4"/>
  <c r="AC30" i="4"/>
  <c r="AD30" i="4"/>
  <c r="AE30" i="4"/>
  <c r="AB31" i="4"/>
  <c r="AC31" i="4"/>
  <c r="AD31" i="4"/>
  <c r="AE31" i="4"/>
  <c r="Y32" i="4"/>
  <c r="AA32" i="4"/>
  <c r="AB32" i="4"/>
  <c r="AC32" i="4"/>
  <c r="AD32" i="4"/>
  <c r="AE32" i="4"/>
  <c r="X33" i="4"/>
  <c r="Y33" i="4"/>
  <c r="Z33" i="4"/>
  <c r="AA33" i="4"/>
  <c r="AC33" i="4"/>
  <c r="AD33" i="4"/>
  <c r="AE33" i="4"/>
  <c r="X34" i="4"/>
  <c r="Y34" i="4"/>
  <c r="Z34" i="4"/>
  <c r="AA34" i="4"/>
  <c r="AB34" i="4"/>
  <c r="AC34" i="4"/>
  <c r="AD34" i="4"/>
  <c r="AE34" i="4"/>
  <c r="AB18" i="4"/>
  <c r="AC18" i="4"/>
  <c r="AD18" i="4"/>
  <c r="AE18" i="4"/>
  <c r="AB19" i="4"/>
  <c r="AC19" i="4"/>
  <c r="AD19" i="4"/>
  <c r="AE19" i="4"/>
  <c r="X20" i="4"/>
  <c r="Y20" i="4"/>
  <c r="Z20" i="4"/>
  <c r="AA20" i="4"/>
  <c r="AB20" i="4"/>
  <c r="AC20" i="4"/>
  <c r="AD20" i="4"/>
  <c r="AE20" i="4"/>
  <c r="X21" i="4"/>
  <c r="Y21" i="4"/>
  <c r="Z21" i="4"/>
  <c r="AA21" i="4"/>
  <c r="AB21" i="4"/>
  <c r="AC21" i="4"/>
  <c r="AD21" i="4"/>
  <c r="AE21" i="4"/>
  <c r="AB22" i="4"/>
  <c r="AC22" i="4"/>
  <c r="AD22" i="4"/>
  <c r="AE22" i="4"/>
  <c r="Y23" i="4"/>
  <c r="AA23" i="4"/>
  <c r="AB23" i="4"/>
  <c r="AC23" i="4"/>
  <c r="AD23" i="4"/>
  <c r="AE23" i="4"/>
  <c r="X24" i="4"/>
  <c r="Y24" i="4"/>
  <c r="Z24" i="4"/>
  <c r="AA24" i="4"/>
  <c r="AC24" i="4"/>
  <c r="AD24" i="4"/>
  <c r="AE24" i="4"/>
  <c r="X25" i="4"/>
  <c r="Y25" i="4"/>
  <c r="Z25" i="4"/>
  <c r="AA25" i="4"/>
  <c r="AB25" i="4"/>
  <c r="AC25" i="4"/>
  <c r="AD25" i="4"/>
  <c r="AE25" i="4"/>
  <c r="AJ68" i="4"/>
  <c r="S82" i="4"/>
  <c r="S91" i="4"/>
  <c r="S64" i="4"/>
  <c r="S73" i="4"/>
  <c r="S46" i="4"/>
  <c r="S55" i="4"/>
  <c r="S28" i="4"/>
  <c r="S37" i="4"/>
  <c r="S1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C15" i="4"/>
  <c r="AD15" i="4"/>
  <c r="AE15" i="4"/>
  <c r="AB16" i="4"/>
  <c r="AC16" i="4"/>
  <c r="AD16" i="4"/>
  <c r="AE16" i="4"/>
  <c r="AC9" i="4"/>
  <c r="AD9" i="4"/>
  <c r="AE9" i="4"/>
  <c r="AB9" i="4"/>
  <c r="X11" i="4"/>
  <c r="Y11" i="4"/>
  <c r="Z11" i="4"/>
  <c r="AA11" i="4"/>
  <c r="X12" i="4"/>
  <c r="Y12" i="4"/>
  <c r="Z12" i="4"/>
  <c r="AA12" i="4"/>
  <c r="Y14" i="4"/>
  <c r="AA14" i="4"/>
  <c r="X15" i="4"/>
  <c r="Y15" i="4"/>
  <c r="Z15" i="4"/>
  <c r="AA15" i="4"/>
  <c r="X16" i="4"/>
  <c r="Y16" i="4"/>
  <c r="Z16" i="4"/>
  <c r="AA16" i="4"/>
  <c r="T14" i="4"/>
  <c r="U14" i="4"/>
  <c r="AG14" i="4" s="1"/>
  <c r="V14" i="4"/>
  <c r="W14" i="4"/>
  <c r="AI14" i="4" s="1"/>
  <c r="T15" i="4"/>
  <c r="U15" i="4"/>
  <c r="AG15" i="4" s="1"/>
  <c r="V15" i="4"/>
  <c r="AH15" i="4" s="1"/>
  <c r="W15" i="4"/>
  <c r="AI15" i="4" s="1"/>
  <c r="W79" i="4"/>
  <c r="AI79" i="4" s="1"/>
  <c r="V79" i="4"/>
  <c r="AH79" i="4" s="1"/>
  <c r="U79" i="4"/>
  <c r="AG79" i="4" s="1"/>
  <c r="T79" i="4"/>
  <c r="AF79" i="4" s="1"/>
  <c r="AJ79" i="4" s="1"/>
  <c r="W76" i="4"/>
  <c r="V76" i="4"/>
  <c r="U76" i="4"/>
  <c r="T76" i="4"/>
  <c r="W75" i="4"/>
  <c r="AI75" i="4" s="1"/>
  <c r="V75" i="4"/>
  <c r="AH75" i="4" s="1"/>
  <c r="U75" i="4"/>
  <c r="AG75" i="4" s="1"/>
  <c r="T75" i="4"/>
  <c r="AF75" i="4" s="1"/>
  <c r="AJ75" i="4" s="1"/>
  <c r="W74" i="4"/>
  <c r="AI74" i="4" s="1"/>
  <c r="V74" i="4"/>
  <c r="AH74" i="4" s="1"/>
  <c r="AG74" i="4"/>
  <c r="T74" i="4"/>
  <c r="AF74" i="4" s="1"/>
  <c r="AJ74" i="4" s="1"/>
  <c r="W73" i="4"/>
  <c r="V73" i="4"/>
  <c r="U73" i="4"/>
  <c r="T73" i="4"/>
  <c r="W72" i="4"/>
  <c r="V72" i="4"/>
  <c r="U72" i="4"/>
  <c r="T72" i="4"/>
  <c r="W43" i="4"/>
  <c r="AI43" i="4" s="1"/>
  <c r="V43" i="4"/>
  <c r="AH43" i="4" s="1"/>
  <c r="U43" i="4"/>
  <c r="AG43" i="4" s="1"/>
  <c r="T43" i="4"/>
  <c r="AF43" i="4" s="1"/>
  <c r="AJ43" i="4" s="1"/>
  <c r="W40" i="4"/>
  <c r="U40" i="4"/>
  <c r="T40" i="4"/>
  <c r="W39" i="4"/>
  <c r="AI39" i="4" s="1"/>
  <c r="V39" i="4"/>
  <c r="AH39" i="4" s="1"/>
  <c r="U39" i="4"/>
  <c r="AG39" i="4" s="1"/>
  <c r="T39" i="4"/>
  <c r="AF39" i="4" s="1"/>
  <c r="AJ39" i="4" s="1"/>
  <c r="W38" i="4"/>
  <c r="AI38" i="4" s="1"/>
  <c r="V38" i="4"/>
  <c r="AH38" i="4" s="1"/>
  <c r="AG38" i="4"/>
  <c r="T38" i="4"/>
  <c r="AF38" i="4" s="1"/>
  <c r="AJ38" i="4" s="1"/>
  <c r="W37" i="4"/>
  <c r="V37" i="4"/>
  <c r="U37" i="4"/>
  <c r="T37" i="4"/>
  <c r="W36" i="4"/>
  <c r="V36" i="4"/>
  <c r="U36" i="4"/>
  <c r="T36" i="4"/>
  <c r="W16" i="4"/>
  <c r="AI16" i="4" s="1"/>
  <c r="V16" i="4"/>
  <c r="AH16" i="4" s="1"/>
  <c r="U16" i="4"/>
  <c r="AG16" i="4" s="1"/>
  <c r="T16" i="4"/>
  <c r="AF16" i="4" s="1"/>
  <c r="AJ16" i="4" s="1"/>
  <c r="W13" i="4"/>
  <c r="V13" i="4"/>
  <c r="U13" i="4"/>
  <c r="T13" i="4"/>
  <c r="T12" i="4"/>
  <c r="AF12" i="4" s="1"/>
  <c r="W11" i="4"/>
  <c r="AI11" i="4" s="1"/>
  <c r="V11" i="4"/>
  <c r="AH11" i="4" s="1"/>
  <c r="U11" i="4"/>
  <c r="AG11" i="4" s="1"/>
  <c r="W12" i="4"/>
  <c r="AI12" i="4" s="1"/>
  <c r="V12" i="4"/>
  <c r="AH12" i="4" s="1"/>
  <c r="U12" i="4"/>
  <c r="AG12" i="4" s="1"/>
  <c r="T11" i="4"/>
  <c r="AF11" i="4" s="1"/>
  <c r="AJ11" i="4" s="1"/>
  <c r="T9" i="4"/>
  <c r="AB96" i="4"/>
  <c r="AB87" i="4"/>
  <c r="AB78" i="4"/>
  <c r="AF78" i="4" s="1"/>
  <c r="AJ78" i="4" s="1"/>
  <c r="AB69" i="4"/>
  <c r="AB60" i="4"/>
  <c r="AB51" i="4"/>
  <c r="AB42" i="4"/>
  <c r="AF42" i="4" s="1"/>
  <c r="AJ42" i="4" s="1"/>
  <c r="AB33" i="4"/>
  <c r="AB24" i="4"/>
  <c r="AB15" i="4"/>
  <c r="G92" i="4"/>
  <c r="H92" i="4"/>
  <c r="I92" i="4"/>
  <c r="J92" i="4"/>
  <c r="G93" i="4"/>
  <c r="H93" i="4"/>
  <c r="I93" i="4"/>
  <c r="J93" i="4"/>
  <c r="H95" i="4"/>
  <c r="J95" i="4"/>
  <c r="G96" i="4"/>
  <c r="H96" i="4"/>
  <c r="I96" i="4"/>
  <c r="J96" i="4"/>
  <c r="G97" i="4"/>
  <c r="H97" i="4"/>
  <c r="I97" i="4"/>
  <c r="J97" i="4"/>
  <c r="G83" i="4"/>
  <c r="H83" i="4"/>
  <c r="I83" i="4"/>
  <c r="J83" i="4"/>
  <c r="G84" i="4"/>
  <c r="H84" i="4"/>
  <c r="I84" i="4"/>
  <c r="J84" i="4"/>
  <c r="H86" i="4"/>
  <c r="J86" i="4"/>
  <c r="G87" i="4"/>
  <c r="H87" i="4"/>
  <c r="I87" i="4"/>
  <c r="J87" i="4"/>
  <c r="G88" i="4"/>
  <c r="H88" i="4"/>
  <c r="I88" i="4"/>
  <c r="J88" i="4"/>
  <c r="I77" i="4"/>
  <c r="Z77" i="4" s="1"/>
  <c r="G77" i="4"/>
  <c r="X77" i="4" s="1"/>
  <c r="J76" i="4"/>
  <c r="AA76" i="4" s="1"/>
  <c r="I76" i="4"/>
  <c r="Z76" i="4" s="1"/>
  <c r="H76" i="4"/>
  <c r="Y76" i="4" s="1"/>
  <c r="G76" i="4"/>
  <c r="X76" i="4" s="1"/>
  <c r="J73" i="4"/>
  <c r="AA73" i="4" s="1"/>
  <c r="I73" i="4"/>
  <c r="Z73" i="4" s="1"/>
  <c r="H73" i="4"/>
  <c r="Y73" i="4" s="1"/>
  <c r="G73" i="4"/>
  <c r="X73" i="4" s="1"/>
  <c r="J72" i="4"/>
  <c r="AA72" i="4" s="1"/>
  <c r="I72" i="4"/>
  <c r="Z72" i="4" s="1"/>
  <c r="H72" i="4"/>
  <c r="Y72" i="4" s="1"/>
  <c r="G72" i="4"/>
  <c r="X72" i="4" s="1"/>
  <c r="G66" i="4"/>
  <c r="H66" i="4"/>
  <c r="I66" i="4"/>
  <c r="J66" i="4"/>
  <c r="H68" i="4"/>
  <c r="J68" i="4"/>
  <c r="G69" i="4"/>
  <c r="H69" i="4"/>
  <c r="I69" i="4"/>
  <c r="J69" i="4"/>
  <c r="G70" i="4"/>
  <c r="H70" i="4"/>
  <c r="I70" i="4"/>
  <c r="J70" i="4"/>
  <c r="G57" i="4"/>
  <c r="H57" i="4"/>
  <c r="I57" i="4"/>
  <c r="J57" i="4"/>
  <c r="H59" i="4"/>
  <c r="J59" i="4"/>
  <c r="G60" i="4"/>
  <c r="H60" i="4"/>
  <c r="I60" i="4"/>
  <c r="J60" i="4"/>
  <c r="G61" i="4"/>
  <c r="H61" i="4"/>
  <c r="I61" i="4"/>
  <c r="J61" i="4"/>
  <c r="I50" i="4"/>
  <c r="Z50" i="4" s="1"/>
  <c r="G50" i="4"/>
  <c r="X50" i="4" s="1"/>
  <c r="J49" i="4"/>
  <c r="AA49" i="4" s="1"/>
  <c r="I49" i="4"/>
  <c r="Z49" i="4" s="1"/>
  <c r="H49" i="4"/>
  <c r="Y49" i="4" s="1"/>
  <c r="G49" i="4"/>
  <c r="X49" i="4" s="1"/>
  <c r="J46" i="4"/>
  <c r="AA46" i="4" s="1"/>
  <c r="I46" i="4"/>
  <c r="Z46" i="4" s="1"/>
  <c r="H46" i="4"/>
  <c r="Y46" i="4" s="1"/>
  <c r="G46" i="4"/>
  <c r="X46" i="4" s="1"/>
  <c r="J45" i="4"/>
  <c r="AA45" i="4" s="1"/>
  <c r="I45" i="4"/>
  <c r="Z45" i="4" s="1"/>
  <c r="H45" i="4"/>
  <c r="Y45" i="4" s="1"/>
  <c r="G45" i="4"/>
  <c r="X45" i="4" s="1"/>
  <c r="H47" i="4"/>
  <c r="Y47" i="4" s="1"/>
  <c r="I47" i="4"/>
  <c r="Z47" i="4" s="1"/>
  <c r="J47" i="4"/>
  <c r="AA47" i="4" s="1"/>
  <c r="G47" i="4"/>
  <c r="X47" i="4" s="1"/>
  <c r="J40" i="4"/>
  <c r="AA40" i="4" s="1"/>
  <c r="I40" i="4"/>
  <c r="Z40" i="4" s="1"/>
  <c r="AH40" i="4" s="1"/>
  <c r="I41" i="4"/>
  <c r="Z41" i="4" s="1"/>
  <c r="G41" i="4"/>
  <c r="X41" i="4" s="1"/>
  <c r="H40" i="4"/>
  <c r="Y40" i="4" s="1"/>
  <c r="G40" i="4"/>
  <c r="X40" i="4" s="1"/>
  <c r="I37" i="4"/>
  <c r="Z37" i="4" s="1"/>
  <c r="H37" i="4"/>
  <c r="Y37" i="4" s="1"/>
  <c r="J37" i="4"/>
  <c r="AA37" i="4" s="1"/>
  <c r="G37" i="4"/>
  <c r="X37" i="4" s="1"/>
  <c r="J36" i="4"/>
  <c r="AA36" i="4" s="1"/>
  <c r="I36" i="4"/>
  <c r="Z36" i="4" s="1"/>
  <c r="H36" i="4"/>
  <c r="Y36" i="4" s="1"/>
  <c r="G36" i="4"/>
  <c r="X36" i="4" s="1"/>
  <c r="I32" i="4"/>
  <c r="Z32" i="4" s="1"/>
  <c r="G32" i="4"/>
  <c r="X32" i="4" s="1"/>
  <c r="J31" i="4"/>
  <c r="AA31" i="4" s="1"/>
  <c r="I31" i="4"/>
  <c r="Z31" i="4" s="1"/>
  <c r="H31" i="4"/>
  <c r="Y31" i="4" s="1"/>
  <c r="G31" i="4"/>
  <c r="X31" i="4" s="1"/>
  <c r="J28" i="4"/>
  <c r="AA28" i="4" s="1"/>
  <c r="I28" i="4"/>
  <c r="Z28" i="4" s="1"/>
  <c r="H28" i="4"/>
  <c r="Y28" i="4" s="1"/>
  <c r="G28" i="4"/>
  <c r="X28" i="4" s="1"/>
  <c r="J27" i="4"/>
  <c r="AA27" i="4" s="1"/>
  <c r="I27" i="4"/>
  <c r="Z27" i="4" s="1"/>
  <c r="H27" i="4"/>
  <c r="Y27" i="4" s="1"/>
  <c r="G27" i="4"/>
  <c r="X27" i="4" s="1"/>
  <c r="I23" i="4"/>
  <c r="Z23" i="4" s="1"/>
  <c r="G23" i="4"/>
  <c r="X23" i="4" s="1"/>
  <c r="J22" i="4"/>
  <c r="AA22" i="4" s="1"/>
  <c r="I22" i="4"/>
  <c r="Z22" i="4" s="1"/>
  <c r="H22" i="4"/>
  <c r="Y22" i="4" s="1"/>
  <c r="G22" i="4"/>
  <c r="X22" i="4" s="1"/>
  <c r="I19" i="4"/>
  <c r="Z19" i="4" s="1"/>
  <c r="J19" i="4"/>
  <c r="AA19" i="4" s="1"/>
  <c r="H19" i="4"/>
  <c r="Y19" i="4" s="1"/>
  <c r="G19" i="4"/>
  <c r="X19" i="4" s="1"/>
  <c r="J18" i="4"/>
  <c r="AA18" i="4" s="1"/>
  <c r="I18" i="4"/>
  <c r="Z18" i="4" s="1"/>
  <c r="H18" i="4"/>
  <c r="Y18" i="4" s="1"/>
  <c r="G18" i="4"/>
  <c r="X18" i="4" s="1"/>
  <c r="I14" i="4"/>
  <c r="Z14" i="4" s="1"/>
  <c r="G14" i="4"/>
  <c r="X14" i="4" s="1"/>
  <c r="J13" i="4"/>
  <c r="AA13" i="4" s="1"/>
  <c r="I13" i="4"/>
  <c r="Z13" i="4" s="1"/>
  <c r="H13" i="4"/>
  <c r="Y13" i="4" s="1"/>
  <c r="G13" i="4"/>
  <c r="X13" i="4" s="1"/>
  <c r="J10" i="4"/>
  <c r="AA10" i="4" s="1"/>
  <c r="I10" i="4"/>
  <c r="Z10" i="4" s="1"/>
  <c r="H10" i="4"/>
  <c r="Y10" i="4" s="1"/>
  <c r="G10" i="4"/>
  <c r="X10" i="4" s="1"/>
  <c r="J9" i="4"/>
  <c r="AA9" i="4" s="1"/>
  <c r="I9" i="4"/>
  <c r="Z9" i="4" s="1"/>
  <c r="H9" i="4"/>
  <c r="Y9" i="4" s="1"/>
  <c r="G9" i="4"/>
  <c r="X9" i="4" s="1"/>
  <c r="K89" i="4"/>
  <c r="U91" i="4"/>
  <c r="U82" i="4"/>
  <c r="T64" i="4"/>
  <c r="AF64" i="4" s="1"/>
  <c r="U64" i="4"/>
  <c r="AG64" i="4" s="1"/>
  <c r="V64" i="4"/>
  <c r="AH64" i="4" s="1"/>
  <c r="W64" i="4"/>
  <c r="AI64" i="4" s="1"/>
  <c r="C55" i="4"/>
  <c r="T55" i="4" s="1"/>
  <c r="D55" i="4"/>
  <c r="U55" i="4" s="1"/>
  <c r="E55" i="4"/>
  <c r="V55" i="4" s="1"/>
  <c r="F55" i="4"/>
  <c r="W55" i="4" s="1"/>
  <c r="C59" i="4"/>
  <c r="T59" i="4" s="1"/>
  <c r="D59" i="4"/>
  <c r="U59" i="4" s="1"/>
  <c r="AG59" i="4" s="1"/>
  <c r="E59" i="4"/>
  <c r="V59" i="4" s="1"/>
  <c r="F59" i="4"/>
  <c r="W59" i="4" s="1"/>
  <c r="AI59" i="4" s="1"/>
  <c r="C60" i="4"/>
  <c r="T60" i="4" s="1"/>
  <c r="D60" i="4"/>
  <c r="U60" i="4" s="1"/>
  <c r="AG60" i="4" s="1"/>
  <c r="E60" i="4"/>
  <c r="V60" i="4" s="1"/>
  <c r="AH60" i="4" s="1"/>
  <c r="F60" i="4"/>
  <c r="W60" i="4" s="1"/>
  <c r="AI60" i="4" s="1"/>
  <c r="C46" i="4"/>
  <c r="T46" i="4" s="1"/>
  <c r="AF46" i="4" s="1"/>
  <c r="D46" i="4"/>
  <c r="U46" i="4" s="1"/>
  <c r="AG46" i="4" s="1"/>
  <c r="E46" i="4"/>
  <c r="V46" i="4" s="1"/>
  <c r="AH46" i="4" s="1"/>
  <c r="F46" i="4"/>
  <c r="W46" i="4" s="1"/>
  <c r="AI46" i="4" s="1"/>
  <c r="C50" i="4"/>
  <c r="T50" i="4" s="1"/>
  <c r="AF50" i="4" s="1"/>
  <c r="D50" i="4"/>
  <c r="U50" i="4" s="1"/>
  <c r="AG50" i="4" s="1"/>
  <c r="E50" i="4"/>
  <c r="V50" i="4" s="1"/>
  <c r="AH50" i="4" s="1"/>
  <c r="F50" i="4"/>
  <c r="W50" i="4" s="1"/>
  <c r="AI50" i="4" s="1"/>
  <c r="C51" i="4"/>
  <c r="T51" i="4" s="1"/>
  <c r="D51" i="4"/>
  <c r="U51" i="4" s="1"/>
  <c r="AG51" i="4" s="1"/>
  <c r="E51" i="4"/>
  <c r="V51" i="4" s="1"/>
  <c r="AH51" i="4" s="1"/>
  <c r="F51" i="4"/>
  <c r="W51" i="4" s="1"/>
  <c r="AI51" i="4" s="1"/>
  <c r="D28" i="4"/>
  <c r="U28" i="4" s="1"/>
  <c r="AG28" i="4" s="1"/>
  <c r="E28" i="4"/>
  <c r="V28" i="4" s="1"/>
  <c r="AH28" i="4" s="1"/>
  <c r="F28" i="4"/>
  <c r="W28" i="4" s="1"/>
  <c r="AI28" i="4" s="1"/>
  <c r="C28" i="4"/>
  <c r="T28" i="4" s="1"/>
  <c r="AF28" i="4" s="1"/>
  <c r="AJ28" i="4" s="1"/>
  <c r="D19" i="4"/>
  <c r="U19" i="4" s="1"/>
  <c r="AG19" i="4" s="1"/>
  <c r="E19" i="4"/>
  <c r="V19" i="4" s="1"/>
  <c r="AH19" i="4" s="1"/>
  <c r="F19" i="4"/>
  <c r="W19" i="4" s="1"/>
  <c r="AI19" i="4" s="1"/>
  <c r="C19" i="4"/>
  <c r="T19" i="4" s="1"/>
  <c r="AF19" i="4" s="1"/>
  <c r="AJ19" i="4" s="1"/>
  <c r="B12" i="5"/>
  <c r="B11" i="5"/>
  <c r="B10" i="5"/>
  <c r="U90" i="4"/>
  <c r="V90" i="4"/>
  <c r="W90" i="4"/>
  <c r="U92" i="4"/>
  <c r="AG92" i="4" s="1"/>
  <c r="V92" i="4"/>
  <c r="AH92" i="4" s="1"/>
  <c r="W92" i="4"/>
  <c r="AI92" i="4" s="1"/>
  <c r="U93" i="4"/>
  <c r="AG93" i="4" s="1"/>
  <c r="V93" i="4"/>
  <c r="AH93" i="4" s="1"/>
  <c r="W93" i="4"/>
  <c r="AI93" i="4" s="1"/>
  <c r="U94" i="4"/>
  <c r="V94" i="4"/>
  <c r="W94" i="4"/>
  <c r="U95" i="4"/>
  <c r="AG95" i="4" s="1"/>
  <c r="V95" i="4"/>
  <c r="W95" i="4"/>
  <c r="AI95" i="4" s="1"/>
  <c r="U96" i="4"/>
  <c r="AG96" i="4" s="1"/>
  <c r="V96" i="4"/>
  <c r="AH96" i="4" s="1"/>
  <c r="W96" i="4"/>
  <c r="AI96" i="4" s="1"/>
  <c r="U97" i="4"/>
  <c r="AG97" i="4" s="1"/>
  <c r="V97" i="4"/>
  <c r="AH97" i="4" s="1"/>
  <c r="W97" i="4"/>
  <c r="AI97" i="4" s="1"/>
  <c r="T92" i="4"/>
  <c r="AF92" i="4" s="1"/>
  <c r="AJ92" i="4" s="1"/>
  <c r="T93" i="4"/>
  <c r="AF93" i="4" s="1"/>
  <c r="AJ93" i="4" s="1"/>
  <c r="T94" i="4"/>
  <c r="T95" i="4"/>
  <c r="T96" i="4"/>
  <c r="T97" i="4"/>
  <c r="AF97" i="4" s="1"/>
  <c r="AJ97" i="4" s="1"/>
  <c r="T83" i="4"/>
  <c r="AF83" i="4" s="1"/>
  <c r="U83" i="4"/>
  <c r="AG83" i="4" s="1"/>
  <c r="V83" i="4"/>
  <c r="AH83" i="4" s="1"/>
  <c r="W83" i="4"/>
  <c r="AI83" i="4" s="1"/>
  <c r="T84" i="4"/>
  <c r="AF84" i="4" s="1"/>
  <c r="U84" i="4"/>
  <c r="AG84" i="4" s="1"/>
  <c r="V84" i="4"/>
  <c r="AH84" i="4" s="1"/>
  <c r="W84" i="4"/>
  <c r="AI84" i="4" s="1"/>
  <c r="T85" i="4"/>
  <c r="U85" i="4"/>
  <c r="V85" i="4"/>
  <c r="W85" i="4"/>
  <c r="T86" i="4"/>
  <c r="U86" i="4"/>
  <c r="AG86" i="4" s="1"/>
  <c r="V86" i="4"/>
  <c r="W86" i="4"/>
  <c r="AI86" i="4" s="1"/>
  <c r="T87" i="4"/>
  <c r="U87" i="4"/>
  <c r="AG87" i="4" s="1"/>
  <c r="V87" i="4"/>
  <c r="AH87" i="4" s="1"/>
  <c r="W87" i="4"/>
  <c r="AI87" i="4" s="1"/>
  <c r="T88" i="4"/>
  <c r="AF88" i="4" s="1"/>
  <c r="U88" i="4"/>
  <c r="AG88" i="4" s="1"/>
  <c r="V88" i="4"/>
  <c r="AH88" i="4" s="1"/>
  <c r="W88" i="4"/>
  <c r="AI88" i="4" s="1"/>
  <c r="U81" i="4"/>
  <c r="V81" i="4"/>
  <c r="W81" i="4"/>
  <c r="T90" i="4"/>
  <c r="T81" i="4"/>
  <c r="P38" i="4"/>
  <c r="Q38" i="4"/>
  <c r="D32" i="4"/>
  <c r="U32" i="4" s="1"/>
  <c r="AG32" i="4" s="1"/>
  <c r="E32" i="4"/>
  <c r="V32" i="4" s="1"/>
  <c r="AH32" i="4" s="1"/>
  <c r="F32" i="4"/>
  <c r="W32" i="4" s="1"/>
  <c r="AI32" i="4" s="1"/>
  <c r="D33" i="4"/>
  <c r="U33" i="4" s="1"/>
  <c r="AG33" i="4" s="1"/>
  <c r="E33" i="4"/>
  <c r="V33" i="4" s="1"/>
  <c r="AH33" i="4" s="1"/>
  <c r="F33" i="4"/>
  <c r="W33" i="4" s="1"/>
  <c r="AI33" i="4" s="1"/>
  <c r="C32" i="4"/>
  <c r="T32" i="4" s="1"/>
  <c r="AF32" i="4" s="1"/>
  <c r="AJ32" i="4" s="1"/>
  <c r="C33" i="4"/>
  <c r="T33" i="4" s="1"/>
  <c r="D23" i="4"/>
  <c r="U23" i="4" s="1"/>
  <c r="AG23" i="4" s="1"/>
  <c r="E23" i="4"/>
  <c r="V23" i="4" s="1"/>
  <c r="AH23" i="4" s="1"/>
  <c r="F23" i="4"/>
  <c r="W23" i="4" s="1"/>
  <c r="AI23" i="4" s="1"/>
  <c r="D24" i="4"/>
  <c r="U24" i="4" s="1"/>
  <c r="AG24" i="4" s="1"/>
  <c r="E24" i="4"/>
  <c r="V24" i="4" s="1"/>
  <c r="AH24" i="4" s="1"/>
  <c r="F24" i="4"/>
  <c r="W24" i="4" s="1"/>
  <c r="AI24" i="4" s="1"/>
  <c r="C23" i="4"/>
  <c r="T23" i="4" s="1"/>
  <c r="AF23" i="4" s="1"/>
  <c r="AJ23" i="4" s="1"/>
  <c r="C24" i="4"/>
  <c r="T24" i="4" s="1"/>
  <c r="P92" i="4"/>
  <c r="Q92" i="4"/>
  <c r="R92" i="4"/>
  <c r="P93" i="4"/>
  <c r="Q93" i="4"/>
  <c r="R93" i="4"/>
  <c r="P95" i="4"/>
  <c r="R95" i="4"/>
  <c r="P96" i="4"/>
  <c r="Q96" i="4"/>
  <c r="R96" i="4"/>
  <c r="P97" i="4"/>
  <c r="Q97" i="4"/>
  <c r="R97" i="4"/>
  <c r="O92" i="4"/>
  <c r="S92" i="4" s="1"/>
  <c r="O93" i="4"/>
  <c r="S93" i="4" s="1"/>
  <c r="O96" i="4"/>
  <c r="S96" i="4" s="1"/>
  <c r="O97" i="4"/>
  <c r="S97" i="4" s="1"/>
  <c r="P83" i="4"/>
  <c r="Q83" i="4"/>
  <c r="R83" i="4"/>
  <c r="P84" i="4"/>
  <c r="Q84" i="4"/>
  <c r="R84" i="4"/>
  <c r="P86" i="4"/>
  <c r="R86" i="4"/>
  <c r="P87" i="4"/>
  <c r="Q87" i="4"/>
  <c r="R87" i="4"/>
  <c r="P88" i="4"/>
  <c r="Q88" i="4"/>
  <c r="R88" i="4"/>
  <c r="O83" i="4"/>
  <c r="S83" i="4" s="1"/>
  <c r="O84" i="4"/>
  <c r="S84" i="4" s="1"/>
  <c r="O87" i="4"/>
  <c r="S87" i="4" s="1"/>
  <c r="O88" i="4"/>
  <c r="S88" i="4" s="1"/>
  <c r="R78" i="4"/>
  <c r="P72" i="4"/>
  <c r="Q72" i="4"/>
  <c r="R72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P79" i="4"/>
  <c r="Q79" i="4"/>
  <c r="R79" i="4"/>
  <c r="O74" i="4"/>
  <c r="S74" i="4" s="1"/>
  <c r="O75" i="4"/>
  <c r="S75" i="4" s="1"/>
  <c r="O76" i="4"/>
  <c r="S76" i="4" s="1"/>
  <c r="O77" i="4"/>
  <c r="S77" i="4" s="1"/>
  <c r="O78" i="4"/>
  <c r="S78" i="4" s="1"/>
  <c r="O79" i="4"/>
  <c r="S79" i="4" s="1"/>
  <c r="P68" i="4"/>
  <c r="R68" i="4"/>
  <c r="P69" i="4"/>
  <c r="Q69" i="4"/>
  <c r="R69" i="4"/>
  <c r="O69" i="4"/>
  <c r="S69" i="4" s="1"/>
  <c r="P59" i="4"/>
  <c r="R59" i="4"/>
  <c r="O60" i="4"/>
  <c r="P60" i="4"/>
  <c r="Q60" i="4"/>
  <c r="R60" i="4"/>
  <c r="O72" i="4"/>
  <c r="S72" i="4" s="1"/>
  <c r="O50" i="4"/>
  <c r="P50" i="4"/>
  <c r="Q50" i="4"/>
  <c r="R50" i="4"/>
  <c r="O51" i="4"/>
  <c r="P51" i="4"/>
  <c r="Q51" i="4"/>
  <c r="R51" i="4"/>
  <c r="P36" i="4"/>
  <c r="R36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O38" i="4"/>
  <c r="S38" i="4" s="1"/>
  <c r="O39" i="4"/>
  <c r="S39" i="4" s="1"/>
  <c r="O40" i="4"/>
  <c r="S40" i="4" s="1"/>
  <c r="O41" i="4"/>
  <c r="S41" i="4" s="1"/>
  <c r="O42" i="4"/>
  <c r="S42" i="4" s="1"/>
  <c r="P32" i="4"/>
  <c r="Q32" i="4"/>
  <c r="R32" i="4"/>
  <c r="P33" i="4"/>
  <c r="Q33" i="4"/>
  <c r="R33" i="4"/>
  <c r="O32" i="4"/>
  <c r="S32" i="4" s="1"/>
  <c r="O33" i="4"/>
  <c r="S33" i="4" s="1"/>
  <c r="O23" i="4"/>
  <c r="P23" i="4"/>
  <c r="Q23" i="4"/>
  <c r="R23" i="4"/>
  <c r="O24" i="4"/>
  <c r="P24" i="4"/>
  <c r="Q24" i="4"/>
  <c r="R24" i="4"/>
  <c r="O36" i="4"/>
  <c r="R11" i="4"/>
  <c r="Q14" i="4"/>
  <c r="O9" i="4"/>
  <c r="P11" i="4"/>
  <c r="Q11" i="4"/>
  <c r="P12" i="4"/>
  <c r="Q12" i="4"/>
  <c r="R12" i="4"/>
  <c r="P13" i="4"/>
  <c r="Q13" i="4"/>
  <c r="R13" i="4"/>
  <c r="P14" i="4"/>
  <c r="R14" i="4"/>
  <c r="P15" i="4"/>
  <c r="Q15" i="4"/>
  <c r="R15" i="4"/>
  <c r="P16" i="4"/>
  <c r="Q16" i="4"/>
  <c r="R16" i="4"/>
  <c r="O11" i="4"/>
  <c r="S11" i="4" s="1"/>
  <c r="O12" i="4"/>
  <c r="S12" i="4" s="1"/>
  <c r="O13" i="4"/>
  <c r="S13" i="4" s="1"/>
  <c r="O14" i="4"/>
  <c r="S14" i="4" s="1"/>
  <c r="O15" i="4"/>
  <c r="S15" i="4" s="1"/>
  <c r="O16" i="4"/>
  <c r="S16" i="4" s="1"/>
  <c r="U98" i="4"/>
  <c r="AB98" i="4"/>
  <c r="H11" i="6" s="1"/>
  <c r="AC98" i="4"/>
  <c r="AD98" i="4"/>
  <c r="AE98" i="4"/>
  <c r="U89" i="4"/>
  <c r="AB89" i="4"/>
  <c r="H10" i="6" s="1"/>
  <c r="AC89" i="4"/>
  <c r="AD89" i="4"/>
  <c r="AE89" i="4"/>
  <c r="T80" i="4"/>
  <c r="U80" i="4"/>
  <c r="V80" i="4"/>
  <c r="W80" i="4"/>
  <c r="X80" i="4"/>
  <c r="Y80" i="4"/>
  <c r="Z80" i="4"/>
  <c r="AA80" i="4"/>
  <c r="AB80" i="4"/>
  <c r="H9" i="6" s="1"/>
  <c r="AC80" i="4"/>
  <c r="AD80" i="4"/>
  <c r="AE80" i="4"/>
  <c r="AB62" i="4"/>
  <c r="H7" i="6" s="1"/>
  <c r="AC62" i="4"/>
  <c r="AD62" i="4"/>
  <c r="AE62" i="4"/>
  <c r="X53" i="4"/>
  <c r="Y53" i="4"/>
  <c r="Z53" i="4"/>
  <c r="AA53" i="4"/>
  <c r="AB53" i="4"/>
  <c r="H6" i="6" s="1"/>
  <c r="AC53" i="4"/>
  <c r="AD53" i="4"/>
  <c r="AE53" i="4"/>
  <c r="T44" i="4"/>
  <c r="U44" i="4"/>
  <c r="V44" i="4"/>
  <c r="W44" i="4"/>
  <c r="X44" i="4"/>
  <c r="Y44" i="4"/>
  <c r="Z44" i="4"/>
  <c r="AA44" i="4"/>
  <c r="AB44" i="4"/>
  <c r="H5" i="6" s="1"/>
  <c r="AC44" i="4"/>
  <c r="AD44" i="4"/>
  <c r="AE44" i="4"/>
  <c r="X35" i="4"/>
  <c r="Y35" i="4"/>
  <c r="Z35" i="4"/>
  <c r="AA35" i="4"/>
  <c r="AB35" i="4"/>
  <c r="H4" i="6" s="1"/>
  <c r="AC35" i="4"/>
  <c r="AD35" i="4"/>
  <c r="AE35" i="4"/>
  <c r="D98" i="4"/>
  <c r="K98" i="4"/>
  <c r="L98" i="4"/>
  <c r="M98" i="4"/>
  <c r="N98" i="4"/>
  <c r="D89" i="4"/>
  <c r="L89" i="4"/>
  <c r="M89" i="4"/>
  <c r="N89" i="4"/>
  <c r="D80" i="4"/>
  <c r="E80" i="4"/>
  <c r="F80" i="4"/>
  <c r="G80" i="4"/>
  <c r="H80" i="4"/>
  <c r="I80" i="4"/>
  <c r="J80" i="4"/>
  <c r="K80" i="4"/>
  <c r="L80" i="4"/>
  <c r="M80" i="4"/>
  <c r="N80" i="4"/>
  <c r="O80" i="4"/>
  <c r="J9" i="6" s="1"/>
  <c r="P80" i="4"/>
  <c r="K9" i="6" s="1"/>
  <c r="Q80" i="4"/>
  <c r="L9" i="6" s="1"/>
  <c r="R80" i="4"/>
  <c r="M9" i="6" s="1"/>
  <c r="K71" i="4"/>
  <c r="L71" i="4"/>
  <c r="M71" i="4"/>
  <c r="N71" i="4"/>
  <c r="K62" i="4"/>
  <c r="L62" i="4"/>
  <c r="M62" i="4"/>
  <c r="N62" i="4"/>
  <c r="G53" i="4"/>
  <c r="H53" i="4"/>
  <c r="I53" i="4"/>
  <c r="J53" i="4"/>
  <c r="K53" i="4"/>
  <c r="L53" i="4"/>
  <c r="M53" i="4"/>
  <c r="N53" i="4"/>
  <c r="D44" i="4"/>
  <c r="E44" i="4"/>
  <c r="F44" i="4"/>
  <c r="G44" i="4"/>
  <c r="H44" i="4"/>
  <c r="I44" i="4"/>
  <c r="J44" i="4"/>
  <c r="K44" i="4"/>
  <c r="O43" i="4" s="1"/>
  <c r="L44" i="4"/>
  <c r="P43" i="4" s="1"/>
  <c r="M44" i="4"/>
  <c r="Q43" i="4" s="1"/>
  <c r="N44" i="4"/>
  <c r="R43" i="4" s="1"/>
  <c r="O44" i="4"/>
  <c r="J5" i="6" s="1"/>
  <c r="P44" i="4"/>
  <c r="K5" i="6" s="1"/>
  <c r="R44" i="4"/>
  <c r="M5" i="6" s="1"/>
  <c r="G35" i="4"/>
  <c r="H35" i="4"/>
  <c r="I35" i="4"/>
  <c r="J35" i="4"/>
  <c r="K35" i="4"/>
  <c r="L35" i="4"/>
  <c r="M35" i="4"/>
  <c r="N35" i="4"/>
  <c r="C80" i="4"/>
  <c r="C44" i="4"/>
  <c r="G26" i="4"/>
  <c r="H26" i="4"/>
  <c r="I26" i="4"/>
  <c r="J26" i="4"/>
  <c r="K26" i="4"/>
  <c r="L26" i="4"/>
  <c r="M26" i="4"/>
  <c r="N26" i="4"/>
  <c r="X26" i="4"/>
  <c r="Y26" i="4"/>
  <c r="Z26" i="4"/>
  <c r="AA26" i="4"/>
  <c r="AB26" i="4"/>
  <c r="H3" i="6" s="1"/>
  <c r="AC26" i="4"/>
  <c r="AD26" i="4"/>
  <c r="AE26" i="4"/>
  <c r="E17" i="4"/>
  <c r="F17" i="4"/>
  <c r="G17" i="4"/>
  <c r="H17" i="4"/>
  <c r="I17" i="4"/>
  <c r="J17" i="4"/>
  <c r="K17" i="4"/>
  <c r="L17" i="4"/>
  <c r="M17" i="4"/>
  <c r="N17" i="4"/>
  <c r="X17" i="4"/>
  <c r="Y17" i="4"/>
  <c r="Z17" i="4"/>
  <c r="AA17" i="4"/>
  <c r="AB17" i="4"/>
  <c r="H2" i="6" s="1"/>
  <c r="AC17" i="4"/>
  <c r="AD17" i="4"/>
  <c r="AE17" i="4"/>
  <c r="D17" i="4"/>
  <c r="C17" i="4"/>
  <c r="C2" i="6" l="1"/>
  <c r="C3" i="6"/>
  <c r="C4" i="6"/>
  <c r="C5" i="6"/>
  <c r="C6" i="6"/>
  <c r="C9" i="6"/>
  <c r="E3" i="6"/>
  <c r="E2" i="6"/>
  <c r="E4" i="6"/>
  <c r="E5" i="6"/>
  <c r="E6" i="6"/>
  <c r="E9" i="6"/>
  <c r="G2" i="6"/>
  <c r="G3" i="6"/>
  <c r="G4" i="6"/>
  <c r="G5" i="6"/>
  <c r="G6" i="6"/>
  <c r="G9" i="6"/>
  <c r="AF9" i="4"/>
  <c r="AF36" i="4"/>
  <c r="AG36" i="4"/>
  <c r="AH36" i="4"/>
  <c r="AI36" i="4"/>
  <c r="AF37" i="4"/>
  <c r="AG37" i="4"/>
  <c r="AH37" i="4"/>
  <c r="AI37" i="4"/>
  <c r="AF40" i="4"/>
  <c r="AG40" i="4"/>
  <c r="AI40" i="4"/>
  <c r="AF72" i="4"/>
  <c r="AG72" i="4"/>
  <c r="AH72" i="4"/>
  <c r="AI72" i="4"/>
  <c r="AF73" i="4"/>
  <c r="AG73" i="4"/>
  <c r="AH73" i="4"/>
  <c r="AI73" i="4"/>
  <c r="AF76" i="4"/>
  <c r="AG76" i="4"/>
  <c r="AH76" i="4"/>
  <c r="AI76" i="4"/>
  <c r="AF41" i="4"/>
  <c r="AH41" i="4"/>
  <c r="AF77" i="4"/>
  <c r="AH77" i="4"/>
  <c r="AJ50" i="4"/>
  <c r="AF51" i="4"/>
  <c r="AJ51" i="4" s="1"/>
  <c r="AF60" i="4"/>
  <c r="AJ60" i="4" s="1"/>
  <c r="AF24" i="4"/>
  <c r="AJ24" i="4" s="1"/>
  <c r="AF33" i="4"/>
  <c r="AJ33" i="4" s="1"/>
  <c r="F9" i="6"/>
  <c r="I9" i="6" s="1"/>
  <c r="AJ88" i="4"/>
  <c r="AJ84" i="4"/>
  <c r="AJ83" i="4"/>
  <c r="AF87" i="4"/>
  <c r="AJ87" i="4" s="1"/>
  <c r="AF96" i="4"/>
  <c r="AJ96" i="4" s="1"/>
  <c r="F5" i="6"/>
  <c r="AJ46" i="4"/>
  <c r="AJ64" i="4"/>
  <c r="AB71" i="4"/>
  <c r="H8" i="6" s="1"/>
  <c r="AF69" i="4"/>
  <c r="AJ12" i="4"/>
  <c r="S43" i="4"/>
  <c r="S80" i="4"/>
  <c r="S24" i="4"/>
  <c r="S23" i="4"/>
  <c r="S51" i="4"/>
  <c r="S50" i="4"/>
  <c r="S60" i="4"/>
  <c r="U9" i="4"/>
  <c r="P9" i="4"/>
  <c r="V9" i="4"/>
  <c r="Q9" i="4"/>
  <c r="W9" i="4"/>
  <c r="R9" i="4"/>
  <c r="T10" i="4"/>
  <c r="O10" i="4"/>
  <c r="U10" i="4"/>
  <c r="AG10" i="4" s="1"/>
  <c r="P10" i="4"/>
  <c r="V10" i="4"/>
  <c r="AH10" i="4" s="1"/>
  <c r="Q10" i="4"/>
  <c r="W10" i="4"/>
  <c r="AI10" i="4" s="1"/>
  <c r="R10" i="4"/>
  <c r="AF13" i="4"/>
  <c r="AG13" i="4"/>
  <c r="AH13" i="4"/>
  <c r="AI13" i="4"/>
  <c r="AF15" i="4"/>
  <c r="AJ15" i="4" s="1"/>
  <c r="AH14" i="4"/>
  <c r="AF14" i="4"/>
  <c r="AJ14" i="4" s="1"/>
  <c r="T63" i="4"/>
  <c r="AF63" i="4" s="1"/>
  <c r="C54" i="4"/>
  <c r="T54" i="4" s="1"/>
  <c r="C45" i="4"/>
  <c r="T45" i="4" s="1"/>
  <c r="AF45" i="4" s="1"/>
  <c r="U63" i="4"/>
  <c r="AG63" i="4" s="1"/>
  <c r="D54" i="4"/>
  <c r="U54" i="4" s="1"/>
  <c r="D45" i="4"/>
  <c r="U45" i="4" s="1"/>
  <c r="AG45" i="4" s="1"/>
  <c r="V63" i="4"/>
  <c r="AH63" i="4" s="1"/>
  <c r="E54" i="4"/>
  <c r="V54" i="4" s="1"/>
  <c r="E45" i="4"/>
  <c r="V45" i="4" s="1"/>
  <c r="AH45" i="4" s="1"/>
  <c r="W63" i="4"/>
  <c r="AI63" i="4" s="1"/>
  <c r="F54" i="4"/>
  <c r="W54" i="4" s="1"/>
  <c r="F45" i="4"/>
  <c r="W45" i="4" s="1"/>
  <c r="AI45" i="4" s="1"/>
  <c r="T65" i="4"/>
  <c r="AF65" i="4" s="1"/>
  <c r="C56" i="4"/>
  <c r="T56" i="4" s="1"/>
  <c r="C47" i="4"/>
  <c r="T47" i="4" s="1"/>
  <c r="AF47" i="4" s="1"/>
  <c r="U65" i="4"/>
  <c r="AG65" i="4" s="1"/>
  <c r="D56" i="4"/>
  <c r="U56" i="4" s="1"/>
  <c r="D47" i="4"/>
  <c r="U47" i="4" s="1"/>
  <c r="AG47" i="4" s="1"/>
  <c r="V65" i="4"/>
  <c r="AH65" i="4" s="1"/>
  <c r="E56" i="4"/>
  <c r="V56" i="4" s="1"/>
  <c r="E47" i="4"/>
  <c r="V47" i="4" s="1"/>
  <c r="AH47" i="4" s="1"/>
  <c r="W65" i="4"/>
  <c r="AI65" i="4" s="1"/>
  <c r="F56" i="4"/>
  <c r="W56" i="4" s="1"/>
  <c r="F47" i="4"/>
  <c r="W47" i="4" s="1"/>
  <c r="AI47" i="4" s="1"/>
  <c r="T66" i="4"/>
  <c r="AF66" i="4" s="1"/>
  <c r="C57" i="4"/>
  <c r="T57" i="4" s="1"/>
  <c r="AF57" i="4" s="1"/>
  <c r="C48" i="4"/>
  <c r="T48" i="4" s="1"/>
  <c r="AF48" i="4" s="1"/>
  <c r="U66" i="4"/>
  <c r="AG66" i="4" s="1"/>
  <c r="D57" i="4"/>
  <c r="U57" i="4" s="1"/>
  <c r="AG57" i="4" s="1"/>
  <c r="D48" i="4"/>
  <c r="U48" i="4" s="1"/>
  <c r="AG48" i="4" s="1"/>
  <c r="V66" i="4"/>
  <c r="AH66" i="4" s="1"/>
  <c r="E57" i="4"/>
  <c r="V57" i="4" s="1"/>
  <c r="AH57" i="4" s="1"/>
  <c r="E48" i="4"/>
  <c r="V48" i="4" s="1"/>
  <c r="AH48" i="4" s="1"/>
  <c r="W66" i="4"/>
  <c r="AI66" i="4" s="1"/>
  <c r="F57" i="4"/>
  <c r="W57" i="4" s="1"/>
  <c r="AI57" i="4" s="1"/>
  <c r="F48" i="4"/>
  <c r="W48" i="4" s="1"/>
  <c r="AI48" i="4" s="1"/>
  <c r="T67" i="4"/>
  <c r="AF67" i="4" s="1"/>
  <c r="C58" i="4"/>
  <c r="T58" i="4" s="1"/>
  <c r="C49" i="4"/>
  <c r="T49" i="4" s="1"/>
  <c r="AF49" i="4" s="1"/>
  <c r="U67" i="4"/>
  <c r="AG67" i="4" s="1"/>
  <c r="D58" i="4"/>
  <c r="U58" i="4" s="1"/>
  <c r="D49" i="4"/>
  <c r="U49" i="4" s="1"/>
  <c r="AG49" i="4" s="1"/>
  <c r="V67" i="4"/>
  <c r="AH67" i="4" s="1"/>
  <c r="E58" i="4"/>
  <c r="V58" i="4" s="1"/>
  <c r="E49" i="4"/>
  <c r="V49" i="4" s="1"/>
  <c r="AH49" i="4" s="1"/>
  <c r="W67" i="4"/>
  <c r="AI67" i="4" s="1"/>
  <c r="F58" i="4"/>
  <c r="W58" i="4" s="1"/>
  <c r="F49" i="4"/>
  <c r="W49" i="4" s="1"/>
  <c r="AI49" i="4" s="1"/>
  <c r="T70" i="4"/>
  <c r="AF70" i="4" s="1"/>
  <c r="C61" i="4"/>
  <c r="T61" i="4" s="1"/>
  <c r="AF61" i="4" s="1"/>
  <c r="C52" i="4"/>
  <c r="T52" i="4" s="1"/>
  <c r="AF52" i="4" s="1"/>
  <c r="U70" i="4"/>
  <c r="AG70" i="4" s="1"/>
  <c r="D61" i="4"/>
  <c r="U61" i="4" s="1"/>
  <c r="AG61" i="4" s="1"/>
  <c r="D52" i="4"/>
  <c r="U52" i="4" s="1"/>
  <c r="AG52" i="4" s="1"/>
  <c r="V70" i="4"/>
  <c r="AH70" i="4" s="1"/>
  <c r="E61" i="4"/>
  <c r="V61" i="4" s="1"/>
  <c r="AH61" i="4" s="1"/>
  <c r="E52" i="4"/>
  <c r="V52" i="4" s="1"/>
  <c r="AH52" i="4" s="1"/>
  <c r="W70" i="4"/>
  <c r="AI70" i="4" s="1"/>
  <c r="F61" i="4"/>
  <c r="W61" i="4" s="1"/>
  <c r="AI61" i="4" s="1"/>
  <c r="F52" i="4"/>
  <c r="W52" i="4" s="1"/>
  <c r="AI52" i="4" s="1"/>
  <c r="D53" i="4"/>
  <c r="G65" i="4"/>
  <c r="X65" i="4" s="1"/>
  <c r="G56" i="4"/>
  <c r="X56" i="4" s="1"/>
  <c r="J65" i="4"/>
  <c r="AA65" i="4" s="1"/>
  <c r="J56" i="4"/>
  <c r="AA56" i="4" s="1"/>
  <c r="I65" i="4"/>
  <c r="Z65" i="4" s="1"/>
  <c r="I56" i="4"/>
  <c r="Z56" i="4" s="1"/>
  <c r="H65" i="4"/>
  <c r="Y65" i="4" s="1"/>
  <c r="H56" i="4"/>
  <c r="Y56" i="4" s="1"/>
  <c r="G63" i="4"/>
  <c r="X63" i="4" s="1"/>
  <c r="G54" i="4"/>
  <c r="X54" i="4" s="1"/>
  <c r="H63" i="4"/>
  <c r="Y63" i="4" s="1"/>
  <c r="H54" i="4"/>
  <c r="Y54" i="4" s="1"/>
  <c r="I63" i="4"/>
  <c r="Z63" i="4" s="1"/>
  <c r="I54" i="4"/>
  <c r="Z54" i="4" s="1"/>
  <c r="J63" i="4"/>
  <c r="AA63" i="4" s="1"/>
  <c r="J54" i="4"/>
  <c r="AA54" i="4" s="1"/>
  <c r="G64" i="4"/>
  <c r="X64" i="4" s="1"/>
  <c r="G55" i="4"/>
  <c r="X55" i="4" s="1"/>
  <c r="AF55" i="4" s="1"/>
  <c r="H64" i="4"/>
  <c r="Y64" i="4" s="1"/>
  <c r="H55" i="4"/>
  <c r="Y55" i="4" s="1"/>
  <c r="AG55" i="4" s="1"/>
  <c r="I64" i="4"/>
  <c r="Z64" i="4" s="1"/>
  <c r="I55" i="4"/>
  <c r="Z55" i="4" s="1"/>
  <c r="AH55" i="4" s="1"/>
  <c r="J64" i="4"/>
  <c r="AA64" i="4" s="1"/>
  <c r="J55" i="4"/>
  <c r="AA55" i="4" s="1"/>
  <c r="AI55" i="4" s="1"/>
  <c r="G67" i="4"/>
  <c r="X67" i="4" s="1"/>
  <c r="G58" i="4"/>
  <c r="X58" i="4" s="1"/>
  <c r="H67" i="4"/>
  <c r="Y67" i="4" s="1"/>
  <c r="H58" i="4"/>
  <c r="Y58" i="4" s="1"/>
  <c r="I67" i="4"/>
  <c r="Z67" i="4" s="1"/>
  <c r="I58" i="4"/>
  <c r="Z58" i="4" s="1"/>
  <c r="J67" i="4"/>
  <c r="AA67" i="4" s="1"/>
  <c r="J58" i="4"/>
  <c r="AA58" i="4" s="1"/>
  <c r="G68" i="4"/>
  <c r="G59" i="4"/>
  <c r="I68" i="4"/>
  <c r="I59" i="4"/>
  <c r="G90" i="4"/>
  <c r="X90" i="4" s="1"/>
  <c r="G81" i="4"/>
  <c r="X81" i="4" s="1"/>
  <c r="H90" i="4"/>
  <c r="Y90" i="4" s="1"/>
  <c r="H81" i="4"/>
  <c r="Y81" i="4" s="1"/>
  <c r="I90" i="4"/>
  <c r="Z90" i="4" s="1"/>
  <c r="I81" i="4"/>
  <c r="Z81" i="4" s="1"/>
  <c r="J90" i="4"/>
  <c r="AA90" i="4" s="1"/>
  <c r="J81" i="4"/>
  <c r="AA81" i="4" s="1"/>
  <c r="G91" i="4"/>
  <c r="X91" i="4" s="1"/>
  <c r="G82" i="4"/>
  <c r="X82" i="4" s="1"/>
  <c r="H91" i="4"/>
  <c r="Y91" i="4" s="1"/>
  <c r="AG91" i="4" s="1"/>
  <c r="H82" i="4"/>
  <c r="Y82" i="4" s="1"/>
  <c r="AG82" i="4" s="1"/>
  <c r="I91" i="4"/>
  <c r="Z91" i="4" s="1"/>
  <c r="I82" i="4"/>
  <c r="Z82" i="4" s="1"/>
  <c r="J91" i="4"/>
  <c r="AA91" i="4" s="1"/>
  <c r="J82" i="4"/>
  <c r="AA82" i="4" s="1"/>
  <c r="G94" i="4"/>
  <c r="G85" i="4"/>
  <c r="H94" i="4"/>
  <c r="H85" i="4"/>
  <c r="I94" i="4"/>
  <c r="I85" i="4"/>
  <c r="J94" i="4"/>
  <c r="J85" i="4"/>
  <c r="G95" i="4"/>
  <c r="G86" i="4"/>
  <c r="I95" i="4"/>
  <c r="I86" i="4"/>
  <c r="Q36" i="4"/>
  <c r="O65" i="4"/>
  <c r="O56" i="4"/>
  <c r="O47" i="4"/>
  <c r="P65" i="4"/>
  <c r="P56" i="4"/>
  <c r="P47" i="4"/>
  <c r="Q65" i="4"/>
  <c r="Q56" i="4"/>
  <c r="Q47" i="4"/>
  <c r="R65" i="4"/>
  <c r="R56" i="4"/>
  <c r="R47" i="4"/>
  <c r="O66" i="4"/>
  <c r="O57" i="4"/>
  <c r="O48" i="4"/>
  <c r="P66" i="4"/>
  <c r="P57" i="4"/>
  <c r="P48" i="4"/>
  <c r="Q66" i="4"/>
  <c r="Q57" i="4"/>
  <c r="Q48" i="4"/>
  <c r="R66" i="4"/>
  <c r="R57" i="4"/>
  <c r="R48" i="4"/>
  <c r="O67" i="4"/>
  <c r="O58" i="4"/>
  <c r="O49" i="4"/>
  <c r="P67" i="4"/>
  <c r="P58" i="4"/>
  <c r="P49" i="4"/>
  <c r="Q67" i="4"/>
  <c r="Q58" i="4"/>
  <c r="Q49" i="4"/>
  <c r="R67" i="4"/>
  <c r="R58" i="4"/>
  <c r="R49" i="4"/>
  <c r="O70" i="4"/>
  <c r="O61" i="4"/>
  <c r="O52" i="4"/>
  <c r="P70" i="4"/>
  <c r="P61" i="4"/>
  <c r="P52" i="4"/>
  <c r="Q70" i="4"/>
  <c r="Q61" i="4"/>
  <c r="Q52" i="4"/>
  <c r="R70" i="4"/>
  <c r="R61" i="4"/>
  <c r="R52" i="4"/>
  <c r="C27" i="4"/>
  <c r="T27" i="4" s="1"/>
  <c r="AF27" i="4" s="1"/>
  <c r="C18" i="4"/>
  <c r="T18" i="4" s="1"/>
  <c r="AF18" i="4" s="1"/>
  <c r="D27" i="4"/>
  <c r="U27" i="4" s="1"/>
  <c r="AG27" i="4" s="1"/>
  <c r="D18" i="4"/>
  <c r="U18" i="4" s="1"/>
  <c r="AG18" i="4" s="1"/>
  <c r="E27" i="4"/>
  <c r="V27" i="4" s="1"/>
  <c r="AH27" i="4" s="1"/>
  <c r="E18" i="4"/>
  <c r="V18" i="4" s="1"/>
  <c r="AH18" i="4" s="1"/>
  <c r="F27" i="4"/>
  <c r="W27" i="4" s="1"/>
  <c r="AI27" i="4" s="1"/>
  <c r="F18" i="4"/>
  <c r="W18" i="4" s="1"/>
  <c r="AI18" i="4" s="1"/>
  <c r="C29" i="4"/>
  <c r="C20" i="4"/>
  <c r="D29" i="4"/>
  <c r="D20" i="4"/>
  <c r="E29" i="4"/>
  <c r="E20" i="4"/>
  <c r="F29" i="4"/>
  <c r="F20" i="4"/>
  <c r="C30" i="4"/>
  <c r="C21" i="4"/>
  <c r="D30" i="4"/>
  <c r="D21" i="4"/>
  <c r="E30" i="4"/>
  <c r="E21" i="4"/>
  <c r="F30" i="4"/>
  <c r="F21" i="4"/>
  <c r="C31" i="4"/>
  <c r="C22" i="4"/>
  <c r="D31" i="4"/>
  <c r="D22" i="4"/>
  <c r="E31" i="4"/>
  <c r="E22" i="4"/>
  <c r="F31" i="4"/>
  <c r="F22" i="4"/>
  <c r="C34" i="4"/>
  <c r="C25" i="4"/>
  <c r="D34" i="4"/>
  <c r="D25" i="4"/>
  <c r="E34" i="4"/>
  <c r="E25" i="4"/>
  <c r="F34" i="4"/>
  <c r="F25" i="4"/>
  <c r="I5" i="6" l="1"/>
  <c r="Q86" i="4"/>
  <c r="Z86" i="4"/>
  <c r="AH86" i="4" s="1"/>
  <c r="Q95" i="4"/>
  <c r="Z95" i="4"/>
  <c r="AH95" i="4" s="1"/>
  <c r="O86" i="4"/>
  <c r="X86" i="4"/>
  <c r="AF86" i="4" s="1"/>
  <c r="AJ86" i="4" s="1"/>
  <c r="O95" i="4"/>
  <c r="X95" i="4"/>
  <c r="AF95" i="4" s="1"/>
  <c r="AJ95" i="4" s="1"/>
  <c r="R85" i="4"/>
  <c r="AA85" i="4"/>
  <c r="AI85" i="4" s="1"/>
  <c r="R94" i="4"/>
  <c r="AA94" i="4"/>
  <c r="AI94" i="4" s="1"/>
  <c r="Q85" i="4"/>
  <c r="Z85" i="4"/>
  <c r="AH85" i="4" s="1"/>
  <c r="Q94" i="4"/>
  <c r="Z94" i="4"/>
  <c r="AH94" i="4" s="1"/>
  <c r="P85" i="4"/>
  <c r="Y85" i="4"/>
  <c r="AG85" i="4" s="1"/>
  <c r="P94" i="4"/>
  <c r="Y94" i="4"/>
  <c r="AG94" i="4" s="1"/>
  <c r="O85" i="4"/>
  <c r="X85" i="4"/>
  <c r="AF85" i="4" s="1"/>
  <c r="AJ85" i="4" s="1"/>
  <c r="O94" i="4"/>
  <c r="X94" i="4"/>
  <c r="AF94" i="4" s="1"/>
  <c r="AJ94" i="4" s="1"/>
  <c r="AA89" i="4"/>
  <c r="AI81" i="4"/>
  <c r="AA98" i="4"/>
  <c r="AI90" i="4"/>
  <c r="Z89" i="4"/>
  <c r="AH81" i="4"/>
  <c r="Z98" i="4"/>
  <c r="AH90" i="4"/>
  <c r="Y89" i="4"/>
  <c r="AG81" i="4"/>
  <c r="AG89" i="4" s="1"/>
  <c r="Y98" i="4"/>
  <c r="AG90" i="4"/>
  <c r="AG98" i="4" s="1"/>
  <c r="X89" i="4"/>
  <c r="G10" i="6" s="1"/>
  <c r="AF81" i="4"/>
  <c r="AJ81" i="4" s="1"/>
  <c r="X98" i="4"/>
  <c r="G11" i="6" s="1"/>
  <c r="AF90" i="4"/>
  <c r="AJ90" i="4" s="1"/>
  <c r="Q59" i="4"/>
  <c r="Z59" i="4"/>
  <c r="AH59" i="4" s="1"/>
  <c r="Q68" i="4"/>
  <c r="Z68" i="4"/>
  <c r="O59" i="4"/>
  <c r="X59" i="4"/>
  <c r="AF59" i="4" s="1"/>
  <c r="AJ59" i="4" s="1"/>
  <c r="O68" i="4"/>
  <c r="X68" i="4"/>
  <c r="AJ55" i="4"/>
  <c r="AA62" i="4"/>
  <c r="AA71" i="4"/>
  <c r="Z62" i="4"/>
  <c r="Z71" i="4"/>
  <c r="Y62" i="4"/>
  <c r="Y71" i="4"/>
  <c r="X62" i="4"/>
  <c r="G7" i="6" s="1"/>
  <c r="X71" i="4"/>
  <c r="G8" i="6" s="1"/>
  <c r="AI58" i="4"/>
  <c r="AH58" i="4"/>
  <c r="AG58" i="4"/>
  <c r="AF58" i="4"/>
  <c r="AI56" i="4"/>
  <c r="AH56" i="4"/>
  <c r="AG56" i="4"/>
  <c r="AF56" i="4"/>
  <c r="AI54" i="4"/>
  <c r="AH54" i="4"/>
  <c r="AG54" i="4"/>
  <c r="AF54" i="4"/>
  <c r="AJ77" i="4"/>
  <c r="AJ41" i="4"/>
  <c r="AJ76" i="4"/>
  <c r="AJ73" i="4"/>
  <c r="AI80" i="4"/>
  <c r="AH80" i="4"/>
  <c r="AG80" i="4"/>
  <c r="AJ72" i="4"/>
  <c r="AF80" i="4"/>
  <c r="AJ80" i="4" s="1"/>
  <c r="AJ40" i="4"/>
  <c r="AJ37" i="4"/>
  <c r="AI44" i="4"/>
  <c r="AH44" i="4"/>
  <c r="AG44" i="4"/>
  <c r="AJ36" i="4"/>
  <c r="AF44" i="4"/>
  <c r="AJ44" i="4" s="1"/>
  <c r="AJ52" i="4"/>
  <c r="AJ61" i="4"/>
  <c r="AJ70" i="4"/>
  <c r="AJ49" i="4"/>
  <c r="AJ58" i="4"/>
  <c r="AJ67" i="4"/>
  <c r="AJ48" i="4"/>
  <c r="AJ57" i="4"/>
  <c r="AJ66" i="4"/>
  <c r="AJ47" i="4"/>
  <c r="AJ56" i="4"/>
  <c r="AJ65" i="4"/>
  <c r="AI53" i="4"/>
  <c r="AI62" i="4"/>
  <c r="AI71" i="4"/>
  <c r="AH53" i="4"/>
  <c r="AH62" i="4"/>
  <c r="AH71" i="4"/>
  <c r="AG53" i="4"/>
  <c r="AG62" i="4"/>
  <c r="AG71" i="4"/>
  <c r="AJ45" i="4"/>
  <c r="AF53" i="4"/>
  <c r="AJ53" i="4" s="1"/>
  <c r="AJ54" i="4"/>
  <c r="AF62" i="4"/>
  <c r="AJ62" i="4" s="1"/>
  <c r="AJ63" i="4"/>
  <c r="AJ69" i="4"/>
  <c r="AF71" i="4"/>
  <c r="AJ71" i="4" s="1"/>
  <c r="AJ18" i="4"/>
  <c r="AJ27" i="4"/>
  <c r="F89" i="4"/>
  <c r="W82" i="4"/>
  <c r="F98" i="4"/>
  <c r="W91" i="4"/>
  <c r="E89" i="4"/>
  <c r="V82" i="4"/>
  <c r="E98" i="4"/>
  <c r="V91" i="4"/>
  <c r="C89" i="4"/>
  <c r="T82" i="4"/>
  <c r="C98" i="4"/>
  <c r="T91" i="4"/>
  <c r="W53" i="4"/>
  <c r="W62" i="4"/>
  <c r="W71" i="4"/>
  <c r="V53" i="4"/>
  <c r="V62" i="4"/>
  <c r="V71" i="4"/>
  <c r="U53" i="4"/>
  <c r="U62" i="4"/>
  <c r="U71" i="4"/>
  <c r="T53" i="4"/>
  <c r="F6" i="6" s="1"/>
  <c r="I6" i="6" s="1"/>
  <c r="T62" i="4"/>
  <c r="F7" i="6" s="1"/>
  <c r="T71" i="4"/>
  <c r="F8" i="6" s="1"/>
  <c r="I8" i="6" s="1"/>
  <c r="R25" i="4"/>
  <c r="W25" i="4"/>
  <c r="AI25" i="4" s="1"/>
  <c r="R34" i="4"/>
  <c r="W34" i="4"/>
  <c r="AI34" i="4" s="1"/>
  <c r="Q25" i="4"/>
  <c r="V25" i="4"/>
  <c r="AH25" i="4" s="1"/>
  <c r="Q34" i="4"/>
  <c r="V34" i="4"/>
  <c r="AH34" i="4" s="1"/>
  <c r="P25" i="4"/>
  <c r="U25" i="4"/>
  <c r="AG25" i="4" s="1"/>
  <c r="P34" i="4"/>
  <c r="U34" i="4"/>
  <c r="AG34" i="4" s="1"/>
  <c r="O25" i="4"/>
  <c r="T25" i="4"/>
  <c r="AF25" i="4" s="1"/>
  <c r="AJ25" i="4" s="1"/>
  <c r="O34" i="4"/>
  <c r="T34" i="4"/>
  <c r="AF34" i="4" s="1"/>
  <c r="AJ34" i="4" s="1"/>
  <c r="R22" i="4"/>
  <c r="W22" i="4"/>
  <c r="AI22" i="4" s="1"/>
  <c r="R31" i="4"/>
  <c r="W31" i="4"/>
  <c r="AI31" i="4" s="1"/>
  <c r="Q22" i="4"/>
  <c r="V22" i="4"/>
  <c r="AH22" i="4" s="1"/>
  <c r="Q31" i="4"/>
  <c r="V31" i="4"/>
  <c r="AH31" i="4" s="1"/>
  <c r="P22" i="4"/>
  <c r="U22" i="4"/>
  <c r="AG22" i="4" s="1"/>
  <c r="P31" i="4"/>
  <c r="U31" i="4"/>
  <c r="AG31" i="4" s="1"/>
  <c r="O22" i="4"/>
  <c r="T22" i="4"/>
  <c r="AF22" i="4" s="1"/>
  <c r="AJ22" i="4" s="1"/>
  <c r="O31" i="4"/>
  <c r="T31" i="4"/>
  <c r="AF31" i="4" s="1"/>
  <c r="AJ31" i="4" s="1"/>
  <c r="R21" i="4"/>
  <c r="W21" i="4"/>
  <c r="AI21" i="4" s="1"/>
  <c r="R30" i="4"/>
  <c r="W30" i="4"/>
  <c r="AI30" i="4" s="1"/>
  <c r="Q21" i="4"/>
  <c r="V21" i="4"/>
  <c r="AH21" i="4" s="1"/>
  <c r="Q30" i="4"/>
  <c r="V30" i="4"/>
  <c r="AH30" i="4" s="1"/>
  <c r="P21" i="4"/>
  <c r="U21" i="4"/>
  <c r="AG21" i="4" s="1"/>
  <c r="P30" i="4"/>
  <c r="U30" i="4"/>
  <c r="AG30" i="4" s="1"/>
  <c r="O21" i="4"/>
  <c r="T21" i="4"/>
  <c r="AF21" i="4" s="1"/>
  <c r="AJ21" i="4" s="1"/>
  <c r="O30" i="4"/>
  <c r="T30" i="4"/>
  <c r="AF30" i="4" s="1"/>
  <c r="AJ30" i="4" s="1"/>
  <c r="R20" i="4"/>
  <c r="W20" i="4"/>
  <c r="AI20" i="4" s="1"/>
  <c r="AI26" i="4" s="1"/>
  <c r="R29" i="4"/>
  <c r="W29" i="4"/>
  <c r="AI29" i="4" s="1"/>
  <c r="AI35" i="4" s="1"/>
  <c r="Q20" i="4"/>
  <c r="V20" i="4"/>
  <c r="AH20" i="4" s="1"/>
  <c r="AH26" i="4" s="1"/>
  <c r="Q29" i="4"/>
  <c r="V29" i="4"/>
  <c r="AH29" i="4" s="1"/>
  <c r="AH35" i="4" s="1"/>
  <c r="P20" i="4"/>
  <c r="U20" i="4"/>
  <c r="AG20" i="4" s="1"/>
  <c r="AG26" i="4" s="1"/>
  <c r="P29" i="4"/>
  <c r="U29" i="4"/>
  <c r="AG29" i="4" s="1"/>
  <c r="AG35" i="4" s="1"/>
  <c r="O20" i="4"/>
  <c r="T20" i="4"/>
  <c r="AF20" i="4" s="1"/>
  <c r="O29" i="4"/>
  <c r="T29" i="4"/>
  <c r="AF29" i="4" s="1"/>
  <c r="W26" i="4"/>
  <c r="W35" i="4"/>
  <c r="V26" i="4"/>
  <c r="V35" i="4"/>
  <c r="U26" i="4"/>
  <c r="U35" i="4"/>
  <c r="T26" i="4"/>
  <c r="F3" i="6" s="1"/>
  <c r="I3" i="6" s="1"/>
  <c r="T35" i="4"/>
  <c r="F4" i="6" s="1"/>
  <c r="AJ13" i="4"/>
  <c r="S25" i="4"/>
  <c r="S34" i="4"/>
  <c r="S22" i="4"/>
  <c r="S31" i="4"/>
  <c r="S21" i="4"/>
  <c r="S30" i="4"/>
  <c r="S20" i="4"/>
  <c r="S29" i="4"/>
  <c r="S52" i="4"/>
  <c r="S61" i="4"/>
  <c r="S70" i="4"/>
  <c r="S49" i="4"/>
  <c r="S58" i="4"/>
  <c r="S67" i="4"/>
  <c r="S48" i="4"/>
  <c r="S57" i="4"/>
  <c r="S66" i="4"/>
  <c r="S47" i="4"/>
  <c r="S56" i="4"/>
  <c r="S65" i="4"/>
  <c r="Q44" i="4"/>
  <c r="S36" i="4"/>
  <c r="S86" i="4"/>
  <c r="S95" i="4"/>
  <c r="S85" i="4"/>
  <c r="S94" i="4"/>
  <c r="S59" i="4"/>
  <c r="S68" i="4"/>
  <c r="O17" i="4"/>
  <c r="J2" i="6" s="1"/>
  <c r="S10" i="4"/>
  <c r="S9" i="4"/>
  <c r="AF10" i="4"/>
  <c r="AJ10" i="4" s="1"/>
  <c r="T17" i="4"/>
  <c r="R17" i="4"/>
  <c r="M2" i="6" s="1"/>
  <c r="AI9" i="4"/>
  <c r="AI17" i="4" s="1"/>
  <c r="W17" i="4"/>
  <c r="Q17" i="4"/>
  <c r="L2" i="6" s="1"/>
  <c r="AH9" i="4"/>
  <c r="AH17" i="4" s="1"/>
  <c r="V17" i="4"/>
  <c r="P17" i="4"/>
  <c r="K2" i="6" s="1"/>
  <c r="AG9" i="4"/>
  <c r="U17" i="4"/>
  <c r="AF17" i="4"/>
  <c r="R81" i="4"/>
  <c r="R89" i="4" s="1"/>
  <c r="M10" i="6" s="1"/>
  <c r="J89" i="4"/>
  <c r="R90" i="4"/>
  <c r="R98" i="4" s="1"/>
  <c r="M11" i="6" s="1"/>
  <c r="J98" i="4"/>
  <c r="Q81" i="4"/>
  <c r="Q89" i="4" s="1"/>
  <c r="L10" i="6" s="1"/>
  <c r="I89" i="4"/>
  <c r="Q90" i="4"/>
  <c r="Q98" i="4" s="1"/>
  <c r="L11" i="6" s="1"/>
  <c r="I98" i="4"/>
  <c r="P81" i="4"/>
  <c r="P89" i="4" s="1"/>
  <c r="K10" i="6" s="1"/>
  <c r="H89" i="4"/>
  <c r="P90" i="4"/>
  <c r="P98" i="4" s="1"/>
  <c r="K11" i="6" s="1"/>
  <c r="H98" i="4"/>
  <c r="O81" i="4"/>
  <c r="G89" i="4"/>
  <c r="C10" i="6" s="1"/>
  <c r="E10" i="6" s="1"/>
  <c r="O90" i="4"/>
  <c r="G98" i="4"/>
  <c r="C11" i="6" s="1"/>
  <c r="E11" i="6" s="1"/>
  <c r="J62" i="4"/>
  <c r="J71" i="4"/>
  <c r="I62" i="4"/>
  <c r="I71" i="4"/>
  <c r="H62" i="4"/>
  <c r="H71" i="4"/>
  <c r="G62" i="4"/>
  <c r="C7" i="6" s="1"/>
  <c r="E7" i="6" s="1"/>
  <c r="G71" i="4"/>
  <c r="C8" i="6" s="1"/>
  <c r="E8" i="6" s="1"/>
  <c r="R45" i="4"/>
  <c r="R53" i="4" s="1"/>
  <c r="M6" i="6" s="1"/>
  <c r="F53" i="4"/>
  <c r="R54" i="4"/>
  <c r="R62" i="4" s="1"/>
  <c r="M7" i="6" s="1"/>
  <c r="F62" i="4"/>
  <c r="R63" i="4"/>
  <c r="R71" i="4" s="1"/>
  <c r="M8" i="6" s="1"/>
  <c r="F71" i="4"/>
  <c r="Q45" i="4"/>
  <c r="Q53" i="4" s="1"/>
  <c r="L6" i="6" s="1"/>
  <c r="E53" i="4"/>
  <c r="Q54" i="4"/>
  <c r="Q62" i="4" s="1"/>
  <c r="L7" i="6" s="1"/>
  <c r="E62" i="4"/>
  <c r="Q63" i="4"/>
  <c r="Q71" i="4" s="1"/>
  <c r="L8" i="6" s="1"/>
  <c r="E71" i="4"/>
  <c r="P45" i="4"/>
  <c r="P53" i="4" s="1"/>
  <c r="K6" i="6" s="1"/>
  <c r="P54" i="4"/>
  <c r="P62" i="4" s="1"/>
  <c r="K7" i="6" s="1"/>
  <c r="D62" i="4"/>
  <c r="P63" i="4"/>
  <c r="P71" i="4" s="1"/>
  <c r="K8" i="6" s="1"/>
  <c r="D71" i="4"/>
  <c r="O45" i="4"/>
  <c r="C53" i="4"/>
  <c r="O54" i="4"/>
  <c r="C62" i="4"/>
  <c r="O63" i="4"/>
  <c r="C71" i="4"/>
  <c r="R18" i="4"/>
  <c r="R26" i="4" s="1"/>
  <c r="M3" i="6" s="1"/>
  <c r="F26" i="4"/>
  <c r="R27" i="4"/>
  <c r="R35" i="4" s="1"/>
  <c r="M4" i="6" s="1"/>
  <c r="F35" i="4"/>
  <c r="Q18" i="4"/>
  <c r="Q26" i="4" s="1"/>
  <c r="L3" i="6" s="1"/>
  <c r="E26" i="4"/>
  <c r="Q27" i="4"/>
  <c r="Q35" i="4" s="1"/>
  <c r="L4" i="6" s="1"/>
  <c r="E35" i="4"/>
  <c r="P18" i="4"/>
  <c r="P26" i="4" s="1"/>
  <c r="K3" i="6" s="1"/>
  <c r="D26" i="4"/>
  <c r="P27" i="4"/>
  <c r="P35" i="4" s="1"/>
  <c r="K4" i="6" s="1"/>
  <c r="D35" i="4"/>
  <c r="O18" i="4"/>
  <c r="C26" i="4"/>
  <c r="O27" i="4"/>
  <c r="C35" i="4"/>
  <c r="S44" i="4" l="1"/>
  <c r="L5" i="6"/>
  <c r="I7" i="6"/>
  <c r="T98" i="4"/>
  <c r="AF91" i="4"/>
  <c r="T89" i="4"/>
  <c r="AF82" i="4"/>
  <c r="V98" i="4"/>
  <c r="AH91" i="4"/>
  <c r="AH98" i="4" s="1"/>
  <c r="V89" i="4"/>
  <c r="AH82" i="4"/>
  <c r="AH89" i="4" s="1"/>
  <c r="W98" i="4"/>
  <c r="AI91" i="4"/>
  <c r="AI98" i="4" s="1"/>
  <c r="W89" i="4"/>
  <c r="AI82" i="4"/>
  <c r="AI89" i="4" s="1"/>
  <c r="I4" i="6"/>
  <c r="F2" i="6"/>
  <c r="AJ29" i="4"/>
  <c r="AF35" i="4"/>
  <c r="AJ35" i="4" s="1"/>
  <c r="AJ20" i="4"/>
  <c r="AF26" i="4"/>
  <c r="AJ26" i="4" s="1"/>
  <c r="AG17" i="4"/>
  <c r="AJ17" i="4" s="1"/>
  <c r="AJ9" i="4"/>
  <c r="O35" i="4"/>
  <c r="S27" i="4"/>
  <c r="O26" i="4"/>
  <c r="S18" i="4"/>
  <c r="O71" i="4"/>
  <c r="S63" i="4"/>
  <c r="O62" i="4"/>
  <c r="S54" i="4"/>
  <c r="O53" i="4"/>
  <c r="S45" i="4"/>
  <c r="O98" i="4"/>
  <c r="S90" i="4"/>
  <c r="O89" i="4"/>
  <c r="S81" i="4"/>
  <c r="S17" i="4"/>
  <c r="S89" i="4" l="1"/>
  <c r="J10" i="6"/>
  <c r="S98" i="4"/>
  <c r="J11" i="6"/>
  <c r="S53" i="4"/>
  <c r="J6" i="6"/>
  <c r="S62" i="4"/>
  <c r="J7" i="6"/>
  <c r="S71" i="4"/>
  <c r="J8" i="6"/>
  <c r="S26" i="4"/>
  <c r="J3" i="6"/>
  <c r="S35" i="4"/>
  <c r="J4" i="6"/>
  <c r="AJ82" i="4"/>
  <c r="AF89" i="4"/>
  <c r="AJ89" i="4" s="1"/>
  <c r="F10" i="6"/>
  <c r="I10" i="6" s="1"/>
  <c r="AJ91" i="4"/>
  <c r="AF98" i="4"/>
  <c r="AJ98" i="4" s="1"/>
  <c r="F11" i="6"/>
  <c r="I11" i="6" s="1"/>
  <c r="I2" i="6"/>
</calcChain>
</file>

<file path=xl/sharedStrings.xml><?xml version="1.0" encoding="utf-8"?>
<sst xmlns="http://schemas.openxmlformats.org/spreadsheetml/2006/main" count="561" uniqueCount="138">
  <si>
    <t>O&amp;M scenarios
Low: Morro Bay (SOV), Diablo Canyon (CTV), Ellwood Pier (SOV), Crescent City (SOV), Oakland (SOV), Richmond (SOV), Humboldt x2 (CTV)
Medium: Low scenario + Newport (SOV) + Umpqua/Reedsport (CTV) + Bandon (SOV) + Brookings/Chetco (CTV)
High: Medium scenario + Pillar Point (SOV) + Crescent City (SOV) + Rogue River (CTV) + Ilwaco (SOV) + Westport (SOV)
These emissions are for one year and one project. For total lifetime O&amp;M emissions, multiply by installed capacity (25, 35, and 55 GW for low, medium, and high scenarios respectively) and 20 years.</t>
  </si>
  <si>
    <t>Vessel</t>
  </si>
  <si>
    <t>Activity</t>
  </si>
  <si>
    <t>Humboldt emissions (tons)</t>
  </si>
  <si>
    <t>Brookings emissions (tons)</t>
  </si>
  <si>
    <t>Reedsport emissions (tons)</t>
  </si>
  <si>
    <t>RogueRiver emissions (tons)</t>
  </si>
  <si>
    <t>Humboldt 2 emissions (tons)</t>
  </si>
  <si>
    <t>CrescentCity_ctv emissions (tons)</t>
  </si>
  <si>
    <t>Diablo_ctv emissions (tons)</t>
  </si>
  <si>
    <t>Ilwaco_ctv emissions (tons)</t>
  </si>
  <si>
    <t>MorroBay_ctv emissions (tons)</t>
  </si>
  <si>
    <t>Westport_ctv emissions (tons)</t>
  </si>
  <si>
    <t>Bandon emissions (tons)</t>
  </si>
  <si>
    <t>CrescentCity_H emissions (tons)</t>
  </si>
  <si>
    <t>Diablo_SL emissions (tons)</t>
  </si>
  <si>
    <t>Ellwood_SL emissions (tons)</t>
  </si>
  <si>
    <t>Ilwaco emissions (tons)</t>
  </si>
  <si>
    <t>MorroBay_SL emissions (tons)</t>
  </si>
  <si>
    <t>Newport emissions (tons)</t>
  </si>
  <si>
    <t>Oakland_H emissions (tons)</t>
  </si>
  <si>
    <t>PillarPoint_SL emissions (tons)</t>
  </si>
  <si>
    <t>Richmond_H emissions (tons)</t>
  </si>
  <si>
    <t>Westport emissions (tons)</t>
  </si>
  <si>
    <t>Crescent_City_2 emissions (tons)</t>
  </si>
  <si>
    <t>aht</t>
  </si>
  <si>
    <t>idle at port</t>
  </si>
  <si>
    <t>idle at site</t>
  </si>
  <si>
    <t>maneuvering</t>
  </si>
  <si>
    <t>transit</t>
  </si>
  <si>
    <t>clv</t>
  </si>
  <si>
    <t>ctv</t>
  </si>
  <si>
    <t>dsv</t>
  </si>
  <si>
    <t>sov</t>
  </si>
  <si>
    <t>tug</t>
  </si>
  <si>
    <t>Total emissions for installation activities of full pipeline.
'AHTS' is for mooring installation vessels, and 'Towing Group' contains two tugs and one AHTS (using weighted emissions factor).</t>
  </si>
  <si>
    <t>Scenario</t>
  </si>
  <si>
    <t>Corresponding_vessels</t>
  </si>
  <si>
    <t>Corresponding_actions</t>
  </si>
  <si>
    <t>Engine_on_hours</t>
  </si>
  <si>
    <t>Emissions_factor</t>
  </si>
  <si>
    <t>Emissions_tons</t>
  </si>
  <si>
    <t>Baseline-Low</t>
  </si>
  <si>
    <t>AHTS</t>
  </si>
  <si>
    <t>Idle at port</t>
  </si>
  <si>
    <t>Idle at sea</t>
  </si>
  <si>
    <t>Maneuvering</t>
  </si>
  <si>
    <t>Transit</t>
  </si>
  <si>
    <t>CLV</t>
  </si>
  <si>
    <t>HLV</t>
  </si>
  <si>
    <t>Onshore</t>
  </si>
  <si>
    <t> </t>
  </si>
  <si>
    <t>Towing Group</t>
  </si>
  <si>
    <t>Baseline-Mid (CC)</t>
  </si>
  <si>
    <t>Baseline-Mid (SC)</t>
  </si>
  <si>
    <t>Moderate-low</t>
  </si>
  <si>
    <t>Moderate-Mid (SC)</t>
  </si>
  <si>
    <t>Expanded-high</t>
  </si>
  <si>
    <t>Component</t>
  </si>
  <si>
    <t>CRB Emissions (tons)</t>
  </si>
  <si>
    <t>CA Emissions (tons)</t>
  </si>
  <si>
    <t>SE Asia Emissions (tons)</t>
  </si>
  <si>
    <t>Blade</t>
  </si>
  <si>
    <t>Nacelle</t>
  </si>
  <si>
    <t>Tower</t>
  </si>
  <si>
    <t>Floating platform subassembly</t>
  </si>
  <si>
    <t>Floating plaform final assembly</t>
  </si>
  <si>
    <t>Mooring rope</t>
  </si>
  <si>
    <t>Mooring chain</t>
  </si>
  <si>
    <t>Anchor</t>
  </si>
  <si>
    <t>Substation</t>
  </si>
  <si>
    <t>Dynamic export cable</t>
  </si>
  <si>
    <t>Dynamic array cable</t>
  </si>
  <si>
    <t>Baseline cost</t>
  </si>
  <si>
    <t>Adjusted based on weighted ports</t>
  </si>
  <si>
    <t>Project years:</t>
  </si>
  <si>
    <t>Total pipeline GW:</t>
  </si>
  <si>
    <t>Projects per O&amp;M port:</t>
  </si>
  <si>
    <t>Baseline</t>
  </si>
  <si>
    <t>Moderate</t>
  </si>
  <si>
    <t>Expanded</t>
  </si>
  <si>
    <t>Absolute emissions</t>
  </si>
  <si>
    <t>Carbon intensity</t>
  </si>
  <si>
    <t>O&amp;M (tons)</t>
  </si>
  <si>
    <t>Installation (tons)</t>
  </si>
  <si>
    <t>Component transportation (tons)</t>
  </si>
  <si>
    <t>Total (tons)</t>
  </si>
  <si>
    <t>O&amp;M (grams/kWh)</t>
  </si>
  <si>
    <t>Installation (grams/kWh)</t>
  </si>
  <si>
    <t>Component transportation (grams/kWh)</t>
  </si>
  <si>
    <t>Total (grams/kWh)</t>
  </si>
  <si>
    <t>Idling at port</t>
  </si>
  <si>
    <t>Idling at sea</t>
  </si>
  <si>
    <t>All</t>
  </si>
  <si>
    <t>Scenario 1:
Low O&amp;M
Baseline-Low S&amp;I
SE Asia MF</t>
  </si>
  <si>
    <t>Tug</t>
  </si>
  <si>
    <t>CTV</t>
  </si>
  <si>
    <t>SOV</t>
  </si>
  <si>
    <t>OGV</t>
  </si>
  <si>
    <t>DSV</t>
  </si>
  <si>
    <t>Totals:</t>
  </si>
  <si>
    <t>Scenario 2:
Low O&amp;M
Baseline-Mid-SC S&amp;I
Mid (CA) MF</t>
  </si>
  <si>
    <t>Scenario 3:
Low O&amp;M
Baseline-Mid-CC S&amp;I
Mid (CA) MF</t>
  </si>
  <si>
    <t>Scenario 4:
Mid O&amp;M
Moderate-Low S&amp;I
SE Asia MF</t>
  </si>
  <si>
    <t>Scenario 5:
Mid O&amp;M
Moderate-Mid-SC S&amp;I
Int'l MF</t>
  </si>
  <si>
    <t>Scenario 6:
Mid O&amp;M
Moderate-Mid-SC S&amp;I
Mid CA MF</t>
  </si>
  <si>
    <t>Scenario 7:
Mid O&amp;M
Moderate-Mid-SC S&amp;I
Mid CRB MF</t>
  </si>
  <si>
    <t>Scenario 8:
High O&amp;M
Expanded-High S&amp;I
SE Asia MF</t>
  </si>
  <si>
    <t>Scenario 9:
High O&amp;M
Expanded-High S&amp;I
High CA MF</t>
  </si>
  <si>
    <t>Scenario 10:
High O&amp;M
Expanded-High S&amp;I
High CRB MF</t>
  </si>
  <si>
    <t>Scenario name</t>
  </si>
  <si>
    <t>O&amp;M absolute</t>
  </si>
  <si>
    <t>Installation absolute</t>
  </si>
  <si>
    <t>CT absolute</t>
  </si>
  <si>
    <t>O&amp;M intensity</t>
  </si>
  <si>
    <t>Installation intensity</t>
  </si>
  <si>
    <t>CT intensity</t>
  </si>
  <si>
    <t>Total (g/kWh)</t>
  </si>
  <si>
    <t>Baseline + S&amp;I 
in SC</t>
  </si>
  <si>
    <t>Baseline + S&amp;I
in CC</t>
  </si>
  <si>
    <t>Moderate + S&amp;I
in SC</t>
  </si>
  <si>
    <t>Moderate + S&amp;I in 
SC and MF in CA</t>
  </si>
  <si>
    <t>Moderate + S&amp;I in
SC and MF in CRB</t>
  </si>
  <si>
    <t>Expanded + MF
in CA</t>
  </si>
  <si>
    <t>Expanded + MF
in CRB</t>
  </si>
  <si>
    <t>Project kWh calculation:</t>
  </si>
  <si>
    <t>Lifetime (years)</t>
  </si>
  <si>
    <t>Hours per year</t>
  </si>
  <si>
    <t>Capacity factor</t>
  </si>
  <si>
    <t>(from EarthShot)</t>
  </si>
  <si>
    <t>kWs per GW</t>
  </si>
  <si>
    <t>grams per ton</t>
  </si>
  <si>
    <t>Baseline GW</t>
  </si>
  <si>
    <t>Moderage GW</t>
  </si>
  <si>
    <t>Expanded GW</t>
  </si>
  <si>
    <t>Baseline kWh</t>
  </si>
  <si>
    <t>Moderate kWh</t>
  </si>
  <si>
    <t>Expanded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</si>
</sst>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7" fillId="2" borderId="4" xfId="0" applyFont="1" applyFill="1" applyBorder="1"/>
    <xf numFmtId="0" fontId="0" fillId="2" borderId="9" xfId="0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6" fillId="0" borderId="15" xfId="0" applyFont="1" applyBorder="1"/>
    <xf numFmtId="0" fontId="6" fillId="3" borderId="15" xfId="0" applyFont="1" applyFill="1" applyBorder="1"/>
    <xf numFmtId="0" fontId="6" fillId="4" borderId="15" xfId="0" applyFont="1" applyFill="1" applyBorder="1"/>
    <xf numFmtId="0" fontId="6" fillId="5" borderId="15" xfId="0" applyFont="1" applyFill="1" applyBorder="1"/>
    <xf numFmtId="0" fontId="6" fillId="3" borderId="12" xfId="0" applyFont="1" applyFill="1" applyBorder="1"/>
    <xf numFmtId="0" fontId="6" fillId="0" borderId="12" xfId="0" applyFont="1" applyBorder="1"/>
    <xf numFmtId="0" fontId="6" fillId="5" borderId="12" xfId="0" applyFont="1" applyFill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23" xfId="0" applyFont="1" applyFill="1" applyBorder="1" applyAlignment="1"/>
    <xf numFmtId="0" fontId="1" fillId="0" borderId="19" xfId="0" applyFont="1" applyFill="1" applyBorder="1" applyAlignment="1"/>
    <xf numFmtId="0" fontId="2" fillId="0" borderId="0" xfId="0" applyFont="1" applyFill="1" applyBorder="1" applyAlignment="1"/>
    <xf numFmtId="0" fontId="1" fillId="0" borderId="20" xfId="0" applyFont="1" applyFill="1" applyBorder="1" applyAlignment="1"/>
    <xf numFmtId="0" fontId="1" fillId="0" borderId="16" xfId="0" applyFont="1" applyFill="1" applyBorder="1" applyAlignment="1"/>
    <xf numFmtId="0" fontId="2" fillId="0" borderId="17" xfId="0" applyFont="1" applyFill="1" applyBorder="1" applyAlignment="1"/>
    <xf numFmtId="0" fontId="1" fillId="0" borderId="18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 wrapText="1"/>
    </xf>
    <xf numFmtId="20" fontId="0" fillId="0" borderId="1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24" xfId="0" applyFont="1" applyFill="1" applyBorder="1" applyAlignment="1"/>
    <xf numFmtId="0" fontId="2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2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workbookViewId="0">
      <pane xSplit="2" ySplit="8" topLeftCell="G51" activePane="bottomRight" state="frozen"/>
      <selection pane="bottomRight" activeCell="G15" sqref="G15"/>
      <selection pane="bottomLeft"/>
      <selection pane="topRight"/>
    </sheetView>
  </sheetViews>
  <sheetFormatPr defaultColWidth="8.85546875" defaultRowHeight="15"/>
  <cols>
    <col min="2" max="2" width="15.140625" customWidth="1"/>
    <col min="3" max="3" width="14.42578125" customWidth="1"/>
    <col min="4" max="4" width="27.85546875" customWidth="1"/>
    <col min="5" max="5" width="28.42578125" customWidth="1"/>
    <col min="6" max="6" width="28" customWidth="1"/>
    <col min="7" max="7" width="28.7109375" customWidth="1"/>
    <col min="8" max="8" width="30.28515625" customWidth="1"/>
    <col min="9" max="9" width="34.42578125" customWidth="1"/>
    <col min="10" max="10" width="28.7109375" customWidth="1"/>
    <col min="11" max="11" width="29.42578125" customWidth="1"/>
    <col min="12" max="12" width="31.85546875" customWidth="1"/>
    <col min="13" max="13" width="31.42578125" customWidth="1"/>
    <col min="14" max="14" width="26.28515625" customWidth="1"/>
    <col min="15" max="16" width="32.28515625" customWidth="1"/>
    <col min="17" max="17" width="27.7109375" customWidth="1"/>
    <col min="18" max="18" width="30" customWidth="1"/>
    <col min="19" max="19" width="24.7109375" customWidth="1"/>
    <col min="20" max="20" width="31" customWidth="1"/>
    <col min="21" max="21" width="27.7109375" customWidth="1"/>
    <col min="22" max="22" width="29.28515625" customWidth="1"/>
    <col min="23" max="23" width="31.85546875" customWidth="1"/>
    <col min="24" max="24" width="30.7109375" customWidth="1"/>
    <col min="25" max="25" width="26.85546875" customWidth="1"/>
  </cols>
  <sheetData>
    <row r="1" spans="1:24" ht="15" customHeight="1">
      <c r="A1" s="64" t="s">
        <v>0</v>
      </c>
      <c r="B1" s="65"/>
      <c r="C1" s="65"/>
      <c r="D1" s="65"/>
      <c r="E1" s="65"/>
      <c r="F1" s="65"/>
      <c r="G1" s="65"/>
      <c r="H1" s="66"/>
    </row>
    <row r="2" spans="1:24">
      <c r="A2" s="67"/>
      <c r="B2" s="68"/>
      <c r="C2" s="68"/>
      <c r="D2" s="68"/>
      <c r="E2" s="68"/>
      <c r="F2" s="68"/>
      <c r="G2" s="68"/>
      <c r="H2" s="69"/>
    </row>
    <row r="3" spans="1:24">
      <c r="A3" s="67"/>
      <c r="B3" s="68"/>
      <c r="C3" s="68"/>
      <c r="D3" s="68"/>
      <c r="E3" s="68"/>
      <c r="F3" s="68"/>
      <c r="G3" s="68"/>
      <c r="H3" s="69"/>
    </row>
    <row r="4" spans="1:24">
      <c r="A4" s="67"/>
      <c r="B4" s="68"/>
      <c r="C4" s="68"/>
      <c r="D4" s="68"/>
      <c r="E4" s="68"/>
      <c r="F4" s="68"/>
      <c r="G4" s="68"/>
      <c r="H4" s="69"/>
    </row>
    <row r="5" spans="1:24">
      <c r="A5" s="67"/>
      <c r="B5" s="68"/>
      <c r="C5" s="68"/>
      <c r="D5" s="68"/>
      <c r="E5" s="68"/>
      <c r="F5" s="68"/>
      <c r="G5" s="68"/>
      <c r="H5" s="69"/>
    </row>
    <row r="6" spans="1:24">
      <c r="A6" s="67"/>
      <c r="B6" s="68"/>
      <c r="C6" s="68"/>
      <c r="D6" s="68"/>
      <c r="E6" s="68"/>
      <c r="F6" s="68"/>
      <c r="G6" s="68"/>
      <c r="H6" s="69"/>
    </row>
    <row r="7" spans="1:24">
      <c r="A7" s="67"/>
      <c r="B7" s="68"/>
      <c r="C7" s="68"/>
      <c r="D7" s="68"/>
      <c r="E7" s="68"/>
      <c r="F7" s="68"/>
      <c r="G7" s="68"/>
      <c r="H7" s="69"/>
    </row>
    <row r="8" spans="1:24">
      <c r="A8" s="70"/>
      <c r="B8" s="71"/>
      <c r="C8" s="71"/>
      <c r="D8" s="71"/>
      <c r="E8" s="71"/>
      <c r="F8" s="71"/>
      <c r="G8" s="71"/>
      <c r="H8" s="72"/>
    </row>
    <row r="10" spans="1:24" ht="15.95">
      <c r="A10" s="42" t="s">
        <v>1</v>
      </c>
      <c r="B10" s="42" t="s">
        <v>2</v>
      </c>
      <c r="C10" s="43" t="s">
        <v>3</v>
      </c>
      <c r="D10" s="44" t="s">
        <v>4</v>
      </c>
      <c r="E10" s="44" t="s">
        <v>5</v>
      </c>
      <c r="F10" s="45" t="s">
        <v>6</v>
      </c>
      <c r="G10" s="43" t="s">
        <v>7</v>
      </c>
      <c r="H10" s="42" t="s">
        <v>8</v>
      </c>
      <c r="I10" s="46" t="s">
        <v>9</v>
      </c>
      <c r="J10" s="42" t="s">
        <v>10</v>
      </c>
      <c r="K10" s="42" t="s">
        <v>11</v>
      </c>
      <c r="L10" s="42" t="s">
        <v>12</v>
      </c>
      <c r="M10" s="44" t="s">
        <v>13</v>
      </c>
      <c r="N10" s="43" t="s">
        <v>14</v>
      </c>
      <c r="O10" s="47" t="s">
        <v>15</v>
      </c>
      <c r="P10" s="43" t="s">
        <v>16</v>
      </c>
      <c r="Q10" s="45" t="s">
        <v>17</v>
      </c>
      <c r="R10" s="43" t="s">
        <v>18</v>
      </c>
      <c r="S10" s="44" t="s">
        <v>19</v>
      </c>
      <c r="T10" s="43" t="s">
        <v>20</v>
      </c>
      <c r="U10" s="48" t="s">
        <v>21</v>
      </c>
      <c r="V10" s="43" t="s">
        <v>22</v>
      </c>
      <c r="W10" s="45" t="s">
        <v>23</v>
      </c>
      <c r="X10" s="45" t="s">
        <v>24</v>
      </c>
    </row>
    <row r="11" spans="1:24" ht="15.95">
      <c r="A11" s="42" t="s">
        <v>25</v>
      </c>
      <c r="B11" s="42" t="s">
        <v>26</v>
      </c>
      <c r="C11" s="42">
        <v>918.80239099999994</v>
      </c>
      <c r="D11" s="42">
        <v>613.24433180000005</v>
      </c>
      <c r="E11" s="42">
        <v>650.97023039999999</v>
      </c>
      <c r="F11" s="42">
        <v>710.56581649999998</v>
      </c>
      <c r="G11" s="42">
        <v>918.80239099999994</v>
      </c>
      <c r="H11" s="42">
        <v>1033.6587950000001</v>
      </c>
      <c r="I11" s="47">
        <v>917.6529822</v>
      </c>
      <c r="J11" s="42">
        <v>979.12515589999998</v>
      </c>
      <c r="K11" s="42">
        <v>747.27108880000003</v>
      </c>
      <c r="L11" s="42">
        <v>706.45459100000005</v>
      </c>
      <c r="M11" s="42">
        <v>827.94540710000001</v>
      </c>
      <c r="N11" s="42">
        <v>968.47479469999996</v>
      </c>
      <c r="O11" s="47">
        <v>874.34547810000004</v>
      </c>
      <c r="P11" s="42">
        <v>873.51770999999997</v>
      </c>
      <c r="Q11" s="42">
        <v>892.43027500000005</v>
      </c>
      <c r="R11" s="42">
        <v>942.49709359999997</v>
      </c>
      <c r="S11" s="42">
        <v>887.96889999999996</v>
      </c>
      <c r="T11" s="42">
        <v>905.73689479999996</v>
      </c>
      <c r="U11" s="47">
        <v>854.59804580000002</v>
      </c>
      <c r="V11" s="42">
        <v>905.73689479999996</v>
      </c>
      <c r="W11" s="42">
        <v>963.22298260000002</v>
      </c>
      <c r="X11" s="42">
        <v>968.47479469999996</v>
      </c>
    </row>
    <row r="12" spans="1:24" ht="15.95">
      <c r="A12" s="42" t="s">
        <v>25</v>
      </c>
      <c r="B12" s="42" t="s">
        <v>27</v>
      </c>
      <c r="C12" s="42">
        <v>432.69776769999999</v>
      </c>
      <c r="D12" s="42">
        <v>101.6319803</v>
      </c>
      <c r="E12" s="42">
        <v>308.98401460000002</v>
      </c>
      <c r="F12" s="42">
        <v>120.0092988</v>
      </c>
      <c r="G12" s="42">
        <v>432.69776769999999</v>
      </c>
      <c r="H12" s="42">
        <v>490.35884809999999</v>
      </c>
      <c r="I12" s="47">
        <v>336.17181110000001</v>
      </c>
      <c r="J12" s="42">
        <v>373.89218449999998</v>
      </c>
      <c r="K12" s="42">
        <v>279.09691409999999</v>
      </c>
      <c r="L12" s="42">
        <v>257.2461376</v>
      </c>
      <c r="M12" s="42">
        <v>141.30682880000001</v>
      </c>
      <c r="N12" s="42">
        <v>451.09545059999999</v>
      </c>
      <c r="O12" s="47">
        <v>315.25797349999999</v>
      </c>
      <c r="P12" s="42">
        <v>306.40000850000001</v>
      </c>
      <c r="Q12" s="42">
        <v>336.01694780000003</v>
      </c>
      <c r="R12" s="42">
        <v>343.55473869999997</v>
      </c>
      <c r="S12" s="42">
        <v>434.0720493</v>
      </c>
      <c r="T12" s="42">
        <v>424.1577729</v>
      </c>
      <c r="U12" s="47">
        <v>308.79349550000001</v>
      </c>
      <c r="V12" s="42">
        <v>424.1577729</v>
      </c>
      <c r="W12" s="42">
        <v>355.9693345</v>
      </c>
      <c r="X12" s="42">
        <v>451.09545059999999</v>
      </c>
    </row>
    <row r="13" spans="1:24" ht="15.95">
      <c r="A13" s="42" t="s">
        <v>25</v>
      </c>
      <c r="B13" s="42" t="s">
        <v>28</v>
      </c>
      <c r="C13" s="42">
        <v>756.6009818</v>
      </c>
      <c r="D13" s="42">
        <v>2151.6180989999998</v>
      </c>
      <c r="E13" s="42">
        <v>597.48956090000001</v>
      </c>
      <c r="F13" s="42">
        <v>2490.4520900000002</v>
      </c>
      <c r="G13" s="42">
        <v>756.6009818</v>
      </c>
      <c r="H13" s="42">
        <v>851.64589060000003</v>
      </c>
      <c r="I13" s="47">
        <v>2179.3306250000001</v>
      </c>
      <c r="J13" s="42">
        <v>1724.607704</v>
      </c>
      <c r="K13" s="42">
        <v>1773.3758499999999</v>
      </c>
      <c r="L13" s="42">
        <v>1231.7909850000001</v>
      </c>
      <c r="M13" s="42">
        <v>2898.9675560000001</v>
      </c>
      <c r="N13" s="42">
        <v>791.27952519999997</v>
      </c>
      <c r="O13" s="47">
        <v>2066.8106670000002</v>
      </c>
      <c r="P13" s="42">
        <v>2070.638743</v>
      </c>
      <c r="Q13" s="42">
        <v>1562.749638</v>
      </c>
      <c r="R13" s="42">
        <v>2230.3464899999999</v>
      </c>
      <c r="S13" s="42">
        <v>825.82085629999995</v>
      </c>
      <c r="T13" s="42">
        <v>742.91656399999999</v>
      </c>
      <c r="U13" s="47">
        <v>2019.7439569999999</v>
      </c>
      <c r="V13" s="42">
        <v>742.91656399999999</v>
      </c>
      <c r="W13" s="42">
        <v>1680.0183030000001</v>
      </c>
      <c r="X13" s="42">
        <v>791.27952519999997</v>
      </c>
    </row>
    <row r="14" spans="1:24" ht="15.95">
      <c r="A14" s="42" t="s">
        <v>25</v>
      </c>
      <c r="B14" s="42" t="s">
        <v>29</v>
      </c>
      <c r="C14" s="42">
        <v>11274.80854</v>
      </c>
      <c r="D14" s="42">
        <v>32063.244299999998</v>
      </c>
      <c r="E14" s="42">
        <v>8903.7426149999992</v>
      </c>
      <c r="F14" s="42">
        <v>37112.521890000004</v>
      </c>
      <c r="G14" s="42">
        <v>11274.80854</v>
      </c>
      <c r="H14" s="42">
        <v>12691.160320000001</v>
      </c>
      <c r="I14" s="47">
        <v>32476.214199999999</v>
      </c>
      <c r="J14" s="42">
        <v>25699.968860000001</v>
      </c>
      <c r="K14" s="42">
        <v>26426.70795</v>
      </c>
      <c r="L14" s="42">
        <v>18356.052739999999</v>
      </c>
      <c r="M14" s="42">
        <v>43200.18735</v>
      </c>
      <c r="N14" s="42">
        <v>11791.58548</v>
      </c>
      <c r="O14" s="47">
        <v>30799.4506</v>
      </c>
      <c r="P14" s="42">
        <v>30856.496289999999</v>
      </c>
      <c r="Q14" s="42">
        <v>23287.97264</v>
      </c>
      <c r="R14" s="42">
        <v>33236.448620000003</v>
      </c>
      <c r="S14" s="42">
        <v>12306.31769</v>
      </c>
      <c r="T14" s="42">
        <v>11070.88442</v>
      </c>
      <c r="U14" s="47">
        <v>30098.066180000002</v>
      </c>
      <c r="V14" s="42">
        <v>11070.88442</v>
      </c>
      <c r="W14" s="42">
        <v>25035.501110000001</v>
      </c>
      <c r="X14" s="42">
        <v>11791.58548</v>
      </c>
    </row>
    <row r="15" spans="1:24" ht="15.95">
      <c r="A15" s="42" t="s">
        <v>30</v>
      </c>
      <c r="B15" s="42" t="s">
        <v>26</v>
      </c>
      <c r="C15" s="42">
        <v>114.10846189999999</v>
      </c>
      <c r="D15" s="42">
        <v>119.9023856</v>
      </c>
      <c r="E15" s="42">
        <v>121.2138569</v>
      </c>
      <c r="F15" s="42">
        <v>118.7236746</v>
      </c>
      <c r="G15" s="42">
        <v>114.10846189999999</v>
      </c>
      <c r="H15" s="42">
        <v>95.762202060000007</v>
      </c>
      <c r="I15" s="47">
        <v>83.370632749999999</v>
      </c>
      <c r="J15" s="42">
        <v>116.39798399999999</v>
      </c>
      <c r="K15" s="42">
        <v>108.56737939999999</v>
      </c>
      <c r="L15" s="42">
        <v>128.31015350000001</v>
      </c>
      <c r="M15" s="42">
        <v>103.67479059999999</v>
      </c>
      <c r="N15" s="42">
        <v>109.94433410000001</v>
      </c>
      <c r="O15" s="47">
        <v>90.430814470000001</v>
      </c>
      <c r="P15" s="42">
        <v>67.818121000000005</v>
      </c>
      <c r="Q15" s="42">
        <v>111.8998727</v>
      </c>
      <c r="R15" s="42">
        <v>92.266738660000001</v>
      </c>
      <c r="S15" s="42">
        <v>103.8246408</v>
      </c>
      <c r="T15" s="42">
        <v>1704.6675310000001</v>
      </c>
      <c r="U15" s="47">
        <v>82.882823579999993</v>
      </c>
      <c r="V15" s="42">
        <v>1704.6538029999999</v>
      </c>
      <c r="W15" s="42">
        <v>117.0815004</v>
      </c>
      <c r="X15" s="42">
        <v>109.94433410000001</v>
      </c>
    </row>
    <row r="16" spans="1:24" ht="15.95">
      <c r="A16" s="42" t="s">
        <v>30</v>
      </c>
      <c r="B16" s="42" t="s">
        <v>27</v>
      </c>
      <c r="C16" s="42">
        <v>399.20426220000002</v>
      </c>
      <c r="D16" s="42">
        <v>417.62504619999999</v>
      </c>
      <c r="E16" s="42">
        <v>413.13640170000002</v>
      </c>
      <c r="F16" s="42">
        <v>416.36923280000002</v>
      </c>
      <c r="G16" s="42">
        <v>399.20426220000002</v>
      </c>
      <c r="H16" s="42">
        <v>317.97468809999998</v>
      </c>
      <c r="I16" s="47">
        <v>315.90571970000002</v>
      </c>
      <c r="J16" s="42">
        <v>369.4871359</v>
      </c>
      <c r="K16" s="42">
        <v>419.47419600000001</v>
      </c>
      <c r="L16" s="42">
        <v>407.95113450000002</v>
      </c>
      <c r="M16" s="42">
        <v>340.80855989999998</v>
      </c>
      <c r="N16" s="42">
        <v>371.03173220000002</v>
      </c>
      <c r="O16" s="47">
        <v>346.26890730000002</v>
      </c>
      <c r="P16" s="42">
        <v>241.22005559999999</v>
      </c>
      <c r="Q16" s="42">
        <v>340.00571600000001</v>
      </c>
      <c r="R16" s="42">
        <v>348.9924034</v>
      </c>
      <c r="S16" s="42">
        <v>337.36962240000003</v>
      </c>
      <c r="T16" s="42">
        <v>30.762895140000001</v>
      </c>
      <c r="U16" s="47">
        <v>309.23782119999998</v>
      </c>
      <c r="V16" s="42">
        <v>30.762895140000001</v>
      </c>
      <c r="W16" s="42">
        <v>353.75588629999999</v>
      </c>
      <c r="X16" s="42">
        <v>371.03173220000002</v>
      </c>
    </row>
    <row r="17" spans="1:24" ht="15.95">
      <c r="A17" s="42" t="s">
        <v>30</v>
      </c>
      <c r="B17" s="42" t="s">
        <v>28</v>
      </c>
      <c r="C17" s="42">
        <v>133.5050607</v>
      </c>
      <c r="D17" s="42">
        <v>147.7877718</v>
      </c>
      <c r="E17" s="42">
        <v>168.92505700000001</v>
      </c>
      <c r="F17" s="42">
        <v>135.06403850000001</v>
      </c>
      <c r="G17" s="42">
        <v>133.5050607</v>
      </c>
      <c r="H17" s="42">
        <v>251.47656430000001</v>
      </c>
      <c r="I17" s="47">
        <v>234.98082439999999</v>
      </c>
      <c r="J17" s="42">
        <v>341.2495285</v>
      </c>
      <c r="K17" s="42">
        <v>282.88456480000002</v>
      </c>
      <c r="L17" s="42">
        <v>243.47931299999999</v>
      </c>
      <c r="M17" s="42">
        <v>328.82733230000002</v>
      </c>
      <c r="N17" s="42">
        <v>287.65603299999998</v>
      </c>
      <c r="O17" s="47">
        <v>252.94387660000001</v>
      </c>
      <c r="P17" s="42">
        <v>2268.659126</v>
      </c>
      <c r="Q17" s="42">
        <v>318.74646460000002</v>
      </c>
      <c r="R17" s="42">
        <v>236.52590850000001</v>
      </c>
      <c r="S17" s="42">
        <v>390.52608420000001</v>
      </c>
      <c r="T17" s="42">
        <v>1.8278704450000001</v>
      </c>
      <c r="U17" s="47">
        <v>1411.390731</v>
      </c>
      <c r="V17" s="42">
        <v>1.8594477679999999</v>
      </c>
      <c r="W17" s="42">
        <v>214.1763191</v>
      </c>
      <c r="X17" s="42">
        <v>287.65603299999998</v>
      </c>
    </row>
    <row r="18" spans="1:24" ht="15.95">
      <c r="A18" s="42" t="s">
        <v>30</v>
      </c>
      <c r="B18" s="42" t="s">
        <v>29</v>
      </c>
      <c r="C18" s="42">
        <v>1950.485948</v>
      </c>
      <c r="D18" s="42">
        <v>2159.1538970000001</v>
      </c>
      <c r="E18" s="42">
        <v>2467.965995</v>
      </c>
      <c r="F18" s="42">
        <v>1973.2623450000001</v>
      </c>
      <c r="G18" s="42">
        <v>1950.485948</v>
      </c>
      <c r="H18" s="42">
        <v>3674.0293000000001</v>
      </c>
      <c r="I18" s="47">
        <v>3433.0293809999998</v>
      </c>
      <c r="J18" s="42">
        <v>4985.5968480000001</v>
      </c>
      <c r="K18" s="42">
        <v>4132.8947790000002</v>
      </c>
      <c r="L18" s="42">
        <v>3557.1908370000001</v>
      </c>
      <c r="M18" s="42">
        <v>4804.1107009999996</v>
      </c>
      <c r="N18" s="42">
        <v>4202.6051079999997</v>
      </c>
      <c r="O18" s="47">
        <v>3695.4664809999999</v>
      </c>
      <c r="P18" s="42">
        <v>33144.719169999997</v>
      </c>
      <c r="Q18" s="42">
        <v>4656.8309600000002</v>
      </c>
      <c r="R18" s="42">
        <v>3455.6027939999999</v>
      </c>
      <c r="S18" s="42">
        <v>5705.5188420000004</v>
      </c>
      <c r="T18" s="42">
        <v>26.70487245</v>
      </c>
      <c r="U18" s="47">
        <v>20620.17555</v>
      </c>
      <c r="V18" s="42">
        <v>27.166211700000002</v>
      </c>
      <c r="W18" s="42">
        <v>3129.0791410000002</v>
      </c>
      <c r="X18" s="42">
        <v>4202.6051079999997</v>
      </c>
    </row>
    <row r="19" spans="1:24" ht="15.95">
      <c r="A19" s="42" t="s">
        <v>31</v>
      </c>
      <c r="B19" s="42" t="s">
        <v>26</v>
      </c>
      <c r="C19" s="42">
        <v>47.239525659999998</v>
      </c>
      <c r="D19" s="42">
        <v>45.987085350000001</v>
      </c>
      <c r="E19" s="42">
        <v>45.975450799999997</v>
      </c>
      <c r="F19" s="42">
        <v>46.967426430000003</v>
      </c>
      <c r="G19" s="42">
        <v>47.239525659999998</v>
      </c>
      <c r="H19" s="42">
        <v>38.609756539999999</v>
      </c>
      <c r="I19" s="47">
        <v>39.765661600000001</v>
      </c>
      <c r="J19" s="42">
        <v>37.378952210000001</v>
      </c>
      <c r="K19" s="42">
        <v>41.036827680000002</v>
      </c>
      <c r="L19" s="42">
        <v>42.431334409999998</v>
      </c>
      <c r="M19" s="42">
        <v>0</v>
      </c>
      <c r="N19" s="42">
        <v>0</v>
      </c>
      <c r="O19" s="47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7">
        <v>0</v>
      </c>
      <c r="V19" s="42">
        <v>0</v>
      </c>
      <c r="W19" s="42">
        <v>0</v>
      </c>
      <c r="X19" s="42">
        <v>0</v>
      </c>
    </row>
    <row r="20" spans="1:24" ht="15.95">
      <c r="A20" s="42" t="s">
        <v>31</v>
      </c>
      <c r="B20" s="42" t="s">
        <v>27</v>
      </c>
      <c r="C20" s="42">
        <v>38.981616690000003</v>
      </c>
      <c r="D20" s="42">
        <v>38.750920989999997</v>
      </c>
      <c r="E20" s="42">
        <v>36.444764280000001</v>
      </c>
      <c r="F20" s="42">
        <v>38.819404779999999</v>
      </c>
      <c r="G20" s="42">
        <v>38.981616690000003</v>
      </c>
      <c r="H20" s="42">
        <v>37.000416870000002</v>
      </c>
      <c r="I20" s="47">
        <v>37.202352640000001</v>
      </c>
      <c r="J20" s="42">
        <v>35.92042764</v>
      </c>
      <c r="K20" s="42">
        <v>37.557377099999997</v>
      </c>
      <c r="L20" s="42">
        <v>37.19518875</v>
      </c>
      <c r="M20" s="42">
        <v>0</v>
      </c>
      <c r="N20" s="42">
        <v>0</v>
      </c>
      <c r="O20" s="47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7">
        <v>0</v>
      </c>
      <c r="V20" s="42">
        <v>0</v>
      </c>
      <c r="W20" s="42">
        <v>0</v>
      </c>
      <c r="X20" s="42">
        <v>0</v>
      </c>
    </row>
    <row r="21" spans="1:24" ht="15.95">
      <c r="A21" s="42" t="s">
        <v>31</v>
      </c>
      <c r="B21" s="42" t="s">
        <v>28</v>
      </c>
      <c r="C21" s="42">
        <v>236.29909409999999</v>
      </c>
      <c r="D21" s="42">
        <v>270.316552</v>
      </c>
      <c r="E21" s="42">
        <v>299.28344540000001</v>
      </c>
      <c r="F21" s="42">
        <v>245.08345220000001</v>
      </c>
      <c r="G21" s="42">
        <v>236.29909409999999</v>
      </c>
      <c r="H21" s="42">
        <v>475.5616607</v>
      </c>
      <c r="I21" s="47">
        <v>444.30270960000001</v>
      </c>
      <c r="J21" s="42">
        <v>519.60216479999997</v>
      </c>
      <c r="K21" s="42">
        <v>408.27348130000001</v>
      </c>
      <c r="L21" s="42">
        <v>378.09540520000002</v>
      </c>
      <c r="M21" s="42">
        <v>0</v>
      </c>
      <c r="N21" s="42">
        <v>0</v>
      </c>
      <c r="O21" s="47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7">
        <v>0</v>
      </c>
      <c r="V21" s="42">
        <v>0</v>
      </c>
      <c r="W21" s="42">
        <v>0</v>
      </c>
      <c r="X21" s="42">
        <v>0</v>
      </c>
    </row>
    <row r="22" spans="1:24" ht="15.95">
      <c r="A22" s="42" t="s">
        <v>31</v>
      </c>
      <c r="B22" s="42" t="s">
        <v>29</v>
      </c>
      <c r="C22" s="42">
        <v>5465.9520700000003</v>
      </c>
      <c r="D22" s="42">
        <v>6252.8268360000002</v>
      </c>
      <c r="E22" s="42">
        <v>6922.8744779999997</v>
      </c>
      <c r="F22" s="42">
        <v>5669.1474319999998</v>
      </c>
      <c r="G22" s="42">
        <v>5465.9520700000003</v>
      </c>
      <c r="H22" s="42">
        <v>11000.4537</v>
      </c>
      <c r="I22" s="47">
        <v>10277.38733</v>
      </c>
      <c r="J22" s="42">
        <v>12019.17654</v>
      </c>
      <c r="K22" s="42">
        <v>9443.9772959999991</v>
      </c>
      <c r="L22" s="42">
        <v>8745.9131839999991</v>
      </c>
      <c r="M22" s="42">
        <v>0</v>
      </c>
      <c r="N22" s="42">
        <v>0</v>
      </c>
      <c r="O22" s="47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7">
        <v>0</v>
      </c>
      <c r="V22" s="42">
        <v>0</v>
      </c>
      <c r="W22" s="42">
        <v>0</v>
      </c>
      <c r="X22" s="42">
        <v>0</v>
      </c>
    </row>
    <row r="23" spans="1:24" ht="15.95">
      <c r="A23" s="42" t="s">
        <v>32</v>
      </c>
      <c r="B23" s="42" t="s">
        <v>26</v>
      </c>
      <c r="C23" s="42">
        <v>1.710651559</v>
      </c>
      <c r="D23" s="42">
        <v>1.6054211350000001</v>
      </c>
      <c r="E23" s="42">
        <v>1.6244410069999999</v>
      </c>
      <c r="F23" s="42">
        <v>1.402343629</v>
      </c>
      <c r="G23" s="42">
        <v>1.710651559</v>
      </c>
      <c r="H23" s="42">
        <v>1.7891351090000001</v>
      </c>
      <c r="I23" s="47">
        <v>1.7063656380000001</v>
      </c>
      <c r="J23" s="42">
        <v>1.7726980539999999</v>
      </c>
      <c r="K23" s="42">
        <v>1.580660492</v>
      </c>
      <c r="L23" s="42">
        <v>1.633478618</v>
      </c>
      <c r="M23" s="42">
        <v>1.991799359</v>
      </c>
      <c r="N23" s="42">
        <v>2.258249057</v>
      </c>
      <c r="O23" s="47">
        <v>2.1872812669999999</v>
      </c>
      <c r="P23" s="42">
        <v>0.71883644000000002</v>
      </c>
      <c r="Q23" s="42">
        <v>2.0558036070000001</v>
      </c>
      <c r="R23" s="42">
        <v>2.0982052449999999</v>
      </c>
      <c r="S23" s="42">
        <v>2.2156159930000001</v>
      </c>
      <c r="T23" s="42">
        <v>9.0124436580000005</v>
      </c>
      <c r="U23" s="47">
        <v>1.1448547499999999</v>
      </c>
      <c r="V23" s="42">
        <v>9.0123497389999994</v>
      </c>
      <c r="W23" s="42">
        <v>2.3227558959999999</v>
      </c>
      <c r="X23" s="42">
        <v>2.258249057</v>
      </c>
    </row>
    <row r="24" spans="1:24" ht="15.95">
      <c r="A24" s="42" t="s">
        <v>32</v>
      </c>
      <c r="B24" s="42" t="s">
        <v>27</v>
      </c>
      <c r="C24" s="42">
        <v>1.5381054729999999</v>
      </c>
      <c r="D24" s="42">
        <v>1.4242395400000001</v>
      </c>
      <c r="E24" s="42">
        <v>1.4492230690000001</v>
      </c>
      <c r="F24" s="42">
        <v>1.407664778</v>
      </c>
      <c r="G24" s="42">
        <v>1.5381054729999999</v>
      </c>
      <c r="H24" s="42">
        <v>2.0588070169999999</v>
      </c>
      <c r="I24" s="47">
        <v>1.648348489</v>
      </c>
      <c r="J24" s="42">
        <v>1.6612980159999999</v>
      </c>
      <c r="K24" s="42">
        <v>1.5095101399999999</v>
      </c>
      <c r="L24" s="42">
        <v>1.886449262</v>
      </c>
      <c r="M24" s="42">
        <v>3.0303932680000001</v>
      </c>
      <c r="N24" s="42">
        <v>2.9509207169999998</v>
      </c>
      <c r="O24" s="47">
        <v>3.0782066440000002</v>
      </c>
      <c r="P24" s="42">
        <v>2.5199953129999999</v>
      </c>
      <c r="Q24" s="42">
        <v>2.9595273230000001</v>
      </c>
      <c r="R24" s="42">
        <v>2.9450853870000002</v>
      </c>
      <c r="S24" s="42">
        <v>3.149447495</v>
      </c>
      <c r="T24" s="42">
        <v>0.25462693199999997</v>
      </c>
      <c r="U24" s="47">
        <v>3.1779742729999998</v>
      </c>
      <c r="V24" s="42">
        <v>0.25462693199999997</v>
      </c>
      <c r="W24" s="42">
        <v>3.003051986</v>
      </c>
      <c r="X24" s="42">
        <v>2.9509207169999998</v>
      </c>
    </row>
    <row r="25" spans="1:24" ht="15.95">
      <c r="A25" s="42" t="s">
        <v>32</v>
      </c>
      <c r="B25" s="42" t="s">
        <v>28</v>
      </c>
      <c r="C25" s="42">
        <v>4.9575445609999997</v>
      </c>
      <c r="D25" s="42">
        <v>5.6981135829999996</v>
      </c>
      <c r="E25" s="42">
        <v>6.0411094289999996</v>
      </c>
      <c r="F25" s="42">
        <v>4.7285693660000003</v>
      </c>
      <c r="G25" s="42">
        <v>4.9575445609999997</v>
      </c>
      <c r="H25" s="42">
        <v>11.32480756</v>
      </c>
      <c r="I25" s="47">
        <v>10.92312927</v>
      </c>
      <c r="J25" s="42">
        <v>13.490114439999999</v>
      </c>
      <c r="K25" s="42">
        <v>9.9657214710000002</v>
      </c>
      <c r="L25" s="42">
        <v>9.2545499029999991</v>
      </c>
      <c r="M25" s="42">
        <v>33.956278730000001</v>
      </c>
      <c r="N25" s="42">
        <v>24.90131341</v>
      </c>
      <c r="O25" s="47">
        <v>27.10207462</v>
      </c>
      <c r="P25" s="42">
        <v>109.5540239</v>
      </c>
      <c r="Q25" s="42">
        <v>32.373600420000002</v>
      </c>
      <c r="R25" s="42">
        <v>23.965966860000002</v>
      </c>
      <c r="S25" s="42">
        <v>41.414893710000001</v>
      </c>
      <c r="T25" s="42">
        <v>0.13251623200000001</v>
      </c>
      <c r="U25" s="47">
        <v>109.9728362</v>
      </c>
      <c r="V25" s="42">
        <v>0.13485203300000001</v>
      </c>
      <c r="W25" s="42">
        <v>23.177685489999998</v>
      </c>
      <c r="X25" s="42">
        <v>24.90131341</v>
      </c>
    </row>
    <row r="26" spans="1:24" ht="15.95">
      <c r="A26" s="42" t="s">
        <v>32</v>
      </c>
      <c r="B26" s="42" t="s">
        <v>29</v>
      </c>
      <c r="C26" s="42">
        <v>114.67543310000001</v>
      </c>
      <c r="D26" s="42">
        <v>131.80590409999999</v>
      </c>
      <c r="E26" s="42">
        <v>139.73991190000001</v>
      </c>
      <c r="F26" s="42">
        <v>109.3788938</v>
      </c>
      <c r="G26" s="42">
        <v>114.67543310000001</v>
      </c>
      <c r="H26" s="42">
        <v>261.95976560000003</v>
      </c>
      <c r="I26" s="47">
        <v>252.66834499999999</v>
      </c>
      <c r="J26" s="42">
        <v>312.04655789999998</v>
      </c>
      <c r="K26" s="42">
        <v>230.5220683</v>
      </c>
      <c r="L26" s="42">
        <v>214.07160440000001</v>
      </c>
      <c r="M26" s="42">
        <v>785.45960030000003</v>
      </c>
      <c r="N26" s="42">
        <v>576.00468639999997</v>
      </c>
      <c r="O26" s="47">
        <v>626.91159019999998</v>
      </c>
      <c r="P26" s="42">
        <v>2534.1487069999998</v>
      </c>
      <c r="Q26" s="42">
        <v>748.84987990000002</v>
      </c>
      <c r="R26" s="42">
        <v>554.36871929999995</v>
      </c>
      <c r="S26" s="42">
        <v>957.98853929999996</v>
      </c>
      <c r="T26" s="42">
        <v>3.0652989709999998</v>
      </c>
      <c r="U26" s="47">
        <v>2543.8364620000002</v>
      </c>
      <c r="V26" s="42">
        <v>3.1193295650000001</v>
      </c>
      <c r="W26" s="42">
        <v>536.13459020000005</v>
      </c>
      <c r="X26" s="42">
        <v>576.00468639999997</v>
      </c>
    </row>
    <row r="27" spans="1:24" ht="15.95">
      <c r="A27" s="42" t="s">
        <v>33</v>
      </c>
      <c r="B27" s="42" t="s">
        <v>26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7">
        <v>0</v>
      </c>
      <c r="J27" s="42">
        <v>0</v>
      </c>
      <c r="K27" s="42">
        <v>0</v>
      </c>
      <c r="L27" s="42">
        <v>0</v>
      </c>
      <c r="M27" s="42">
        <v>804.09371529999999</v>
      </c>
      <c r="N27" s="42">
        <v>809.27568829999996</v>
      </c>
      <c r="O27" s="47">
        <v>805.70608760000005</v>
      </c>
      <c r="P27" s="42">
        <v>824.70909019999999</v>
      </c>
      <c r="Q27" s="42">
        <v>814.00971809999999</v>
      </c>
      <c r="R27" s="42">
        <v>809.97432119999996</v>
      </c>
      <c r="S27" s="42">
        <v>806.74155789999998</v>
      </c>
      <c r="T27" s="42">
        <v>809.59148909999999</v>
      </c>
      <c r="U27" s="47">
        <v>807.07876850000002</v>
      </c>
      <c r="V27" s="42">
        <v>809.59242310000002</v>
      </c>
      <c r="W27" s="42">
        <v>818.64823990000002</v>
      </c>
      <c r="X27" s="42">
        <v>809.27568829999996</v>
      </c>
    </row>
    <row r="28" spans="1:24" ht="15.95">
      <c r="A28" s="42" t="s">
        <v>33</v>
      </c>
      <c r="B28" s="42" t="s">
        <v>27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7">
        <v>0</v>
      </c>
      <c r="J28" s="42">
        <v>0</v>
      </c>
      <c r="K28" s="42">
        <v>0</v>
      </c>
      <c r="L28" s="42">
        <v>0</v>
      </c>
      <c r="M28" s="42">
        <v>544.55119490000004</v>
      </c>
      <c r="N28" s="42">
        <v>535.57789439999999</v>
      </c>
      <c r="O28" s="47">
        <v>509.96631739999998</v>
      </c>
      <c r="P28" s="42">
        <v>478.13585230000001</v>
      </c>
      <c r="Q28" s="42">
        <v>523.55116969999995</v>
      </c>
      <c r="R28" s="42">
        <v>497.16135220000001</v>
      </c>
      <c r="S28" s="42">
        <v>520.64416749999998</v>
      </c>
      <c r="T28" s="42">
        <v>527.26764189999994</v>
      </c>
      <c r="U28" s="47">
        <v>516.26207899999997</v>
      </c>
      <c r="V28" s="42">
        <v>527.26764189999994</v>
      </c>
      <c r="W28" s="42">
        <v>521.16658399999994</v>
      </c>
      <c r="X28" s="42">
        <v>535.57789439999999</v>
      </c>
    </row>
    <row r="29" spans="1:24" ht="15.95">
      <c r="A29" s="42" t="s">
        <v>33</v>
      </c>
      <c r="B29" s="42" t="s">
        <v>28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7">
        <v>0</v>
      </c>
      <c r="J29" s="42">
        <v>0</v>
      </c>
      <c r="K29" s="42">
        <v>0</v>
      </c>
      <c r="L29" s="42">
        <v>0</v>
      </c>
      <c r="M29" s="42">
        <v>77.538313520000003</v>
      </c>
      <c r="N29" s="42">
        <v>76.284119090000004</v>
      </c>
      <c r="O29" s="47">
        <v>105.82145490000001</v>
      </c>
      <c r="P29" s="42">
        <v>100.32895139999999</v>
      </c>
      <c r="Q29" s="42">
        <v>78.59172658</v>
      </c>
      <c r="R29" s="42">
        <v>109.671137</v>
      </c>
      <c r="S29" s="42">
        <v>94.323548619999997</v>
      </c>
      <c r="T29" s="42">
        <v>83.207677630000006</v>
      </c>
      <c r="U29" s="47">
        <v>97.667426419999998</v>
      </c>
      <c r="V29" s="42">
        <v>83.207677630000006</v>
      </c>
      <c r="W29" s="42">
        <v>72.375547920000002</v>
      </c>
      <c r="X29" s="42">
        <v>76.284119090000004</v>
      </c>
    </row>
    <row r="30" spans="1:24" ht="15.95">
      <c r="A30" s="42" t="s">
        <v>33</v>
      </c>
      <c r="B30" s="42" t="s">
        <v>29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7">
        <v>0</v>
      </c>
      <c r="J30" s="42">
        <v>0</v>
      </c>
      <c r="K30" s="42">
        <v>0</v>
      </c>
      <c r="L30" s="42">
        <v>0</v>
      </c>
      <c r="M30" s="42">
        <v>932.40132979999998</v>
      </c>
      <c r="N30" s="42">
        <v>917.31959159999997</v>
      </c>
      <c r="O30" s="47">
        <v>1272.5072399999999</v>
      </c>
      <c r="P30" s="42">
        <v>1206.459664</v>
      </c>
      <c r="Q30" s="42">
        <v>945.06866419999994</v>
      </c>
      <c r="R30" s="42">
        <v>1318.7998210000001</v>
      </c>
      <c r="S30" s="42">
        <v>1134.244455</v>
      </c>
      <c r="T30" s="42">
        <v>1000.575661</v>
      </c>
      <c r="U30" s="47">
        <v>1174.45472</v>
      </c>
      <c r="V30" s="42">
        <v>1000.575661</v>
      </c>
      <c r="W30" s="42">
        <v>870.31886650000001</v>
      </c>
      <c r="X30" s="42">
        <v>917.31959159999997</v>
      </c>
    </row>
    <row r="31" spans="1:24" ht="15.95">
      <c r="A31" s="42" t="s">
        <v>34</v>
      </c>
      <c r="B31" s="42" t="s">
        <v>26</v>
      </c>
      <c r="C31" s="42">
        <v>14.32662955</v>
      </c>
      <c r="D31" s="42">
        <v>36.080977740000002</v>
      </c>
      <c r="E31" s="42">
        <v>8.3143554730000009</v>
      </c>
      <c r="F31" s="42">
        <v>32.516987989999997</v>
      </c>
      <c r="G31" s="42">
        <v>14.32662955</v>
      </c>
      <c r="H31" s="42">
        <v>16.745252050000001</v>
      </c>
      <c r="I31" s="47">
        <v>19.006556029999999</v>
      </c>
      <c r="J31" s="42">
        <v>17.268045430000001</v>
      </c>
      <c r="K31" s="42">
        <v>20.345173639999999</v>
      </c>
      <c r="L31" s="42">
        <v>17.577698909999999</v>
      </c>
      <c r="M31" s="42">
        <v>27.8185599</v>
      </c>
      <c r="N31" s="42">
        <v>14.46787329</v>
      </c>
      <c r="O31" s="47">
        <v>26.971880710000001</v>
      </c>
      <c r="P31" s="42">
        <v>23.20447601</v>
      </c>
      <c r="Q31" s="42">
        <v>21.614849499999998</v>
      </c>
      <c r="R31" s="42">
        <v>21.499680089999998</v>
      </c>
      <c r="S31" s="42">
        <v>13.47810385</v>
      </c>
      <c r="T31" s="42">
        <v>9.3169206100000004</v>
      </c>
      <c r="U31" s="47">
        <v>26.845226419999999</v>
      </c>
      <c r="V31" s="42">
        <v>9.3169206100000004</v>
      </c>
      <c r="W31" s="42">
        <v>17.206396380000001</v>
      </c>
      <c r="X31" s="42">
        <v>14.46787329</v>
      </c>
    </row>
    <row r="32" spans="1:24" ht="15.95">
      <c r="A32" s="42" t="s">
        <v>34</v>
      </c>
      <c r="B32" s="42" t="s">
        <v>27</v>
      </c>
      <c r="C32" s="42">
        <v>238.5437766</v>
      </c>
      <c r="D32" s="42">
        <v>249.2455588</v>
      </c>
      <c r="E32" s="42">
        <v>195.6102171</v>
      </c>
      <c r="F32" s="42">
        <v>247.1889778</v>
      </c>
      <c r="G32" s="42">
        <v>238.5437766</v>
      </c>
      <c r="H32" s="42">
        <v>309.00536110000002</v>
      </c>
      <c r="I32" s="47">
        <v>156.21456079999999</v>
      </c>
      <c r="J32" s="42">
        <v>295.303785</v>
      </c>
      <c r="K32" s="42">
        <v>158.93176990000001</v>
      </c>
      <c r="L32" s="42">
        <v>325.7255533</v>
      </c>
      <c r="M32" s="42">
        <v>267.13858049999999</v>
      </c>
      <c r="N32" s="42">
        <v>292.04169739999998</v>
      </c>
      <c r="O32" s="47">
        <v>177.7928819</v>
      </c>
      <c r="P32" s="42">
        <v>166.20328470000001</v>
      </c>
      <c r="Q32" s="42">
        <v>273.43421059999997</v>
      </c>
      <c r="R32" s="42">
        <v>178.43871369999999</v>
      </c>
      <c r="S32" s="42">
        <v>308.85449110000002</v>
      </c>
      <c r="T32" s="42">
        <v>284.70431159999998</v>
      </c>
      <c r="U32" s="47">
        <v>184.44425910000001</v>
      </c>
      <c r="V32" s="42">
        <v>284.70431159999998</v>
      </c>
      <c r="W32" s="42">
        <v>265.90496639999998</v>
      </c>
      <c r="X32" s="42">
        <v>292.04169739999998</v>
      </c>
    </row>
    <row r="33" spans="1:24" ht="15.95">
      <c r="A33" s="42" t="s">
        <v>34</v>
      </c>
      <c r="B33" s="42" t="s">
        <v>28</v>
      </c>
      <c r="C33" s="42">
        <v>59.922559339999999</v>
      </c>
      <c r="D33" s="42">
        <v>235.80709540000001</v>
      </c>
      <c r="E33" s="42">
        <v>70.190360699999999</v>
      </c>
      <c r="F33" s="42">
        <v>229.88609589999999</v>
      </c>
      <c r="G33" s="42">
        <v>59.922559339999999</v>
      </c>
      <c r="H33" s="42">
        <v>78.884844459999997</v>
      </c>
      <c r="I33" s="47">
        <v>166.8046765</v>
      </c>
      <c r="J33" s="42">
        <v>144.78547599999999</v>
      </c>
      <c r="K33" s="42">
        <v>160.50229400000001</v>
      </c>
      <c r="L33" s="42">
        <v>144.4061954</v>
      </c>
      <c r="M33" s="42">
        <v>253.05271819999999</v>
      </c>
      <c r="N33" s="42">
        <v>75.424623499999996</v>
      </c>
      <c r="O33" s="47">
        <v>186.2575836</v>
      </c>
      <c r="P33" s="42">
        <v>171.10850450000001</v>
      </c>
      <c r="Q33" s="42">
        <v>151.97422900000001</v>
      </c>
      <c r="R33" s="42">
        <v>183.76315109999999</v>
      </c>
      <c r="S33" s="42">
        <v>89.364473469999993</v>
      </c>
      <c r="T33" s="42">
        <v>70.926061110000006</v>
      </c>
      <c r="U33" s="47">
        <v>182.89631600000001</v>
      </c>
      <c r="V33" s="42">
        <v>70.926061110000006</v>
      </c>
      <c r="W33" s="42">
        <v>146.7337134</v>
      </c>
      <c r="X33" s="42">
        <v>75.424623499999996</v>
      </c>
    </row>
    <row r="34" spans="1:24" ht="15.95">
      <c r="A34" s="42" t="s">
        <v>34</v>
      </c>
      <c r="B34" s="42" t="s">
        <v>29</v>
      </c>
      <c r="C34" s="42">
        <v>892.9612836</v>
      </c>
      <c r="D34" s="42">
        <v>3513.9788570000001</v>
      </c>
      <c r="E34" s="42">
        <v>1045.9712549999999</v>
      </c>
      <c r="F34" s="42">
        <v>3425.7445859999998</v>
      </c>
      <c r="G34" s="42">
        <v>892.9612836</v>
      </c>
      <c r="H34" s="42">
        <v>1175.5357710000001</v>
      </c>
      <c r="I34" s="47">
        <v>2485.7102180000002</v>
      </c>
      <c r="J34" s="42">
        <v>2157.5818180000001</v>
      </c>
      <c r="K34" s="42">
        <v>2391.7926069999999</v>
      </c>
      <c r="L34" s="42">
        <v>2151.9298079999999</v>
      </c>
      <c r="M34" s="42">
        <v>3770.9717770000002</v>
      </c>
      <c r="N34" s="42">
        <v>1123.9718290000001</v>
      </c>
      <c r="O34" s="47">
        <v>2775.5959149999999</v>
      </c>
      <c r="P34" s="42">
        <v>2549.8455260000001</v>
      </c>
      <c r="Q34" s="42">
        <v>2264.7080510000001</v>
      </c>
      <c r="R34" s="42">
        <v>2738.424078</v>
      </c>
      <c r="S34" s="42">
        <v>1331.7023810000001</v>
      </c>
      <c r="T34" s="42">
        <v>1056.9346049999999</v>
      </c>
      <c r="U34" s="47">
        <v>2725.5065690000001</v>
      </c>
      <c r="V34" s="42">
        <v>1056.9346049999999</v>
      </c>
      <c r="W34" s="42">
        <v>2186.6142989999998</v>
      </c>
      <c r="X34" s="42">
        <v>1123.9718290000001</v>
      </c>
    </row>
  </sheetData>
  <mergeCells count="1">
    <mergeCell ref="A1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1541-9B81-4933-A33E-1C31D412D810}">
  <dimension ref="A1:F100"/>
  <sheetViews>
    <sheetView topLeftCell="A29" workbookViewId="0">
      <selection activeCell="A10" sqref="A10:F100"/>
    </sheetView>
  </sheetViews>
  <sheetFormatPr defaultColWidth="8.85546875" defaultRowHeight="15"/>
  <cols>
    <col min="1" max="1" width="20.28515625" customWidth="1"/>
    <col min="2" max="2" width="24.28515625" customWidth="1"/>
    <col min="3" max="3" width="23.85546875" customWidth="1"/>
    <col min="4" max="4" width="19.42578125" customWidth="1"/>
    <col min="5" max="5" width="18" customWidth="1"/>
    <col min="6" max="6" width="17.85546875" style="1" customWidth="1"/>
  </cols>
  <sheetData>
    <row r="1" spans="1:6">
      <c r="A1" s="64" t="s">
        <v>35</v>
      </c>
      <c r="B1" s="73"/>
      <c r="C1" s="73"/>
      <c r="D1" s="74"/>
    </row>
    <row r="2" spans="1:6">
      <c r="A2" s="75"/>
      <c r="B2" s="76"/>
      <c r="C2" s="76"/>
      <c r="D2" s="77"/>
    </row>
    <row r="3" spans="1:6">
      <c r="A3" s="75"/>
      <c r="B3" s="76"/>
      <c r="C3" s="76"/>
      <c r="D3" s="77"/>
    </row>
    <row r="4" spans="1:6">
      <c r="A4" s="75"/>
      <c r="B4" s="76"/>
      <c r="C4" s="76"/>
      <c r="D4" s="77"/>
    </row>
    <row r="5" spans="1:6">
      <c r="A5" s="75"/>
      <c r="B5" s="76"/>
      <c r="C5" s="76"/>
      <c r="D5" s="77"/>
    </row>
    <row r="6" spans="1:6">
      <c r="A6" s="78"/>
      <c r="B6" s="79"/>
      <c r="C6" s="79"/>
      <c r="D6" s="80"/>
    </row>
    <row r="10" spans="1:6">
      <c r="A10" s="55" t="s">
        <v>36</v>
      </c>
      <c r="B10" s="56" t="s">
        <v>37</v>
      </c>
      <c r="C10" s="56" t="s">
        <v>38</v>
      </c>
      <c r="D10" s="56" t="s">
        <v>39</v>
      </c>
      <c r="E10" s="56" t="s">
        <v>40</v>
      </c>
      <c r="F10" s="57" t="s">
        <v>41</v>
      </c>
    </row>
    <row r="11" spans="1:6">
      <c r="A11" s="58" t="s">
        <v>42</v>
      </c>
      <c r="B11" s="59" t="s">
        <v>43</v>
      </c>
      <c r="C11" s="59" t="s">
        <v>44</v>
      </c>
      <c r="D11" s="59">
        <v>33718.5</v>
      </c>
      <c r="E11" s="59">
        <v>1.16877936</v>
      </c>
      <c r="F11" s="60">
        <v>39409.486900000004</v>
      </c>
    </row>
    <row r="12" spans="1:6">
      <c r="A12" s="58" t="s">
        <v>42</v>
      </c>
      <c r="B12" s="59" t="s">
        <v>43</v>
      </c>
      <c r="C12" s="59" t="s">
        <v>45</v>
      </c>
      <c r="D12" s="59">
        <v>93254.52</v>
      </c>
      <c r="E12" s="59">
        <v>0.58438968000000002</v>
      </c>
      <c r="F12" s="60">
        <v>54496.979099999997</v>
      </c>
    </row>
    <row r="13" spans="1:6">
      <c r="A13" s="58" t="s">
        <v>42</v>
      </c>
      <c r="B13" s="59" t="s">
        <v>43</v>
      </c>
      <c r="C13" s="59" t="s">
        <v>46</v>
      </c>
      <c r="D13" s="59">
        <v>8416</v>
      </c>
      <c r="E13" s="59">
        <v>6.9370786799999999</v>
      </c>
      <c r="F13" s="60">
        <v>58382.4542</v>
      </c>
    </row>
    <row r="14" spans="1:6">
      <c r="A14" s="58" t="s">
        <v>42</v>
      </c>
      <c r="B14" s="59" t="s">
        <v>43</v>
      </c>
      <c r="C14" s="59" t="s">
        <v>47</v>
      </c>
      <c r="D14" s="59">
        <v>40835.7912</v>
      </c>
      <c r="E14" s="59">
        <v>11.4862003</v>
      </c>
      <c r="F14" s="60">
        <v>469048.07799999998</v>
      </c>
    </row>
    <row r="15" spans="1:6">
      <c r="A15" s="58" t="s">
        <v>42</v>
      </c>
      <c r="B15" s="59" t="s">
        <v>48</v>
      </c>
      <c r="C15" s="59" t="s">
        <v>44</v>
      </c>
      <c r="D15" s="59">
        <v>59843</v>
      </c>
      <c r="E15" s="59">
        <v>0.44441444000000002</v>
      </c>
      <c r="F15" s="60">
        <v>26595.093199999999</v>
      </c>
    </row>
    <row r="16" spans="1:6">
      <c r="A16" s="58" t="s">
        <v>42</v>
      </c>
      <c r="B16" s="59" t="s">
        <v>48</v>
      </c>
      <c r="C16" s="59" t="s">
        <v>45</v>
      </c>
      <c r="D16" s="59">
        <v>1421</v>
      </c>
      <c r="E16" s="59">
        <v>0.22220722000000001</v>
      </c>
      <c r="F16" s="60">
        <v>315.75645800000001</v>
      </c>
    </row>
    <row r="17" spans="1:6">
      <c r="A17" s="58" t="s">
        <v>42</v>
      </c>
      <c r="B17" s="59" t="s">
        <v>48</v>
      </c>
      <c r="C17" s="59" t="s">
        <v>46</v>
      </c>
      <c r="D17" s="59">
        <v>2822</v>
      </c>
      <c r="E17" s="59">
        <v>2.5556911100000002</v>
      </c>
      <c r="F17" s="60">
        <v>7212.16032</v>
      </c>
    </row>
    <row r="18" spans="1:6">
      <c r="A18" s="58" t="s">
        <v>42</v>
      </c>
      <c r="B18" s="59" t="s">
        <v>48</v>
      </c>
      <c r="C18" s="59" t="s">
        <v>47</v>
      </c>
      <c r="D18" s="59">
        <v>23197.639800000001</v>
      </c>
      <c r="E18" s="59">
        <v>4.1486896800000004</v>
      </c>
      <c r="F18" s="60">
        <v>96239.808699999994</v>
      </c>
    </row>
    <row r="19" spans="1:6">
      <c r="A19" s="58" t="s">
        <v>42</v>
      </c>
      <c r="B19" s="59" t="s">
        <v>49</v>
      </c>
      <c r="C19" s="59" t="s">
        <v>44</v>
      </c>
      <c r="D19" s="59">
        <v>476592.375</v>
      </c>
      <c r="E19" s="59">
        <v>4.8086922200000002</v>
      </c>
      <c r="F19" s="60">
        <v>2291786.0499999998</v>
      </c>
    </row>
    <row r="20" spans="1:6">
      <c r="A20" s="58" t="s">
        <v>42</v>
      </c>
      <c r="B20" s="59" t="s">
        <v>49</v>
      </c>
      <c r="C20" s="59" t="s">
        <v>47</v>
      </c>
      <c r="D20" s="59">
        <v>11088</v>
      </c>
      <c r="E20" s="59">
        <v>14.8752245</v>
      </c>
      <c r="F20" s="60">
        <v>164936.489</v>
      </c>
    </row>
    <row r="21" spans="1:6">
      <c r="A21" s="58" t="s">
        <v>42</v>
      </c>
      <c r="B21" s="59" t="s">
        <v>50</v>
      </c>
      <c r="C21" s="59" t="s">
        <v>44</v>
      </c>
      <c r="D21" s="59">
        <v>0</v>
      </c>
      <c r="E21" s="59"/>
      <c r="F21" s="60" t="s">
        <v>51</v>
      </c>
    </row>
    <row r="22" spans="1:6">
      <c r="A22" s="58" t="s">
        <v>42</v>
      </c>
      <c r="B22" s="59" t="s">
        <v>52</v>
      </c>
      <c r="C22" s="59" t="s">
        <v>44</v>
      </c>
      <c r="D22" s="59">
        <v>351458.25</v>
      </c>
      <c r="E22" s="59">
        <v>0.40731033</v>
      </c>
      <c r="F22" s="60">
        <v>143152.576</v>
      </c>
    </row>
    <row r="23" spans="1:6">
      <c r="A23" s="58" t="s">
        <v>42</v>
      </c>
      <c r="B23" s="59" t="s">
        <v>52</v>
      </c>
      <c r="C23" s="59" t="s">
        <v>45</v>
      </c>
      <c r="D23" s="59">
        <v>108108</v>
      </c>
      <c r="E23" s="59">
        <v>0.20365517</v>
      </c>
      <c r="F23" s="60">
        <v>22016.7526</v>
      </c>
    </row>
    <row r="24" spans="1:6">
      <c r="A24" s="58" t="s">
        <v>42</v>
      </c>
      <c r="B24" s="59" t="s">
        <v>52</v>
      </c>
      <c r="C24" s="59" t="s">
        <v>46</v>
      </c>
      <c r="D24" s="59">
        <v>8316</v>
      </c>
      <c r="E24" s="59">
        <v>2.6988582499999998</v>
      </c>
      <c r="F24" s="60">
        <v>22443.7052</v>
      </c>
    </row>
    <row r="25" spans="1:6">
      <c r="A25" s="100" t="s">
        <v>42</v>
      </c>
      <c r="B25" s="101" t="s">
        <v>52</v>
      </c>
      <c r="C25" s="101" t="s">
        <v>47</v>
      </c>
      <c r="D25" s="101">
        <v>394143.20699999999</v>
      </c>
      <c r="E25" s="101">
        <v>4.7530933500000003</v>
      </c>
      <c r="F25" s="102">
        <v>1873399.46</v>
      </c>
    </row>
    <row r="26" spans="1:6">
      <c r="A26" s="58" t="s">
        <v>53</v>
      </c>
      <c r="B26" s="59" t="s">
        <v>43</v>
      </c>
      <c r="C26" s="59" t="s">
        <v>44</v>
      </c>
      <c r="D26" s="59">
        <v>29162</v>
      </c>
      <c r="E26" s="59">
        <v>1.16877936</v>
      </c>
      <c r="F26" s="60">
        <v>34083.943700000003</v>
      </c>
    </row>
    <row r="27" spans="1:6">
      <c r="A27" s="58" t="s">
        <v>53</v>
      </c>
      <c r="B27" s="59" t="s">
        <v>43</v>
      </c>
      <c r="C27" s="59" t="s">
        <v>45</v>
      </c>
      <c r="D27" s="59">
        <v>93254.52</v>
      </c>
      <c r="E27" s="59">
        <v>0.58438968000000002</v>
      </c>
      <c r="F27" s="60">
        <v>54496.979099999997</v>
      </c>
    </row>
    <row r="28" spans="1:6">
      <c r="A28" s="58" t="s">
        <v>53</v>
      </c>
      <c r="B28" s="59" t="s">
        <v>43</v>
      </c>
      <c r="C28" s="59" t="s">
        <v>46</v>
      </c>
      <c r="D28" s="59">
        <v>8416</v>
      </c>
      <c r="E28" s="59">
        <v>6.9370786799999999</v>
      </c>
      <c r="F28" s="60">
        <v>58382.4542</v>
      </c>
    </row>
    <row r="29" spans="1:6">
      <c r="A29" s="58" t="s">
        <v>53</v>
      </c>
      <c r="B29" s="59" t="s">
        <v>43</v>
      </c>
      <c r="C29" s="59" t="s">
        <v>47</v>
      </c>
      <c r="D29" s="59">
        <v>10327.377</v>
      </c>
      <c r="E29" s="59">
        <v>11.4862003</v>
      </c>
      <c r="F29" s="60">
        <v>118622.321</v>
      </c>
    </row>
    <row r="30" spans="1:6">
      <c r="A30" s="58" t="s">
        <v>53</v>
      </c>
      <c r="B30" s="59" t="s">
        <v>48</v>
      </c>
      <c r="C30" s="59" t="s">
        <v>44</v>
      </c>
      <c r="D30" s="59">
        <v>65672.25</v>
      </c>
      <c r="E30" s="59">
        <v>0.44441444000000002</v>
      </c>
      <c r="F30" s="60">
        <v>29185.696100000001</v>
      </c>
    </row>
    <row r="31" spans="1:6">
      <c r="A31" s="58" t="s">
        <v>53</v>
      </c>
      <c r="B31" s="59" t="s">
        <v>48</v>
      </c>
      <c r="C31" s="59" t="s">
        <v>45</v>
      </c>
      <c r="D31" s="59">
        <v>1421</v>
      </c>
      <c r="E31" s="59">
        <v>0.22220722000000001</v>
      </c>
      <c r="F31" s="60">
        <v>315.75645800000001</v>
      </c>
    </row>
    <row r="32" spans="1:6">
      <c r="A32" s="58" t="s">
        <v>53</v>
      </c>
      <c r="B32" s="59" t="s">
        <v>48</v>
      </c>
      <c r="C32" s="59" t="s">
        <v>46</v>
      </c>
      <c r="D32" s="59">
        <v>2822</v>
      </c>
      <c r="E32" s="59">
        <v>2.5556911100000002</v>
      </c>
      <c r="F32" s="60">
        <v>7212.16032</v>
      </c>
    </row>
    <row r="33" spans="1:6">
      <c r="A33" s="58" t="s">
        <v>53</v>
      </c>
      <c r="B33" s="59" t="s">
        <v>48</v>
      </c>
      <c r="C33" s="59" t="s">
        <v>47</v>
      </c>
      <c r="D33" s="59">
        <v>21920.8403</v>
      </c>
      <c r="E33" s="59">
        <v>4.1486896800000004</v>
      </c>
      <c r="F33" s="60">
        <v>90942.763900000005</v>
      </c>
    </row>
    <row r="34" spans="1:6">
      <c r="A34" s="58" t="s">
        <v>53</v>
      </c>
      <c r="B34" s="59" t="s">
        <v>49</v>
      </c>
      <c r="C34" s="59" t="s">
        <v>44</v>
      </c>
      <c r="D34" s="59">
        <v>476856</v>
      </c>
      <c r="E34" s="59">
        <v>4.8086922200000002</v>
      </c>
      <c r="F34" s="60">
        <v>2293053.7400000002</v>
      </c>
    </row>
    <row r="35" spans="1:6">
      <c r="A35" s="58" t="s">
        <v>53</v>
      </c>
      <c r="B35" s="59" t="s">
        <v>49</v>
      </c>
      <c r="C35" s="59" t="s">
        <v>47</v>
      </c>
      <c r="D35" s="59">
        <v>11088</v>
      </c>
      <c r="E35" s="59">
        <v>14.8752245</v>
      </c>
      <c r="F35" s="60">
        <v>164936.489</v>
      </c>
    </row>
    <row r="36" spans="1:6">
      <c r="A36" s="58" t="s">
        <v>53</v>
      </c>
      <c r="B36" s="59" t="s">
        <v>50</v>
      </c>
      <c r="C36" s="59" t="s">
        <v>44</v>
      </c>
      <c r="D36" s="59">
        <v>0</v>
      </c>
      <c r="E36" s="59"/>
      <c r="F36" s="60" t="s">
        <v>51</v>
      </c>
    </row>
    <row r="37" spans="1:6">
      <c r="A37" s="58" t="s">
        <v>53</v>
      </c>
      <c r="B37" s="59" t="s">
        <v>52</v>
      </c>
      <c r="C37" s="59" t="s">
        <v>44</v>
      </c>
      <c r="D37" s="59">
        <v>157440.75</v>
      </c>
      <c r="E37" s="59">
        <v>0.40731033</v>
      </c>
      <c r="F37" s="60">
        <v>64127.243999999999</v>
      </c>
    </row>
    <row r="38" spans="1:6">
      <c r="A38" s="58" t="s">
        <v>53</v>
      </c>
      <c r="B38" s="59" t="s">
        <v>52</v>
      </c>
      <c r="C38" s="59" t="s">
        <v>45</v>
      </c>
      <c r="D38" s="59">
        <v>108108</v>
      </c>
      <c r="E38" s="59">
        <v>0.20365517</v>
      </c>
      <c r="F38" s="60">
        <v>22016.7526</v>
      </c>
    </row>
    <row r="39" spans="1:6">
      <c r="A39" s="58" t="s">
        <v>53</v>
      </c>
      <c r="B39" s="59" t="s">
        <v>52</v>
      </c>
      <c r="C39" s="59" t="s">
        <v>46</v>
      </c>
      <c r="D39" s="59">
        <v>8316</v>
      </c>
      <c r="E39" s="59">
        <v>2.6988582499999998</v>
      </c>
      <c r="F39" s="60">
        <v>22443.7052</v>
      </c>
    </row>
    <row r="40" spans="1:6">
      <c r="A40" s="100" t="s">
        <v>53</v>
      </c>
      <c r="B40" s="101" t="s">
        <v>52</v>
      </c>
      <c r="C40" s="101" t="s">
        <v>47</v>
      </c>
      <c r="D40" s="101">
        <v>99638.875</v>
      </c>
      <c r="E40" s="101">
        <v>4.7530933500000003</v>
      </c>
      <c r="F40" s="102">
        <v>473592.87400000001</v>
      </c>
    </row>
    <row r="41" spans="1:6">
      <c r="A41" s="58" t="s">
        <v>54</v>
      </c>
      <c r="B41" s="59" t="s">
        <v>43</v>
      </c>
      <c r="C41" s="59" t="s">
        <v>44</v>
      </c>
      <c r="D41" s="59">
        <v>30751.75</v>
      </c>
      <c r="E41" s="59">
        <v>1.16877936</v>
      </c>
      <c r="F41" s="60">
        <v>35942.010699999999</v>
      </c>
    </row>
    <row r="42" spans="1:6">
      <c r="A42" s="58" t="s">
        <v>54</v>
      </c>
      <c r="B42" s="59" t="s">
        <v>43</v>
      </c>
      <c r="C42" s="59" t="s">
        <v>45</v>
      </c>
      <c r="D42" s="59">
        <v>93254.52</v>
      </c>
      <c r="E42" s="59">
        <v>0.58438968000000002</v>
      </c>
      <c r="F42" s="60">
        <v>54496.979099999997</v>
      </c>
    </row>
    <row r="43" spans="1:6">
      <c r="A43" s="58" t="s">
        <v>54</v>
      </c>
      <c r="B43" s="59" t="s">
        <v>43</v>
      </c>
      <c r="C43" s="59" t="s">
        <v>46</v>
      </c>
      <c r="D43" s="59">
        <v>8416</v>
      </c>
      <c r="E43" s="59">
        <v>6.9370786799999999</v>
      </c>
      <c r="F43" s="60">
        <v>58382.4542</v>
      </c>
    </row>
    <row r="44" spans="1:6">
      <c r="A44" s="58" t="s">
        <v>54</v>
      </c>
      <c r="B44" s="59" t="s">
        <v>43</v>
      </c>
      <c r="C44" s="59" t="s">
        <v>47</v>
      </c>
      <c r="D44" s="59">
        <v>28358.3658</v>
      </c>
      <c r="E44" s="59">
        <v>11.4862003</v>
      </c>
      <c r="F44" s="60">
        <v>325729.87</v>
      </c>
    </row>
    <row r="45" spans="1:6">
      <c r="A45" s="58" t="s">
        <v>54</v>
      </c>
      <c r="B45" s="59" t="s">
        <v>48</v>
      </c>
      <c r="C45" s="59" t="s">
        <v>44</v>
      </c>
      <c r="D45" s="59">
        <v>63250.5</v>
      </c>
      <c r="E45" s="59">
        <v>0.44441444000000002</v>
      </c>
      <c r="F45" s="60">
        <v>28109.435399999998</v>
      </c>
    </row>
    <row r="46" spans="1:6">
      <c r="A46" s="58" t="s">
        <v>54</v>
      </c>
      <c r="B46" s="59" t="s">
        <v>48</v>
      </c>
      <c r="C46" s="59" t="s">
        <v>45</v>
      </c>
      <c r="D46" s="59">
        <v>1421</v>
      </c>
      <c r="E46" s="59">
        <v>0.22220722000000001</v>
      </c>
      <c r="F46" s="60">
        <v>315.75645800000001</v>
      </c>
    </row>
    <row r="47" spans="1:6">
      <c r="A47" s="58" t="s">
        <v>54</v>
      </c>
      <c r="B47" s="59" t="s">
        <v>48</v>
      </c>
      <c r="C47" s="59" t="s">
        <v>46</v>
      </c>
      <c r="D47" s="59">
        <v>2822</v>
      </c>
      <c r="E47" s="59">
        <v>2.5556911100000002</v>
      </c>
      <c r="F47" s="60">
        <v>7212.16032</v>
      </c>
    </row>
    <row r="48" spans="1:6">
      <c r="A48" s="58" t="s">
        <v>54</v>
      </c>
      <c r="B48" s="59" t="s">
        <v>48</v>
      </c>
      <c r="C48" s="59" t="s">
        <v>47</v>
      </c>
      <c r="D48" s="59">
        <v>22675.450400000002</v>
      </c>
      <c r="E48" s="59">
        <v>4.1486896800000004</v>
      </c>
      <c r="F48" s="60">
        <v>94073.407000000007</v>
      </c>
    </row>
    <row r="49" spans="1:6">
      <c r="A49" s="58" t="s">
        <v>54</v>
      </c>
      <c r="B49" s="59" t="s">
        <v>49</v>
      </c>
      <c r="C49" s="59" t="s">
        <v>44</v>
      </c>
      <c r="D49" s="59">
        <v>476848.25</v>
      </c>
      <c r="E49" s="59">
        <v>4.8086922200000002</v>
      </c>
      <c r="F49" s="60">
        <v>2293016.4700000002</v>
      </c>
    </row>
    <row r="50" spans="1:6">
      <c r="A50" s="58" t="s">
        <v>54</v>
      </c>
      <c r="B50" s="59" t="s">
        <v>49</v>
      </c>
      <c r="C50" s="59" t="s">
        <v>47</v>
      </c>
      <c r="D50" s="59">
        <v>11088</v>
      </c>
      <c r="E50" s="59">
        <v>14.8752245</v>
      </c>
      <c r="F50" s="60">
        <v>164936.489</v>
      </c>
    </row>
    <row r="51" spans="1:6">
      <c r="A51" s="58" t="s">
        <v>54</v>
      </c>
      <c r="B51" s="59" t="s">
        <v>50</v>
      </c>
      <c r="C51" s="59" t="s">
        <v>44</v>
      </c>
      <c r="D51" s="59">
        <v>0</v>
      </c>
      <c r="E51" s="59"/>
      <c r="F51" s="60" t="s">
        <v>51</v>
      </c>
    </row>
    <row r="52" spans="1:6">
      <c r="A52" s="58" t="s">
        <v>54</v>
      </c>
      <c r="B52" s="59" t="s">
        <v>52</v>
      </c>
      <c r="C52" s="59" t="s">
        <v>44</v>
      </c>
      <c r="D52" s="59">
        <v>292333.5</v>
      </c>
      <c r="E52" s="59">
        <v>0.40731033</v>
      </c>
      <c r="F52" s="60">
        <v>119070.455</v>
      </c>
    </row>
    <row r="53" spans="1:6">
      <c r="A53" s="58" t="s">
        <v>54</v>
      </c>
      <c r="B53" s="59" t="s">
        <v>52</v>
      </c>
      <c r="C53" s="59" t="s">
        <v>45</v>
      </c>
      <c r="D53" s="59">
        <v>108108</v>
      </c>
      <c r="E53" s="59">
        <v>0.20365517</v>
      </c>
      <c r="F53" s="60">
        <v>22016.7526</v>
      </c>
    </row>
    <row r="54" spans="1:6">
      <c r="A54" s="58" t="s">
        <v>54</v>
      </c>
      <c r="B54" s="59" t="s">
        <v>52</v>
      </c>
      <c r="C54" s="59" t="s">
        <v>46</v>
      </c>
      <c r="D54" s="59">
        <v>8316</v>
      </c>
      <c r="E54" s="59">
        <v>2.6988582499999998</v>
      </c>
      <c r="F54" s="60">
        <v>22443.7052</v>
      </c>
    </row>
    <row r="55" spans="1:6">
      <c r="A55" s="100" t="s">
        <v>54</v>
      </c>
      <c r="B55" s="101" t="s">
        <v>52</v>
      </c>
      <c r="C55" s="101" t="s">
        <v>47</v>
      </c>
      <c r="D55" s="101">
        <v>273695.91700000002</v>
      </c>
      <c r="E55" s="101">
        <v>4.7530933500000003</v>
      </c>
      <c r="F55" s="102">
        <v>1300902.24</v>
      </c>
    </row>
    <row r="56" spans="1:6">
      <c r="A56" s="58" t="s">
        <v>55</v>
      </c>
      <c r="B56" s="59" t="s">
        <v>43</v>
      </c>
      <c r="C56" s="59" t="s">
        <v>44</v>
      </c>
      <c r="D56" s="59">
        <v>44386.5</v>
      </c>
      <c r="E56" s="59">
        <v>1.16877936</v>
      </c>
      <c r="F56" s="60">
        <v>51878.025099999999</v>
      </c>
    </row>
    <row r="57" spans="1:6">
      <c r="A57" s="58" t="s">
        <v>55</v>
      </c>
      <c r="B57" s="59" t="s">
        <v>43</v>
      </c>
      <c r="C57" s="59" t="s">
        <v>45</v>
      </c>
      <c r="D57" s="59">
        <v>127772.45600000001</v>
      </c>
      <c r="E57" s="59">
        <v>0.58438968000000002</v>
      </c>
      <c r="F57" s="60">
        <v>74668.904399999999</v>
      </c>
    </row>
    <row r="58" spans="1:6">
      <c r="A58" s="58" t="s">
        <v>55</v>
      </c>
      <c r="B58" s="59" t="s">
        <v>43</v>
      </c>
      <c r="C58" s="59" t="s">
        <v>46</v>
      </c>
      <c r="D58" s="59">
        <v>11762</v>
      </c>
      <c r="E58" s="59">
        <v>6.9370786799999999</v>
      </c>
      <c r="F58" s="60">
        <v>81593.919399999999</v>
      </c>
    </row>
    <row r="59" spans="1:6">
      <c r="A59" s="58" t="s">
        <v>55</v>
      </c>
      <c r="B59" s="59" t="s">
        <v>43</v>
      </c>
      <c r="C59" s="59" t="s">
        <v>47</v>
      </c>
      <c r="D59" s="59">
        <v>44421.476999999999</v>
      </c>
      <c r="E59" s="59">
        <v>11.4862003</v>
      </c>
      <c r="F59" s="60">
        <v>510233.984</v>
      </c>
    </row>
    <row r="60" spans="1:6">
      <c r="A60" s="58" t="s">
        <v>55</v>
      </c>
      <c r="B60" s="59" t="s">
        <v>48</v>
      </c>
      <c r="C60" s="59" t="s">
        <v>44</v>
      </c>
      <c r="D60" s="59">
        <v>100788.5</v>
      </c>
      <c r="E60" s="59">
        <v>0.44441444000000002</v>
      </c>
      <c r="F60" s="60">
        <v>44791.864500000003</v>
      </c>
    </row>
    <row r="61" spans="1:6">
      <c r="A61" s="58" t="s">
        <v>55</v>
      </c>
      <c r="B61" s="59" t="s">
        <v>48</v>
      </c>
      <c r="C61" s="59" t="s">
        <v>45</v>
      </c>
      <c r="D61" s="59">
        <v>2877</v>
      </c>
      <c r="E61" s="59">
        <v>0.22220722000000001</v>
      </c>
      <c r="F61" s="60">
        <v>639.29016899999999</v>
      </c>
    </row>
    <row r="62" spans="1:6">
      <c r="A62" s="58" t="s">
        <v>55</v>
      </c>
      <c r="B62" s="59" t="s">
        <v>48</v>
      </c>
      <c r="C62" s="59" t="s">
        <v>46</v>
      </c>
      <c r="D62" s="59">
        <v>3980</v>
      </c>
      <c r="E62" s="59">
        <v>2.5556911100000002</v>
      </c>
      <c r="F62" s="60">
        <v>10171.650600000001</v>
      </c>
    </row>
    <row r="63" spans="1:6">
      <c r="A63" s="58" t="s">
        <v>55</v>
      </c>
      <c r="B63" s="59" t="s">
        <v>48</v>
      </c>
      <c r="C63" s="59" t="s">
        <v>47</v>
      </c>
      <c r="D63" s="59">
        <v>59907.3868</v>
      </c>
      <c r="E63" s="59">
        <v>4.1486896800000004</v>
      </c>
      <c r="F63" s="60">
        <v>248537.15700000001</v>
      </c>
    </row>
    <row r="64" spans="1:6">
      <c r="A64" s="58" t="s">
        <v>55</v>
      </c>
      <c r="B64" s="59" t="s">
        <v>49</v>
      </c>
      <c r="C64" s="59" t="s">
        <v>44</v>
      </c>
      <c r="D64" s="59">
        <v>665583.75</v>
      </c>
      <c r="E64" s="59">
        <v>4.8086922200000002</v>
      </c>
      <c r="F64" s="60">
        <v>3200587.4</v>
      </c>
    </row>
    <row r="65" spans="1:6">
      <c r="A65" s="58" t="s">
        <v>55</v>
      </c>
      <c r="B65" s="59" t="s">
        <v>49</v>
      </c>
      <c r="C65" s="59" t="s">
        <v>47</v>
      </c>
      <c r="D65" s="59">
        <v>15496</v>
      </c>
      <c r="E65" s="59">
        <v>14.8752245</v>
      </c>
      <c r="F65" s="60">
        <v>230506.478</v>
      </c>
    </row>
    <row r="66" spans="1:6">
      <c r="A66" s="58" t="s">
        <v>55</v>
      </c>
      <c r="B66" s="59" t="s">
        <v>50</v>
      </c>
      <c r="C66" s="59" t="s">
        <v>44</v>
      </c>
      <c r="D66" s="59">
        <v>0</v>
      </c>
      <c r="E66" s="59"/>
      <c r="F66" s="60" t="s">
        <v>51</v>
      </c>
    </row>
    <row r="67" spans="1:6">
      <c r="A67" s="58" t="s">
        <v>55</v>
      </c>
      <c r="B67" s="59" t="s">
        <v>52</v>
      </c>
      <c r="C67" s="59" t="s">
        <v>44</v>
      </c>
      <c r="D67" s="59">
        <v>425271</v>
      </c>
      <c r="E67" s="59">
        <v>0.40731033</v>
      </c>
      <c r="F67" s="60">
        <v>173217.272</v>
      </c>
    </row>
    <row r="68" spans="1:6">
      <c r="A68" s="58" t="s">
        <v>55</v>
      </c>
      <c r="B68" s="59" t="s">
        <v>52</v>
      </c>
      <c r="C68" s="59" t="s">
        <v>45</v>
      </c>
      <c r="D68" s="59">
        <v>151086</v>
      </c>
      <c r="E68" s="59">
        <v>0.20365517</v>
      </c>
      <c r="F68" s="60">
        <v>30769.444299999999</v>
      </c>
    </row>
    <row r="69" spans="1:6">
      <c r="A69" s="58" t="s">
        <v>55</v>
      </c>
      <c r="B69" s="59" t="s">
        <v>52</v>
      </c>
      <c r="C69" s="59" t="s">
        <v>46</v>
      </c>
      <c r="D69" s="59">
        <v>11622</v>
      </c>
      <c r="E69" s="59">
        <v>2.6988582499999998</v>
      </c>
      <c r="F69" s="60">
        <v>31366.1306</v>
      </c>
    </row>
    <row r="70" spans="1:6">
      <c r="A70" s="100" t="s">
        <v>55</v>
      </c>
      <c r="B70" s="101" t="s">
        <v>52</v>
      </c>
      <c r="C70" s="101" t="s">
        <v>47</v>
      </c>
      <c r="D70" s="101">
        <v>457317.239</v>
      </c>
      <c r="E70" s="101">
        <v>4.7530933500000003</v>
      </c>
      <c r="F70" s="102">
        <v>2173671.5299999998</v>
      </c>
    </row>
    <row r="71" spans="1:6">
      <c r="A71" s="58" t="s">
        <v>56</v>
      </c>
      <c r="B71" s="59" t="s">
        <v>43</v>
      </c>
      <c r="C71" s="59" t="s">
        <v>44</v>
      </c>
      <c r="D71" s="59">
        <v>42803.75</v>
      </c>
      <c r="E71" s="59">
        <v>1.16877936</v>
      </c>
      <c r="F71" s="60">
        <v>50028.139499999997</v>
      </c>
    </row>
    <row r="72" spans="1:6">
      <c r="A72" s="58" t="s">
        <v>56</v>
      </c>
      <c r="B72" s="59" t="s">
        <v>43</v>
      </c>
      <c r="C72" s="59" t="s">
        <v>45</v>
      </c>
      <c r="D72" s="59">
        <v>127772.45600000001</v>
      </c>
      <c r="E72" s="59">
        <v>0.58438968000000002</v>
      </c>
      <c r="F72" s="60">
        <v>74668.904399999999</v>
      </c>
    </row>
    <row r="73" spans="1:6">
      <c r="A73" s="58" t="s">
        <v>56</v>
      </c>
      <c r="B73" s="59" t="s">
        <v>43</v>
      </c>
      <c r="C73" s="59" t="s">
        <v>46</v>
      </c>
      <c r="D73" s="59">
        <v>11762</v>
      </c>
      <c r="E73" s="59">
        <v>6.9370786799999999</v>
      </c>
      <c r="F73" s="60">
        <v>81593.919399999999</v>
      </c>
    </row>
    <row r="74" spans="1:6">
      <c r="A74" s="58" t="s">
        <v>56</v>
      </c>
      <c r="B74" s="59" t="s">
        <v>43</v>
      </c>
      <c r="C74" s="59" t="s">
        <v>47</v>
      </c>
      <c r="D74" s="59">
        <v>31943.490600000001</v>
      </c>
      <c r="E74" s="59">
        <v>11.4862003</v>
      </c>
      <c r="F74" s="60">
        <v>366909.33199999999</v>
      </c>
    </row>
    <row r="75" spans="1:6">
      <c r="A75" s="58" t="s">
        <v>56</v>
      </c>
      <c r="B75" s="59" t="s">
        <v>48</v>
      </c>
      <c r="C75" s="59" t="s">
        <v>44</v>
      </c>
      <c r="D75" s="59">
        <v>100434.25</v>
      </c>
      <c r="E75" s="59">
        <v>0.44441444000000002</v>
      </c>
      <c r="F75" s="60">
        <v>44634.430699999997</v>
      </c>
    </row>
    <row r="76" spans="1:6">
      <c r="A76" s="58" t="s">
        <v>56</v>
      </c>
      <c r="B76" s="59" t="s">
        <v>48</v>
      </c>
      <c r="C76" s="59" t="s">
        <v>45</v>
      </c>
      <c r="D76" s="59">
        <v>2431.5</v>
      </c>
      <c r="E76" s="59">
        <v>0.22220722000000001</v>
      </c>
      <c r="F76" s="60">
        <v>540.29685300000006</v>
      </c>
    </row>
    <row r="77" spans="1:6">
      <c r="A77" s="58" t="s">
        <v>56</v>
      </c>
      <c r="B77" s="59" t="s">
        <v>48</v>
      </c>
      <c r="C77" s="59" t="s">
        <v>46</v>
      </c>
      <c r="D77" s="59">
        <v>3962</v>
      </c>
      <c r="E77" s="59">
        <v>2.5556911100000002</v>
      </c>
      <c r="F77" s="60">
        <v>10125.6482</v>
      </c>
    </row>
    <row r="78" spans="1:6">
      <c r="A78" s="58" t="s">
        <v>56</v>
      </c>
      <c r="B78" s="59" t="s">
        <v>48</v>
      </c>
      <c r="C78" s="59" t="s">
        <v>47</v>
      </c>
      <c r="D78" s="59">
        <v>48034.728000000003</v>
      </c>
      <c r="E78" s="59">
        <v>4.1486896800000004</v>
      </c>
      <c r="F78" s="60">
        <v>199281.18</v>
      </c>
    </row>
    <row r="79" spans="1:6">
      <c r="A79" s="58" t="s">
        <v>56</v>
      </c>
      <c r="B79" s="59" t="s">
        <v>49</v>
      </c>
      <c r="C79" s="59" t="s">
        <v>44</v>
      </c>
      <c r="D79" s="59">
        <v>665644.125</v>
      </c>
      <c r="E79" s="59">
        <v>4.8086922200000002</v>
      </c>
      <c r="F79" s="60">
        <v>3200877.73</v>
      </c>
    </row>
    <row r="80" spans="1:6">
      <c r="A80" s="58" t="s">
        <v>56</v>
      </c>
      <c r="B80" s="59" t="s">
        <v>49</v>
      </c>
      <c r="C80" s="59" t="s">
        <v>47</v>
      </c>
      <c r="D80" s="59">
        <v>15496</v>
      </c>
      <c r="E80" s="59">
        <v>14.8752245</v>
      </c>
      <c r="F80" s="60">
        <v>230506.478</v>
      </c>
    </row>
    <row r="81" spans="1:6">
      <c r="A81" s="58" t="s">
        <v>56</v>
      </c>
      <c r="B81" s="59" t="s">
        <v>50</v>
      </c>
      <c r="C81" s="59" t="s">
        <v>44</v>
      </c>
      <c r="D81" s="59">
        <v>0</v>
      </c>
      <c r="E81" s="59"/>
      <c r="F81" s="60" t="s">
        <v>51</v>
      </c>
    </row>
    <row r="82" spans="1:6">
      <c r="A82" s="58" t="s">
        <v>56</v>
      </c>
      <c r="B82" s="59" t="s">
        <v>52</v>
      </c>
      <c r="C82" s="59" t="s">
        <v>44</v>
      </c>
      <c r="D82" s="59">
        <v>348969.75</v>
      </c>
      <c r="E82" s="59">
        <v>0.40731033</v>
      </c>
      <c r="F82" s="60">
        <v>142138.984</v>
      </c>
    </row>
    <row r="83" spans="1:6">
      <c r="A83" s="58" t="s">
        <v>56</v>
      </c>
      <c r="B83" s="59" t="s">
        <v>52</v>
      </c>
      <c r="C83" s="59" t="s">
        <v>45</v>
      </c>
      <c r="D83" s="59">
        <v>151086</v>
      </c>
      <c r="E83" s="59">
        <v>0.20365517</v>
      </c>
      <c r="F83" s="60">
        <v>30769.444299999999</v>
      </c>
    </row>
    <row r="84" spans="1:6">
      <c r="A84" s="58" t="s">
        <v>56</v>
      </c>
      <c r="B84" s="59" t="s">
        <v>52</v>
      </c>
      <c r="C84" s="59" t="s">
        <v>46</v>
      </c>
      <c r="D84" s="59">
        <v>11622</v>
      </c>
      <c r="E84" s="59">
        <v>2.6988582499999998</v>
      </c>
      <c r="F84" s="60">
        <v>31366.1306</v>
      </c>
    </row>
    <row r="85" spans="1:6">
      <c r="A85" s="103" t="s">
        <v>56</v>
      </c>
      <c r="B85" s="59" t="s">
        <v>52</v>
      </c>
      <c r="C85" s="59" t="s">
        <v>47</v>
      </c>
      <c r="D85" s="59">
        <v>336864.533</v>
      </c>
      <c r="E85" s="59">
        <v>4.7530933500000003</v>
      </c>
      <c r="F85" s="60">
        <v>1601148.57</v>
      </c>
    </row>
    <row r="86" spans="1:6">
      <c r="A86" s="61" t="s">
        <v>57</v>
      </c>
      <c r="B86" s="62" t="s">
        <v>43</v>
      </c>
      <c r="C86" s="62" t="s">
        <v>44</v>
      </c>
      <c r="D86" s="62">
        <v>67713.25</v>
      </c>
      <c r="E86" s="62">
        <v>1.16877936</v>
      </c>
      <c r="F86" s="63">
        <v>79141.849000000002</v>
      </c>
    </row>
    <row r="87" spans="1:6">
      <c r="A87" s="58" t="s">
        <v>57</v>
      </c>
      <c r="B87" s="59" t="s">
        <v>43</v>
      </c>
      <c r="C87" s="59" t="s">
        <v>45</v>
      </c>
      <c r="D87" s="59">
        <v>194198.91200000001</v>
      </c>
      <c r="E87" s="59">
        <v>0.58438968000000002</v>
      </c>
      <c r="F87" s="60">
        <v>113487.84</v>
      </c>
    </row>
    <row r="88" spans="1:6">
      <c r="A88" s="58" t="s">
        <v>57</v>
      </c>
      <c r="B88" s="59" t="s">
        <v>43</v>
      </c>
      <c r="C88" s="59" t="s">
        <v>46</v>
      </c>
      <c r="D88" s="59">
        <v>17842</v>
      </c>
      <c r="E88" s="59">
        <v>6.9370786799999999</v>
      </c>
      <c r="F88" s="60">
        <v>123771.35799999999</v>
      </c>
    </row>
    <row r="89" spans="1:6">
      <c r="A89" s="58" t="s">
        <v>57</v>
      </c>
      <c r="B89" s="59" t="s">
        <v>43</v>
      </c>
      <c r="C89" s="59" t="s">
        <v>47</v>
      </c>
      <c r="D89" s="59">
        <v>67888.233900000007</v>
      </c>
      <c r="E89" s="59">
        <v>11.4862003</v>
      </c>
      <c r="F89" s="60">
        <v>779777.85400000005</v>
      </c>
    </row>
    <row r="90" spans="1:6">
      <c r="A90" s="58" t="s">
        <v>57</v>
      </c>
      <c r="B90" s="59" t="s">
        <v>48</v>
      </c>
      <c r="C90" s="59" t="s">
        <v>44</v>
      </c>
      <c r="D90" s="59">
        <v>165276.75</v>
      </c>
      <c r="E90" s="59">
        <v>0.44441444000000002</v>
      </c>
      <c r="F90" s="60">
        <v>73451.373900000006</v>
      </c>
    </row>
    <row r="91" spans="1:6">
      <c r="A91" s="58" t="s">
        <v>57</v>
      </c>
      <c r="B91" s="59" t="s">
        <v>48</v>
      </c>
      <c r="C91" s="59" t="s">
        <v>45</v>
      </c>
      <c r="D91" s="59">
        <v>4647.5</v>
      </c>
      <c r="E91" s="59">
        <v>0.22220722000000001</v>
      </c>
      <c r="F91" s="60">
        <v>1032.70805</v>
      </c>
    </row>
    <row r="92" spans="1:6">
      <c r="A92" s="58" t="s">
        <v>57</v>
      </c>
      <c r="B92" s="59" t="s">
        <v>48</v>
      </c>
      <c r="C92" s="59" t="s">
        <v>46</v>
      </c>
      <c r="D92" s="59">
        <v>6050</v>
      </c>
      <c r="E92" s="59">
        <v>2.5556911100000002</v>
      </c>
      <c r="F92" s="60">
        <v>15461.931200000001</v>
      </c>
    </row>
    <row r="93" spans="1:6">
      <c r="A93" s="58" t="s">
        <v>57</v>
      </c>
      <c r="B93" s="59" t="s">
        <v>48</v>
      </c>
      <c r="C93" s="59" t="s">
        <v>47</v>
      </c>
      <c r="D93" s="59">
        <v>100484.628</v>
      </c>
      <c r="E93" s="59">
        <v>4.1486896800000004</v>
      </c>
      <c r="F93" s="60">
        <v>416879.538</v>
      </c>
    </row>
    <row r="94" spans="1:6">
      <c r="A94" s="58" t="s">
        <v>57</v>
      </c>
      <c r="B94" s="59" t="s">
        <v>49</v>
      </c>
      <c r="C94" s="59" t="s">
        <v>44</v>
      </c>
      <c r="D94" s="59">
        <v>1009973</v>
      </c>
      <c r="E94" s="59">
        <v>4.8086922200000002</v>
      </c>
      <c r="F94" s="60">
        <v>4856649.3099999996</v>
      </c>
    </row>
    <row r="95" spans="1:6">
      <c r="A95" s="58" t="s">
        <v>57</v>
      </c>
      <c r="B95" s="59" t="s">
        <v>49</v>
      </c>
      <c r="C95" s="59" t="s">
        <v>47</v>
      </c>
      <c r="D95" s="59">
        <v>23496</v>
      </c>
      <c r="E95" s="59">
        <v>14.8752245</v>
      </c>
      <c r="F95" s="60">
        <v>349508.27399999998</v>
      </c>
    </row>
    <row r="96" spans="1:6">
      <c r="A96" s="58" t="s">
        <v>57</v>
      </c>
      <c r="B96" s="59" t="s">
        <v>50</v>
      </c>
      <c r="C96" s="59" t="s">
        <v>44</v>
      </c>
      <c r="D96" s="59">
        <v>0</v>
      </c>
      <c r="E96" s="59"/>
      <c r="F96" s="60" t="s">
        <v>51</v>
      </c>
    </row>
    <row r="97" spans="1:6">
      <c r="A97" s="58" t="s">
        <v>57</v>
      </c>
      <c r="B97" s="59" t="s">
        <v>52</v>
      </c>
      <c r="C97" s="59" t="s">
        <v>44</v>
      </c>
      <c r="D97" s="59">
        <v>734934.75</v>
      </c>
      <c r="E97" s="59">
        <v>0.40731033</v>
      </c>
      <c r="F97" s="60">
        <v>299346.516</v>
      </c>
    </row>
    <row r="98" spans="1:6">
      <c r="A98" s="58" t="s">
        <v>57</v>
      </c>
      <c r="B98" s="59" t="s">
        <v>52</v>
      </c>
      <c r="C98" s="59" t="s">
        <v>45</v>
      </c>
      <c r="D98" s="59">
        <v>229086</v>
      </c>
      <c r="E98" s="59">
        <v>0.20365517</v>
      </c>
      <c r="F98" s="60">
        <v>46654.547100000003</v>
      </c>
    </row>
    <row r="99" spans="1:6">
      <c r="A99" s="58" t="s">
        <v>57</v>
      </c>
      <c r="B99" s="59" t="s">
        <v>52</v>
      </c>
      <c r="C99" s="59" t="s">
        <v>46</v>
      </c>
      <c r="D99" s="59">
        <v>17622</v>
      </c>
      <c r="E99" s="59">
        <v>2.6988582499999998</v>
      </c>
      <c r="F99" s="60">
        <v>47559.280100000004</v>
      </c>
    </row>
    <row r="100" spans="1:6">
      <c r="A100" s="100" t="s">
        <v>57</v>
      </c>
      <c r="B100" s="101" t="s">
        <v>52</v>
      </c>
      <c r="C100" s="101" t="s">
        <v>47</v>
      </c>
      <c r="D100" s="101">
        <v>737665.93099999998</v>
      </c>
      <c r="E100" s="101">
        <v>4.7530933500000003</v>
      </c>
      <c r="F100" s="102">
        <v>3506195.03</v>
      </c>
    </row>
  </sheetData>
  <mergeCells count="1">
    <mergeCell ref="A1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9328-4B8D-48F6-AE8F-F7A2227D2036}">
  <dimension ref="A1:D14"/>
  <sheetViews>
    <sheetView workbookViewId="0">
      <selection activeCell="D14" sqref="D14"/>
    </sheetView>
  </sheetViews>
  <sheetFormatPr defaultColWidth="8.85546875" defaultRowHeight="15"/>
  <cols>
    <col min="1" max="1" width="34" customWidth="1"/>
    <col min="2" max="2" width="21.140625" customWidth="1"/>
    <col min="3" max="3" width="20.42578125" customWidth="1"/>
    <col min="4" max="4" width="24.140625" customWidth="1"/>
  </cols>
  <sheetData>
    <row r="1" spans="1:4" s="1" customFormat="1">
      <c r="A1" s="2" t="s">
        <v>58</v>
      </c>
      <c r="B1" s="2" t="s">
        <v>59</v>
      </c>
      <c r="C1" s="2" t="s">
        <v>60</v>
      </c>
      <c r="D1" s="2" t="s">
        <v>61</v>
      </c>
    </row>
    <row r="2" spans="1:4">
      <c r="A2" s="40" t="s">
        <v>62</v>
      </c>
      <c r="B2" s="40">
        <v>6795.9895450000004</v>
      </c>
      <c r="C2" s="40">
        <v>5096.9921590000004</v>
      </c>
      <c r="D2" s="40">
        <v>112133.8275</v>
      </c>
    </row>
    <row r="3" spans="1:4">
      <c r="A3" s="40" t="s">
        <v>63</v>
      </c>
      <c r="B3" s="40">
        <v>4797.1690909999998</v>
      </c>
      <c r="C3" s="40">
        <v>3597.8768180000002</v>
      </c>
      <c r="D3" s="40">
        <v>79153.289990000005</v>
      </c>
    </row>
    <row r="4" spans="1:4">
      <c r="A4" s="40" t="s">
        <v>64</v>
      </c>
      <c r="B4" s="40">
        <v>5596.6972720000003</v>
      </c>
      <c r="C4" s="40">
        <v>4197.522954</v>
      </c>
      <c r="D4" s="40">
        <v>92345.504990000001</v>
      </c>
    </row>
    <row r="5" spans="1:4">
      <c r="A5" s="40" t="s">
        <v>65</v>
      </c>
      <c r="B5" s="40">
        <v>13591.979090000001</v>
      </c>
      <c r="C5" s="40">
        <v>10193.98432</v>
      </c>
      <c r="D5" s="40">
        <v>224267.655</v>
      </c>
    </row>
    <row r="6" spans="1:4">
      <c r="A6" s="40" t="s">
        <v>66</v>
      </c>
      <c r="B6" s="40">
        <v>0</v>
      </c>
      <c r="C6" s="40">
        <v>0</v>
      </c>
      <c r="D6" s="40">
        <v>0</v>
      </c>
    </row>
    <row r="7" spans="1:4">
      <c r="A7" s="40" t="s">
        <v>67</v>
      </c>
      <c r="B7" s="40">
        <v>399.76409089999999</v>
      </c>
      <c r="C7" s="40">
        <v>299.82306820000002</v>
      </c>
      <c r="D7" s="40">
        <v>6596.1075000000001</v>
      </c>
    </row>
    <row r="8" spans="1:4">
      <c r="A8" s="40" t="s">
        <v>68</v>
      </c>
      <c r="B8" s="40">
        <v>1998.8204539999999</v>
      </c>
      <c r="C8" s="40">
        <v>1499.1153409999999</v>
      </c>
      <c r="D8" s="40">
        <v>32980.537499999999</v>
      </c>
    </row>
    <row r="9" spans="1:4">
      <c r="A9" s="40" t="s">
        <v>69</v>
      </c>
      <c r="B9" s="40">
        <v>5596.6972720000003</v>
      </c>
      <c r="C9" s="40">
        <v>4197.522954</v>
      </c>
      <c r="D9" s="40">
        <v>92345.504990000001</v>
      </c>
    </row>
    <row r="10" spans="1:4">
      <c r="A10" s="40" t="s">
        <v>70</v>
      </c>
      <c r="B10" s="40">
        <v>799.52818179999997</v>
      </c>
      <c r="C10" s="40">
        <v>599.64613629999997</v>
      </c>
      <c r="D10" s="40">
        <v>13192.215</v>
      </c>
    </row>
    <row r="11" spans="1:4">
      <c r="A11" s="40" t="s">
        <v>71</v>
      </c>
      <c r="B11" s="40">
        <v>799.52818179999997</v>
      </c>
      <c r="C11" s="40">
        <v>599.64613629999997</v>
      </c>
      <c r="D11" s="40">
        <v>13192.215</v>
      </c>
    </row>
    <row r="12" spans="1:4">
      <c r="A12" s="40" t="s">
        <v>72</v>
      </c>
      <c r="B12" s="40">
        <v>399.76409089999999</v>
      </c>
      <c r="C12" s="40">
        <v>299.82306820000002</v>
      </c>
      <c r="D12" s="40">
        <v>6596.1075000000001</v>
      </c>
    </row>
    <row r="13" spans="1:4">
      <c r="A13" s="40" t="s">
        <v>73</v>
      </c>
      <c r="B13" s="40">
        <v>40775.937270000002</v>
      </c>
      <c r="C13" s="40">
        <v>30581.952949999999</v>
      </c>
    </row>
    <row r="14" spans="1:4" s="1" customFormat="1">
      <c r="A14" s="2" t="s">
        <v>74</v>
      </c>
      <c r="B14" s="2">
        <v>38329.381029999997</v>
      </c>
      <c r="C14" s="2">
        <v>35475.065419999999</v>
      </c>
      <c r="D14" s="2">
        <v>672802.96499999997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B289-2D07-4F9A-A6B7-E33546DB80AC}">
  <dimension ref="A1:AJ98"/>
  <sheetViews>
    <sheetView workbookViewId="0">
      <pane xSplit="2" ySplit="8" topLeftCell="D39" activePane="bottomRight" state="frozen"/>
      <selection pane="bottomRight" activeCell="D39" sqref="D39"/>
      <selection pane="bottomLeft"/>
      <selection pane="topRight"/>
    </sheetView>
  </sheetViews>
  <sheetFormatPr defaultColWidth="9.140625" defaultRowHeight="15"/>
  <cols>
    <col min="1" max="1" width="27.42578125" style="3" customWidth="1"/>
    <col min="2" max="3" width="9.140625" style="3"/>
    <col min="4" max="4" width="12.7109375" style="3" bestFit="1" customWidth="1"/>
    <col min="5" max="5" width="12.42578125" style="3" bestFit="1" customWidth="1"/>
    <col min="6" max="7" width="11.42578125" style="3" bestFit="1" customWidth="1"/>
    <col min="8" max="8" width="12.7109375" style="3" bestFit="1" customWidth="1"/>
    <col min="9" max="9" width="12.42578125" style="3" bestFit="1" customWidth="1"/>
    <col min="10" max="10" width="11.42578125" style="3" bestFit="1" customWidth="1"/>
    <col min="11" max="14" width="13.7109375" style="3" customWidth="1"/>
    <col min="15" max="16" width="13.7109375" style="3" bestFit="1" customWidth="1"/>
    <col min="17" max="17" width="12.42578125" style="3" bestFit="1" customWidth="1"/>
    <col min="18" max="18" width="11.42578125" style="3" bestFit="1" customWidth="1"/>
    <col min="19" max="19" width="11.42578125" style="3" customWidth="1"/>
    <col min="20" max="23" width="13.28515625" style="3" customWidth="1"/>
    <col min="24" max="27" width="14.85546875" style="3" customWidth="1"/>
    <col min="28" max="31" width="15.140625" style="3" customWidth="1"/>
    <col min="32" max="36" width="12.28515625" style="3" customWidth="1"/>
    <col min="37" max="16384" width="9.140625" style="3"/>
  </cols>
  <sheetData>
    <row r="1" spans="1:36">
      <c r="A1" s="3" t="s">
        <v>75</v>
      </c>
      <c r="B1" s="3">
        <v>20</v>
      </c>
      <c r="C1" s="41" t="s">
        <v>76</v>
      </c>
    </row>
    <row r="2" spans="1:36">
      <c r="A2" s="3" t="s">
        <v>77</v>
      </c>
      <c r="B2" s="3">
        <v>3</v>
      </c>
      <c r="C2" s="3" t="s">
        <v>78</v>
      </c>
      <c r="D2" s="3">
        <v>25</v>
      </c>
      <c r="P2" s="36"/>
    </row>
    <row r="3" spans="1:36">
      <c r="C3" s="3" t="s">
        <v>79</v>
      </c>
      <c r="D3" s="3">
        <v>35</v>
      </c>
    </row>
    <row r="4" spans="1:36">
      <c r="C4" s="3" t="s">
        <v>80</v>
      </c>
      <c r="D4" s="3">
        <v>55</v>
      </c>
    </row>
    <row r="6" spans="1:36">
      <c r="C6" s="85" t="s">
        <v>81</v>
      </c>
      <c r="D6" s="86"/>
      <c r="E6" s="86"/>
      <c r="F6" s="86"/>
      <c r="G6" s="87"/>
      <c r="H6" s="87"/>
      <c r="I6" s="87"/>
      <c r="J6" s="87"/>
      <c r="K6" s="86"/>
      <c r="L6" s="86"/>
      <c r="M6" s="86"/>
      <c r="N6" s="86"/>
      <c r="O6" s="86"/>
      <c r="P6" s="86"/>
      <c r="Q6" s="86"/>
      <c r="R6" s="86"/>
      <c r="S6" s="53"/>
      <c r="T6" s="90" t="s">
        <v>82</v>
      </c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91"/>
    </row>
    <row r="7" spans="1:36" s="4" customFormat="1" ht="45.75" customHeight="1">
      <c r="A7" s="37" t="s">
        <v>36</v>
      </c>
      <c r="B7" s="22" t="s">
        <v>1</v>
      </c>
      <c r="C7" s="95" t="s">
        <v>83</v>
      </c>
      <c r="D7" s="96"/>
      <c r="E7" s="96"/>
      <c r="F7" s="97"/>
      <c r="G7" s="96" t="s">
        <v>84</v>
      </c>
      <c r="H7" s="96"/>
      <c r="I7" s="96"/>
      <c r="J7" s="96"/>
      <c r="K7" s="95" t="s">
        <v>85</v>
      </c>
      <c r="L7" s="96"/>
      <c r="M7" s="96"/>
      <c r="N7" s="97"/>
      <c r="O7" s="95" t="s">
        <v>86</v>
      </c>
      <c r="P7" s="96"/>
      <c r="Q7" s="96"/>
      <c r="R7" s="96"/>
      <c r="S7" s="97"/>
      <c r="T7" s="92" t="s">
        <v>87</v>
      </c>
      <c r="U7" s="93"/>
      <c r="V7" s="93"/>
      <c r="W7" s="94"/>
      <c r="X7" s="93" t="s">
        <v>88</v>
      </c>
      <c r="Y7" s="93"/>
      <c r="Z7" s="93"/>
      <c r="AA7" s="93"/>
      <c r="AB7" s="92" t="s">
        <v>89</v>
      </c>
      <c r="AC7" s="93"/>
      <c r="AD7" s="93"/>
      <c r="AE7" s="93"/>
      <c r="AF7" s="88" t="s">
        <v>90</v>
      </c>
      <c r="AG7" s="88"/>
      <c r="AH7" s="88"/>
      <c r="AI7" s="88"/>
      <c r="AJ7" s="89"/>
    </row>
    <row r="8" spans="1:36">
      <c r="A8" s="6"/>
      <c r="B8" s="17"/>
      <c r="C8" s="6" t="s">
        <v>47</v>
      </c>
      <c r="D8" s="6" t="s">
        <v>46</v>
      </c>
      <c r="E8" s="6" t="s">
        <v>91</v>
      </c>
      <c r="F8" s="6" t="s">
        <v>92</v>
      </c>
      <c r="G8" s="18" t="s">
        <v>47</v>
      </c>
      <c r="H8" s="6" t="s">
        <v>46</v>
      </c>
      <c r="I8" s="6" t="s">
        <v>91</v>
      </c>
      <c r="J8" s="17" t="s">
        <v>92</v>
      </c>
      <c r="K8" s="6" t="s">
        <v>47</v>
      </c>
      <c r="L8" s="6" t="s">
        <v>46</v>
      </c>
      <c r="M8" s="6" t="s">
        <v>91</v>
      </c>
      <c r="N8" s="6" t="s">
        <v>92</v>
      </c>
      <c r="O8" s="18" t="s">
        <v>47</v>
      </c>
      <c r="P8" s="6" t="s">
        <v>46</v>
      </c>
      <c r="Q8" s="6" t="s">
        <v>91</v>
      </c>
      <c r="R8" s="17" t="s">
        <v>92</v>
      </c>
      <c r="S8" s="25" t="s">
        <v>93</v>
      </c>
      <c r="T8" s="6" t="s">
        <v>47</v>
      </c>
      <c r="U8" s="27" t="s">
        <v>46</v>
      </c>
      <c r="V8" s="27" t="s">
        <v>91</v>
      </c>
      <c r="W8" s="18" t="s">
        <v>92</v>
      </c>
      <c r="X8" s="18" t="s">
        <v>47</v>
      </c>
      <c r="Y8" s="27" t="s">
        <v>46</v>
      </c>
      <c r="Z8" s="27" t="s">
        <v>91</v>
      </c>
      <c r="AA8" s="18" t="s">
        <v>92</v>
      </c>
      <c r="AB8" s="18" t="s">
        <v>47</v>
      </c>
      <c r="AC8" s="27" t="s">
        <v>46</v>
      </c>
      <c r="AD8" s="27" t="s">
        <v>91</v>
      </c>
      <c r="AE8" s="18" t="s">
        <v>92</v>
      </c>
      <c r="AF8" s="7" t="s">
        <v>47</v>
      </c>
      <c r="AG8" s="13" t="s">
        <v>46</v>
      </c>
      <c r="AH8" s="24" t="s">
        <v>91</v>
      </c>
      <c r="AI8" s="7" t="s">
        <v>92</v>
      </c>
      <c r="AJ8" s="14" t="s">
        <v>93</v>
      </c>
    </row>
    <row r="9" spans="1:36" ht="15" customHeight="1">
      <c r="A9" s="83" t="s">
        <v>94</v>
      </c>
      <c r="B9" s="19" t="s">
        <v>43</v>
      </c>
      <c r="C9" s="15">
        <f>B1*B2*SUM('WOMBAT-emissions'!C14,'WOMBAT-emissions'!G14,'WOMBAT-emissions'!I14,'WOMBAT-emissions'!N14,'WOMBAT-emissions'!P14,'WOMBAT-emissions'!R14,'WOMBAT-emissions'!T14,'WOMBAT-emissions'!V14)</f>
        <v>9183127.8305999972</v>
      </c>
      <c r="D9" s="3">
        <f>B1*B2*SUM('WOMBAT-emissions'!C13,'WOMBAT-emissions'!G13,'WOMBAT-emissions'!I13,'WOMBAT-emissions'!N13,'WOMBAT-emissions'!P13,'WOMBAT-emissions'!R13,'WOMBAT-emissions'!T13,'WOMBAT-emissions'!V13)</f>
        <v>616237.82848799985</v>
      </c>
      <c r="E9" s="3">
        <f>B1*B2*SUM('WOMBAT-emissions'!C11,'WOMBAT-emissions'!G11,'WOMBAT-emissions'!I11,'WOMBAT-emissions'!N11,'WOMBAT-emissions'!P11,'WOMBAT-emissions'!R11,'WOMBAT-emissions'!T11,'WOMBAT-emissions'!V11)</f>
        <v>441073.269126</v>
      </c>
      <c r="F9" s="16">
        <f>B1*B2*SUM('WOMBAT-emissions'!C12,'WOMBAT-emissions'!G12,'WOMBAT-emissions'!I12,'WOMBAT-emissions'!N12,'WOMBAT-emissions'!P12,'WOMBAT-emissions'!R12,'WOMBAT-emissions'!T12,'WOMBAT-emissions'!V12)</f>
        <v>189055.98540600002</v>
      </c>
      <c r="G9" s="3">
        <f>'CORAL-emissions'!F14</f>
        <v>469048.07799999998</v>
      </c>
      <c r="H9" s="3">
        <f>'CORAL-emissions'!F13</f>
        <v>58382.4542</v>
      </c>
      <c r="I9" s="3">
        <f>'CORAL-emissions'!F11</f>
        <v>39409.486900000004</v>
      </c>
      <c r="J9" s="3">
        <f>'CORAL-emissions'!F12</f>
        <v>54496.979099999997</v>
      </c>
      <c r="K9" s="15">
        <v>0</v>
      </c>
      <c r="L9" s="3">
        <v>0</v>
      </c>
      <c r="M9" s="3">
        <v>0</v>
      </c>
      <c r="N9" s="16">
        <v>0</v>
      </c>
      <c r="O9" s="39">
        <f>SUM(C9,G9,K9)</f>
        <v>9652175.9085999969</v>
      </c>
      <c r="P9" s="18">
        <f t="shared" ref="P9:R10" si="0">SUM(D9,H9,L9)</f>
        <v>674620.28268799989</v>
      </c>
      <c r="Q9" s="18">
        <f t="shared" si="0"/>
        <v>480482.75602600002</v>
      </c>
      <c r="R9" s="5">
        <f t="shared" si="0"/>
        <v>243552.96450600002</v>
      </c>
      <c r="S9" s="6">
        <f>SUM(O9:R9)</f>
        <v>11050831.911819996</v>
      </c>
      <c r="T9" s="3">
        <f>C9*'project-assumptions'!$B$6/'project-assumptions'!$B$10</f>
        <v>4.5578359294222741</v>
      </c>
      <c r="U9" s="53">
        <f>D9*'project-assumptions'!$B$6/'project-assumptions'!$B$10</f>
        <v>0.30585558293031562</v>
      </c>
      <c r="V9" s="53">
        <f>E9*'project-assumptions'!$B$6/'project-assumptions'!$B$10</f>
        <v>0.21891665134306135</v>
      </c>
      <c r="W9" s="16">
        <f>F9*'project-assumptions'!$B$6/'project-assumptions'!$B$10</f>
        <v>9.3833623886241821E-2</v>
      </c>
      <c r="X9" s="3">
        <f>G9*'project-assumptions'!$B$6/'project-assumptions'!$B$10</f>
        <v>0.23280130931109788</v>
      </c>
      <c r="Y9" s="53">
        <f>H9*'project-assumptions'!$B$6/'project-assumptions'!$B$10</f>
        <v>2.8976798788961682E-2</v>
      </c>
      <c r="Z9" s="53">
        <f>I9*'project-assumptions'!$B$6/'project-assumptions'!$B$10</f>
        <v>1.9559999454040102E-2</v>
      </c>
      <c r="AA9" s="16">
        <f>J9*'project-assumptions'!$B$6/'project-assumptions'!$B$10</f>
        <v>2.7048331893984513E-2</v>
      </c>
      <c r="AB9" s="3">
        <f>K9*'project-assumptions'!$B$6/'project-assumptions'!$B$10</f>
        <v>0</v>
      </c>
      <c r="AC9" s="53">
        <f>L9*'project-assumptions'!$B$6/'project-assumptions'!$B$10</f>
        <v>0</v>
      </c>
      <c r="AD9" s="53">
        <f>M9*'project-assumptions'!$B$6/'project-assumptions'!$B$10</f>
        <v>0</v>
      </c>
      <c r="AE9" s="16">
        <f>N9*'project-assumptions'!$B$6/'project-assumptions'!$B$10</f>
        <v>0</v>
      </c>
      <c r="AF9" s="5">
        <f>SUM(T9,X9,AB9)</f>
        <v>4.790637238733372</v>
      </c>
      <c r="AG9" s="6">
        <f>SUM(U9,Y9,AC9)</f>
        <v>0.33483238171927732</v>
      </c>
      <c r="AH9" s="18">
        <f>SUM(V9,Z9,AD9)</f>
        <v>0.23847665079710145</v>
      </c>
      <c r="AI9" s="5">
        <f>SUM(W9,AA9,AE9)</f>
        <v>0.12088195578022634</v>
      </c>
      <c r="AJ9" s="6">
        <f>SUM(AF9:AI9)</f>
        <v>5.4848282270299764</v>
      </c>
    </row>
    <row r="10" spans="1:36" ht="15" customHeight="1">
      <c r="A10" s="83"/>
      <c r="B10" s="19" t="s">
        <v>95</v>
      </c>
      <c r="C10" s="15">
        <f>B1*B2*SUM('WOMBAT-emissions'!C34,'WOMBAT-emissions'!G34,'WOMBAT-emissions'!I34,'WOMBAT-emissions'!N34,'WOMBAT-emissions'!P34,'WOMBAT-emissions'!R34,'WOMBAT-emissions'!T34,'WOMBAT-emissions'!V34)</f>
        <v>767864.60569200013</v>
      </c>
      <c r="D10" s="3">
        <f>B1*B2*SUM('WOMBAT-emissions'!C33,'WOMBAT-emissions'!G33,'WOMBAT-emissions'!I33,'WOMBAT-emissions'!N33,'WOMBAT-emissions'!P33,'WOMBAT-emissions'!R33,'WOMBAT-emissions'!T33,'WOMBAT-emissions'!V33)</f>
        <v>51527.891789999994</v>
      </c>
      <c r="E10" s="3">
        <f>B1*B2*SUM('WOMBAT-emissions'!C31,'WOMBAT-emissions'!G31,'WOMBAT-emissions'!I31,'WOMBAT-emissions'!N31,'WOMBAT-emissions'!P31,'WOMBAT-emissions'!R31,'WOMBAT-emissions'!T31,'WOMBAT-emissions'!V31)</f>
        <v>7527.9411443999998</v>
      </c>
      <c r="F10" s="16">
        <f>B1*B2*SUM('WOMBAT-emissions'!C32,'WOMBAT-emissions'!G32,'WOMBAT-emissions'!I32,'WOMBAT-emissions'!N32,'WOMBAT-emissions'!P32,'WOMBAT-emissions'!R32,'WOMBAT-emissions'!T32,'WOMBAT-emissions'!V32)</f>
        <v>110363.66597999999</v>
      </c>
      <c r="G10" s="3">
        <f>'CORAL-emissions'!F25</f>
        <v>1873399.46</v>
      </c>
      <c r="H10" s="3">
        <f>'CORAL-emissions'!F24</f>
        <v>22443.7052</v>
      </c>
      <c r="I10" s="3">
        <f>'CORAL-emissions'!F22</f>
        <v>143152.576</v>
      </c>
      <c r="J10" s="3">
        <f>'CORAL-emissions'!F23</f>
        <v>22016.7526</v>
      </c>
      <c r="K10" s="15">
        <v>0</v>
      </c>
      <c r="L10" s="3">
        <v>0</v>
      </c>
      <c r="M10" s="3">
        <v>0</v>
      </c>
      <c r="N10" s="16">
        <v>0</v>
      </c>
      <c r="O10" s="18">
        <f>SUM(C10,G10,K10)</f>
        <v>2641264.0656920001</v>
      </c>
      <c r="P10" s="18">
        <f t="shared" si="0"/>
        <v>73971.596989999991</v>
      </c>
      <c r="Q10" s="18">
        <f t="shared" si="0"/>
        <v>150680.51714439999</v>
      </c>
      <c r="R10" s="5">
        <f t="shared" si="0"/>
        <v>132380.41858</v>
      </c>
      <c r="S10" s="6">
        <f t="shared" ref="S10:S73" si="1">SUM(O10:R10)</f>
        <v>2998296.5984064001</v>
      </c>
      <c r="T10" s="3">
        <f>C10*'project-assumptions'!$B$6/'project-assumptions'!$B$10</f>
        <v>0.38111207350208465</v>
      </c>
      <c r="U10" s="3">
        <f>D10*'project-assumptions'!$B$6/'project-assumptions'!$B$10</f>
        <v>2.5574693165574744E-2</v>
      </c>
      <c r="V10" s="3">
        <f>E10*'project-assumptions'!$B$6/'project-assumptions'!$B$10</f>
        <v>3.7363217909469923E-3</v>
      </c>
      <c r="W10" s="16">
        <f>F10*'project-assumptions'!$B$6/'project-assumptions'!$B$10</f>
        <v>5.4776486986301359E-2</v>
      </c>
      <c r="X10" s="3">
        <f>G10*'project-assumptions'!$B$6/'project-assumptions'!$B$10</f>
        <v>0.92981906889021237</v>
      </c>
      <c r="Y10" s="3">
        <f>H10*'project-assumptions'!$B$6/'project-assumptions'!$B$10</f>
        <v>1.1139420885447688E-2</v>
      </c>
      <c r="Z10" s="3">
        <f>I10*'project-assumptions'!$B$6/'project-assumptions'!$B$10</f>
        <v>7.1050514194957309E-2</v>
      </c>
      <c r="AA10" s="16">
        <f>J10*'project-assumptions'!$B$6/'project-assumptions'!$B$10</f>
        <v>1.092751270597578E-2</v>
      </c>
      <c r="AB10" s="3">
        <f>K10*'project-assumptions'!$B$6/'project-assumptions'!$B$10</f>
        <v>0</v>
      </c>
      <c r="AC10" s="3">
        <f>L10*'project-assumptions'!$B$6/'project-assumptions'!$B$10</f>
        <v>0</v>
      </c>
      <c r="AD10" s="3">
        <f>M10*'project-assumptions'!$B$6/'project-assumptions'!$B$10</f>
        <v>0</v>
      </c>
      <c r="AE10" s="16">
        <f>N10*'project-assumptions'!$B$6/'project-assumptions'!$B$10</f>
        <v>0</v>
      </c>
      <c r="AF10" s="5">
        <f t="shared" ref="AF10:AF16" si="2">SUM(T10,X10,AB10)</f>
        <v>1.3109311423922971</v>
      </c>
      <c r="AG10" s="6">
        <f t="shared" ref="AG10:AG16" si="3">SUM(U10,Y10,AC10)</f>
        <v>3.6714114051022428E-2</v>
      </c>
      <c r="AH10" s="18">
        <f t="shared" ref="AH10:AH16" si="4">SUM(V10,Z10,AD10)</f>
        <v>7.4786835985904299E-2</v>
      </c>
      <c r="AI10" s="5">
        <f t="shared" ref="AI10:AI16" si="5">SUM(W10,AA10,AE10)</f>
        <v>6.5703999692277137E-2</v>
      </c>
      <c r="AJ10" s="6">
        <f t="shared" ref="AJ10:AJ73" si="6">SUM(AF10:AI10)</f>
        <v>1.488136092121501</v>
      </c>
    </row>
    <row r="11" spans="1:36">
      <c r="A11" s="84"/>
      <c r="B11" s="54" t="s">
        <v>96</v>
      </c>
      <c r="C11" s="15">
        <f>'scenario-emissions'!B1*'scenario-emissions'!B2*SUM('WOMBAT-emissions'!C22,'WOMBAT-emissions'!G22,'WOMBAT-emissions'!I22,'WOMBAT-emissions'!N22,'WOMBAT-emissions'!P22,'WOMBAT-emissions'!R22,'WOMBAT-emissions'!T22,'WOMBAT-emissions'!V22)</f>
        <v>1272557.4882</v>
      </c>
      <c r="D11" s="3">
        <f>B1*B2*SUM('WOMBAT-emissions'!C21,'WOMBAT-emissions'!G21,'WOMBAT-emissions'!I21,'WOMBAT-emissions'!N21,'WOMBAT-emissions'!P21,'WOMBAT-emissions'!R21,'WOMBAT-emissions'!T21,'WOMBAT-emissions'!V21)</f>
        <v>55014.053867999995</v>
      </c>
      <c r="E11" s="3">
        <f>B1*B2*SUM('WOMBAT-emissions'!C19,'WOMBAT-emissions'!G19,'WOMBAT-emissions'!I19,'WOMBAT-emissions'!N19,'WOMBAT-emissions'!P19,'WOMBAT-emissions'!R19,'WOMBAT-emissions'!T19,'WOMBAT-emissions'!V19)</f>
        <v>8054.682775199999</v>
      </c>
      <c r="F11" s="16">
        <f>B1*B2*SUM('WOMBAT-emissions'!C20,'WOMBAT-emissions'!G20,'WOMBAT-emissions'!I20,'WOMBAT-emissions'!N20,'WOMBAT-emissions'!P20,'WOMBAT-emissions'!R20,'WOMBAT-emissions'!T20,'WOMBAT-emissions'!V20)</f>
        <v>6909.9351612</v>
      </c>
      <c r="G11" s="3">
        <v>0</v>
      </c>
      <c r="H11" s="3">
        <v>0</v>
      </c>
      <c r="I11" s="3">
        <v>0</v>
      </c>
      <c r="J11" s="3">
        <v>0</v>
      </c>
      <c r="K11" s="15">
        <v>0</v>
      </c>
      <c r="L11" s="3">
        <v>0</v>
      </c>
      <c r="M11" s="3">
        <v>0</v>
      </c>
      <c r="N11" s="16">
        <v>0</v>
      </c>
      <c r="O11" s="18">
        <f t="shared" ref="O11:O16" si="7">SUM(C11,G11,K11)</f>
        <v>1272557.4882</v>
      </c>
      <c r="P11" s="6">
        <f t="shared" ref="P11:R16" si="8">SUM(D11,H11,L11)</f>
        <v>55014.053867999995</v>
      </c>
      <c r="Q11" s="6">
        <f t="shared" si="8"/>
        <v>8054.682775199999</v>
      </c>
      <c r="R11" s="17">
        <f>SUM(F11,J11,N11)</f>
        <v>6909.9351612</v>
      </c>
      <c r="S11" s="6">
        <f t="shared" si="1"/>
        <v>1342536.1600043999</v>
      </c>
      <c r="T11" s="3">
        <f>C11*'project-assumptions'!$B$6/'project-assumptions'!$B$10</f>
        <v>0.63160486807623584</v>
      </c>
      <c r="U11" s="3">
        <f>D11*'project-assumptions'!$B$6/'project-assumptions'!$B$10</f>
        <v>2.7304970154854075E-2</v>
      </c>
      <c r="V11" s="3">
        <f>E11*'project-assumptions'!$B$6/'project-assumptions'!$B$10</f>
        <v>3.9977579785586649E-3</v>
      </c>
      <c r="W11" s="16">
        <f>F11*'project-assumptions'!$B$6/'project-assumptions'!$B$10</f>
        <v>3.4295886247766526E-3</v>
      </c>
      <c r="X11" s="3">
        <f>G11*'project-assumptions'!$B$6/'project-assumptions'!$B$10</f>
        <v>0</v>
      </c>
      <c r="Y11" s="3">
        <f>H11*'project-assumptions'!$B$6/'project-assumptions'!$B$10</f>
        <v>0</v>
      </c>
      <c r="Z11" s="3">
        <f>I11*'project-assumptions'!$B$6/'project-assumptions'!$B$10</f>
        <v>0</v>
      </c>
      <c r="AA11" s="16">
        <f>J11*'project-assumptions'!$B$6/'project-assumptions'!$B$10</f>
        <v>0</v>
      </c>
      <c r="AB11" s="3">
        <f>K11*'project-assumptions'!$B$6/'project-assumptions'!$B$10</f>
        <v>0</v>
      </c>
      <c r="AC11" s="3">
        <f>L11*'project-assumptions'!$B$6/'project-assumptions'!$B$10</f>
        <v>0</v>
      </c>
      <c r="AD11" s="3">
        <f>M11*'project-assumptions'!$B$6/'project-assumptions'!$B$10</f>
        <v>0</v>
      </c>
      <c r="AE11" s="16">
        <f>N11*'project-assumptions'!$B$6/'project-assumptions'!$B$10</f>
        <v>0</v>
      </c>
      <c r="AF11" s="5">
        <f t="shared" si="2"/>
        <v>0.63160486807623584</v>
      </c>
      <c r="AG11" s="6">
        <f t="shared" si="3"/>
        <v>2.7304970154854075E-2</v>
      </c>
      <c r="AH11" s="18">
        <f t="shared" si="4"/>
        <v>3.9977579785586649E-3</v>
      </c>
      <c r="AI11" s="5">
        <f t="shared" si="5"/>
        <v>3.4295886247766526E-3</v>
      </c>
      <c r="AJ11" s="6">
        <f t="shared" si="6"/>
        <v>0.66633718483442517</v>
      </c>
    </row>
    <row r="12" spans="1:36">
      <c r="A12" s="84"/>
      <c r="B12" s="54" t="s">
        <v>97</v>
      </c>
      <c r="C12" s="15">
        <f>'scenario-emissions'!B1*'scenario-emissions'!B2*SUM('WOMBAT-emissions'!C30,'WOMBAT-emissions'!G30,'WOMBAT-emissions'!I30,'WOMBAT-emissions'!N30,'WOMBAT-emissions'!P30,'WOMBAT-emissions'!R30,'WOMBAT-emissions'!T30,'WOMBAT-emissions'!V30)</f>
        <v>326623.82391599996</v>
      </c>
      <c r="D12" s="3">
        <f>B1*B2*SUM('WOMBAT-emissions'!C29,'WOMBAT-emissions'!G29,'WOMBAT-emissions'!I29,'WOMBAT-emissions'!N29,'WOMBAT-emissions'!P29,'WOMBAT-emissions'!R29,'WOMBAT-emissions'!T29,'WOMBAT-emissions'!V29)</f>
        <v>27161.973765000002</v>
      </c>
      <c r="E12" s="3">
        <f>B1*B2*SUM('WOMBAT-emissions'!C27,'WOMBAT-emissions'!G27,'WOMBAT-emissions'!I27,'WOMBAT-emissions'!N27,'WOMBAT-emissions'!P27,'WOMBAT-emissions'!R27,'WOMBAT-emissions'!T27,'WOMBAT-emissions'!V27)</f>
        <v>243788.58071399998</v>
      </c>
      <c r="F12" s="16">
        <f>B1*B2*SUM('WOMBAT-emissions'!C28,'WOMBAT-emissions'!G28,'WOMBAT-emissions'!I28,'WOMBAT-emissions'!N28,'WOMBAT-emissions'!P28,'WOMBAT-emissions'!R28,'WOMBAT-emissions'!T28,'WOMBAT-emissions'!V28)</f>
        <v>153924.62296199999</v>
      </c>
      <c r="G12" s="3">
        <v>0</v>
      </c>
      <c r="H12" s="3">
        <v>0</v>
      </c>
      <c r="I12" s="3">
        <v>0</v>
      </c>
      <c r="J12" s="3">
        <v>0</v>
      </c>
      <c r="K12" s="15">
        <v>0</v>
      </c>
      <c r="L12" s="3">
        <v>0</v>
      </c>
      <c r="M12" s="3">
        <v>0</v>
      </c>
      <c r="N12" s="16">
        <v>0</v>
      </c>
      <c r="O12" s="18">
        <f t="shared" si="7"/>
        <v>326623.82391599996</v>
      </c>
      <c r="P12" s="6">
        <f t="shared" si="8"/>
        <v>27161.973765000002</v>
      </c>
      <c r="Q12" s="6">
        <f t="shared" si="8"/>
        <v>243788.58071399998</v>
      </c>
      <c r="R12" s="17">
        <f t="shared" si="8"/>
        <v>153924.62296199999</v>
      </c>
      <c r="S12" s="6">
        <f t="shared" si="1"/>
        <v>751499.00135699997</v>
      </c>
      <c r="T12" s="3">
        <f>C12*'project-assumptions'!$B$6/'project-assumptions'!$B$10</f>
        <v>0.16211228107802261</v>
      </c>
      <c r="U12" s="3">
        <f>D12*'project-assumptions'!$B$6/'project-assumptions'!$B$10</f>
        <v>1.348122581149494E-2</v>
      </c>
      <c r="V12" s="3">
        <f>E12*'project-assumptions'!$B$6/'project-assumptions'!$B$10</f>
        <v>0.12099889850804048</v>
      </c>
      <c r="W12" s="16">
        <f>F12*'project-assumptions'!$B$6/'project-assumptions'!$B$10</f>
        <v>7.6396973874329963E-2</v>
      </c>
      <c r="X12" s="3">
        <f>G12*'project-assumptions'!$B$6/'project-assumptions'!$B$10</f>
        <v>0</v>
      </c>
      <c r="Y12" s="3">
        <f>H12*'project-assumptions'!$B$6/'project-assumptions'!$B$10</f>
        <v>0</v>
      </c>
      <c r="Z12" s="3">
        <f>I12*'project-assumptions'!$B$6/'project-assumptions'!$B$10</f>
        <v>0</v>
      </c>
      <c r="AA12" s="16">
        <f>J12*'project-assumptions'!$B$6/'project-assumptions'!$B$10</f>
        <v>0</v>
      </c>
      <c r="AB12" s="3">
        <f>K12*'project-assumptions'!$B$6/'project-assumptions'!$B$10</f>
        <v>0</v>
      </c>
      <c r="AC12" s="3">
        <f>L12*'project-assumptions'!$B$6/'project-assumptions'!$B$10</f>
        <v>0</v>
      </c>
      <c r="AD12" s="3">
        <f>M12*'project-assumptions'!$B$6/'project-assumptions'!$B$10</f>
        <v>0</v>
      </c>
      <c r="AE12" s="16">
        <f>N12*'project-assumptions'!$B$6/'project-assumptions'!$B$10</f>
        <v>0</v>
      </c>
      <c r="AF12" s="5">
        <f t="shared" si="2"/>
        <v>0.16211228107802261</v>
      </c>
      <c r="AG12" s="6">
        <f t="shared" si="3"/>
        <v>1.348122581149494E-2</v>
      </c>
      <c r="AH12" s="18">
        <f t="shared" si="4"/>
        <v>0.12099889850804048</v>
      </c>
      <c r="AI12" s="5">
        <f t="shared" si="5"/>
        <v>7.6396973874329963E-2</v>
      </c>
      <c r="AJ12" s="6">
        <f t="shared" si="6"/>
        <v>0.37298937927188802</v>
      </c>
    </row>
    <row r="13" spans="1:36">
      <c r="A13" s="84"/>
      <c r="B13" s="54" t="s">
        <v>48</v>
      </c>
      <c r="C13" s="15">
        <f>B1*B2*SUM('WOMBAT-emissions'!C18,'WOMBAT-emissions'!G18,'WOMBAT-emissions'!I18,'WOMBAT-emissions'!N18,'WOMBAT-emissions'!P18,'WOMBAT-emissions'!R18,'WOMBAT-emissions'!T18,'WOMBAT-emissions'!V18)</f>
        <v>2891447.9659889997</v>
      </c>
      <c r="D13" s="3">
        <f>B1*B2*SUM('WOMBAT-emissions'!C17,'WOMBAT-emissions'!G17,'WOMBAT-emissions'!I17,'WOMBAT-emissions'!N17,'WOMBAT-emissions'!P17,'WOMBAT-emissions'!R17,'WOMBAT-emissions'!T17,'WOMBAT-emissions'!V17)</f>
        <v>197911.15989077996</v>
      </c>
      <c r="E13" s="3">
        <f>B1*B2*SUM('WOMBAT-emissions'!C15,'WOMBAT-emissions'!G15,'WOMBAT-emissions'!I15,'WOMBAT-emissions'!N15,'WOMBAT-emissions'!P15,'WOMBAT-emissions'!R15,'WOMBAT-emissions'!T15,'WOMBAT-emissions'!V15)</f>
        <v>239456.28505859998</v>
      </c>
      <c r="F13" s="16">
        <f>B1*B2*SUM('WOMBAT-emissions'!C16,'WOMBAT-emissions'!G16,'WOMBAT-emissions'!I16,'WOMBAT-emissions'!N16,'WOMBAT-emissions'!P16,'WOMBAT-emissions'!R16,'WOMBAT-emissions'!T16,'WOMBAT-emissions'!V16)</f>
        <v>128225.05353480001</v>
      </c>
      <c r="G13" s="3">
        <f>'CORAL-emissions'!F18</f>
        <v>96239.808699999994</v>
      </c>
      <c r="H13" s="3">
        <f>'CORAL-emissions'!F17</f>
        <v>7212.16032</v>
      </c>
      <c r="I13" s="3">
        <f>'CORAL-emissions'!F15</f>
        <v>26595.093199999999</v>
      </c>
      <c r="J13" s="3">
        <f>'CORAL-emissions'!F16</f>
        <v>315.75645800000001</v>
      </c>
      <c r="K13" s="15">
        <v>0</v>
      </c>
      <c r="L13" s="3">
        <v>0</v>
      </c>
      <c r="M13" s="3">
        <v>0</v>
      </c>
      <c r="N13" s="16">
        <v>0</v>
      </c>
      <c r="O13" s="18">
        <f t="shared" si="7"/>
        <v>2987687.7746889996</v>
      </c>
      <c r="P13" s="6">
        <f t="shared" si="8"/>
        <v>205123.32021077996</v>
      </c>
      <c r="Q13" s="6">
        <f t="shared" si="8"/>
        <v>266051.37825859996</v>
      </c>
      <c r="R13" s="17">
        <f t="shared" si="8"/>
        <v>128540.80999280002</v>
      </c>
      <c r="S13" s="6">
        <f t="shared" si="1"/>
        <v>3587403.2831511796</v>
      </c>
      <c r="T13" s="3">
        <f>C13*'project-assumptions'!$B$6/'project-assumptions'!$B$10</f>
        <v>1.4351042118269801</v>
      </c>
      <c r="U13" s="3">
        <f>D13*'project-assumptions'!$B$6/'project-assumptions'!$B$10</f>
        <v>9.8228687656730179E-2</v>
      </c>
      <c r="V13" s="3">
        <f>E13*'project-assumptions'!$B$6/'project-assumptions'!$B$10</f>
        <v>0.11884866242733769</v>
      </c>
      <c r="W13" s="16">
        <f>F13*'project-assumptions'!$B$6/'project-assumptions'!$B$10</f>
        <v>6.3641579082191785E-2</v>
      </c>
      <c r="X13" s="3">
        <f>G13*'project-assumptions'!$B$6/'project-assumptions'!$B$10</f>
        <v>4.7766432747667259E-2</v>
      </c>
      <c r="Y13" s="3">
        <f>H13*'project-assumptions'!$B$6/'project-assumptions'!$B$10</f>
        <v>3.5795911852293033E-3</v>
      </c>
      <c r="Z13" s="3">
        <f>I13*'project-assumptions'!$B$6/'project-assumptions'!$B$10</f>
        <v>1.3199867579908675E-2</v>
      </c>
      <c r="AA13" s="16">
        <f>J13*'project-assumptions'!$B$6/'project-assumptions'!$B$10</f>
        <v>1.5671851201111772E-4</v>
      </c>
      <c r="AB13" s="3">
        <f>K13*'project-assumptions'!$B$6/'project-assumptions'!$B$10</f>
        <v>0</v>
      </c>
      <c r="AC13" s="3">
        <f>L13*'project-assumptions'!$B$6/'project-assumptions'!$B$10</f>
        <v>0</v>
      </c>
      <c r="AD13" s="3">
        <f>M13*'project-assumptions'!$B$6/'project-assumptions'!$B$10</f>
        <v>0</v>
      </c>
      <c r="AE13" s="16">
        <f>N13*'project-assumptions'!$B$6/'project-assumptions'!$B$10</f>
        <v>0</v>
      </c>
      <c r="AF13" s="5">
        <f t="shared" si="2"/>
        <v>1.4828706445746473</v>
      </c>
      <c r="AG13" s="6">
        <f t="shared" si="3"/>
        <v>0.10180827884195948</v>
      </c>
      <c r="AH13" s="18">
        <f t="shared" si="4"/>
        <v>0.13204853000724637</v>
      </c>
      <c r="AI13" s="5">
        <f t="shared" si="5"/>
        <v>6.3798297594202899E-2</v>
      </c>
      <c r="AJ13" s="6">
        <f t="shared" si="6"/>
        <v>1.7805257510180561</v>
      </c>
    </row>
    <row r="14" spans="1:36">
      <c r="A14" s="84"/>
      <c r="B14" s="54" t="s">
        <v>49</v>
      </c>
      <c r="C14" s="15">
        <v>0</v>
      </c>
      <c r="D14" s="3">
        <v>0</v>
      </c>
      <c r="E14" s="3">
        <v>0</v>
      </c>
      <c r="F14" s="16">
        <v>0</v>
      </c>
      <c r="G14" s="3">
        <f>'CORAL-emissions'!F20</f>
        <v>164936.489</v>
      </c>
      <c r="H14" s="3">
        <v>0</v>
      </c>
      <c r="I14" s="3">
        <f>'CORAL-emissions'!F19</f>
        <v>2291786.0499999998</v>
      </c>
      <c r="J14" s="3">
        <v>0</v>
      </c>
      <c r="K14" s="15">
        <v>0</v>
      </c>
      <c r="L14" s="3">
        <v>0</v>
      </c>
      <c r="M14" s="3">
        <v>0</v>
      </c>
      <c r="N14" s="16">
        <v>0</v>
      </c>
      <c r="O14" s="18">
        <f t="shared" si="7"/>
        <v>164936.489</v>
      </c>
      <c r="P14" s="6">
        <f t="shared" si="8"/>
        <v>0</v>
      </c>
      <c r="Q14" s="6">
        <f>SUM(E14,I14,M14)</f>
        <v>2291786.0499999998</v>
      </c>
      <c r="R14" s="17">
        <f t="shared" si="8"/>
        <v>0</v>
      </c>
      <c r="S14" s="6">
        <f t="shared" si="1"/>
        <v>2456722.5389999999</v>
      </c>
      <c r="T14" s="3">
        <f>C14*'project-assumptions'!$B$6/'project-assumptions'!$B$10</f>
        <v>0</v>
      </c>
      <c r="U14" s="3">
        <f>D14*'project-assumptions'!$B$6/'project-assumptions'!$B$10</f>
        <v>0</v>
      </c>
      <c r="V14" s="3">
        <f>E14*'project-assumptions'!$B$6/'project-assumptions'!$B$10</f>
        <v>0</v>
      </c>
      <c r="W14" s="16">
        <f>F14*'project-assumptions'!$B$6/'project-assumptions'!$B$10</f>
        <v>0</v>
      </c>
      <c r="X14" s="3">
        <f>G14*'project-assumptions'!$B$6/'project-assumptions'!$B$10</f>
        <v>8.1862462279134407E-2</v>
      </c>
      <c r="Y14" s="3">
        <f>H14*'project-assumptions'!$B$6/'project-assumptions'!$B$10</f>
        <v>0</v>
      </c>
      <c r="Z14" s="3">
        <f>I14*'project-assumptions'!$B$6/'project-assumptions'!$B$10</f>
        <v>1.137475704784594</v>
      </c>
      <c r="AA14" s="16">
        <f>J14*'project-assumptions'!$B$6/'project-assumptions'!$B$10</f>
        <v>0</v>
      </c>
      <c r="AB14" s="3">
        <f>K14*'project-assumptions'!$B$6/'project-assumptions'!$B$10</f>
        <v>0</v>
      </c>
      <c r="AC14" s="3">
        <f>L14*'project-assumptions'!$B$6/'project-assumptions'!$B$10</f>
        <v>0</v>
      </c>
      <c r="AD14" s="3">
        <f>M14*'project-assumptions'!$B$6/'project-assumptions'!$B$10</f>
        <v>0</v>
      </c>
      <c r="AE14" s="16">
        <f>N14*'project-assumptions'!$B$6/'project-assumptions'!$B$10</f>
        <v>0</v>
      </c>
      <c r="AF14" s="5">
        <f t="shared" si="2"/>
        <v>8.1862462279134407E-2</v>
      </c>
      <c r="AG14" s="6">
        <f t="shared" si="3"/>
        <v>0</v>
      </c>
      <c r="AH14" s="18">
        <f t="shared" si="4"/>
        <v>1.137475704784594</v>
      </c>
      <c r="AI14" s="5">
        <f t="shared" si="5"/>
        <v>0</v>
      </c>
      <c r="AJ14" s="6">
        <f t="shared" si="6"/>
        <v>1.2193381670637284</v>
      </c>
    </row>
    <row r="15" spans="1:36">
      <c r="A15" s="84"/>
      <c r="B15" s="54" t="s">
        <v>98</v>
      </c>
      <c r="C15" s="15">
        <v>0</v>
      </c>
      <c r="D15" s="3">
        <v>0</v>
      </c>
      <c r="E15" s="3">
        <v>0</v>
      </c>
      <c r="F15" s="16">
        <v>0</v>
      </c>
      <c r="G15" s="3">
        <v>0</v>
      </c>
      <c r="H15" s="3">
        <v>0</v>
      </c>
      <c r="I15" s="3">
        <v>0</v>
      </c>
      <c r="J15" s="3">
        <v>0</v>
      </c>
      <c r="K15" s="15">
        <f>D2*'CT-emissions'!D14</f>
        <v>16820074.125</v>
      </c>
      <c r="L15" s="3">
        <v>0</v>
      </c>
      <c r="M15" s="3">
        <v>0</v>
      </c>
      <c r="N15" s="16">
        <v>0</v>
      </c>
      <c r="O15" s="18">
        <f t="shared" si="7"/>
        <v>16820074.125</v>
      </c>
      <c r="P15" s="6">
        <f t="shared" si="8"/>
        <v>0</v>
      </c>
      <c r="Q15" s="6">
        <f t="shared" si="8"/>
        <v>0</v>
      </c>
      <c r="R15" s="17">
        <f t="shared" si="8"/>
        <v>0</v>
      </c>
      <c r="S15" s="6">
        <f t="shared" si="1"/>
        <v>16820074.125</v>
      </c>
      <c r="T15" s="3">
        <f>C15*'project-assumptions'!$B$6/'project-assumptions'!$B$10</f>
        <v>0</v>
      </c>
      <c r="U15" s="3">
        <f>D15*'project-assumptions'!$B$6/'project-assumptions'!$B$10</f>
        <v>0</v>
      </c>
      <c r="V15" s="3">
        <f>E15*'project-assumptions'!$B$6/'project-assumptions'!$B$10</f>
        <v>0</v>
      </c>
      <c r="W15" s="16">
        <f>F15*'project-assumptions'!$B$6/'project-assumptions'!$B$10</f>
        <v>0</v>
      </c>
      <c r="X15" s="3">
        <f>G15*'project-assumptions'!$B$6/'project-assumptions'!$B$10</f>
        <v>0</v>
      </c>
      <c r="Y15" s="3">
        <f>H15*'project-assumptions'!$B$6/'project-assumptions'!$B$10</f>
        <v>0</v>
      </c>
      <c r="Z15" s="3">
        <f>I15*'project-assumptions'!$B$6/'project-assumptions'!$B$10</f>
        <v>0</v>
      </c>
      <c r="AA15" s="16">
        <f>J15*'project-assumptions'!$B$6/'project-assumptions'!$B$10</f>
        <v>0</v>
      </c>
      <c r="AB15" s="3">
        <f>K15*'project-assumptions'!$B$6/'project-assumptions'!$B$10</f>
        <v>8.3482599389517578</v>
      </c>
      <c r="AC15" s="3">
        <f>L15*'project-assumptions'!$B$6/'project-assumptions'!$B$10</f>
        <v>0</v>
      </c>
      <c r="AD15" s="3">
        <f>M15*'project-assumptions'!$B$6/'project-assumptions'!$B$10</f>
        <v>0</v>
      </c>
      <c r="AE15" s="16">
        <f>N15*'project-assumptions'!$B$6/'project-assumptions'!$B$10</f>
        <v>0</v>
      </c>
      <c r="AF15" s="5">
        <f t="shared" si="2"/>
        <v>8.3482599389517578</v>
      </c>
      <c r="AG15" s="6">
        <f t="shared" si="3"/>
        <v>0</v>
      </c>
      <c r="AH15" s="18">
        <f t="shared" si="4"/>
        <v>0</v>
      </c>
      <c r="AI15" s="5">
        <f t="shared" si="5"/>
        <v>0</v>
      </c>
      <c r="AJ15" s="6">
        <f t="shared" si="6"/>
        <v>8.3482599389517578</v>
      </c>
    </row>
    <row r="16" spans="1:36">
      <c r="A16" s="84"/>
      <c r="B16" s="54" t="s">
        <v>99</v>
      </c>
      <c r="C16" s="15">
        <f>B1*B2*SUM('WOMBAT-emissions'!C26,'WOMBAT-emissions'!G26,'WOMBAT-emissions'!I26,'WOMBAT-emissions'!N26,'WOMBAT-emissions'!P26,'WOMBAT-emissions'!R26,'WOMBAT-emissions'!T26,'WOMBAT-emissions'!V26)</f>
        <v>249163.55714615999</v>
      </c>
      <c r="D16" s="3">
        <f>B1*B2*SUM('WOMBAT-emissions'!C25,'WOMBAT-emissions'!G25,'WOMBAT-emissions'!N25,'WOMBAT-emissions'!P25,'WOMBAT-emissions'!R25,'WOMBAT-emissions'!T25,'WOMBAT-emissions'!V25)</f>
        <v>10116.22569342</v>
      </c>
      <c r="E16" s="3">
        <f>B1*B2*SUM('WOMBAT-emissions'!C23,'WOMBAT-emissions'!G23,'WOMBAT-emissions'!I23,'WOMBAT-emissions'!N23,'WOMBAT-emissions'!P23,'WOMBAT-emissions'!R23,'WOMBAT-emissions'!T23,'WOMBAT-emissions'!V23)</f>
        <v>1693.6651737000002</v>
      </c>
      <c r="F16" s="16">
        <f>B1*B2*SUM('WOMBAT-emissions'!C24,'WOMBAT-emissions'!G24,'WOMBAT-emissions'!I24,'WOMBAT-emissions'!N24,'WOMBAT-emissions'!P24,'WOMBAT-emissions'!R24,'WOMBAT-emissions'!T24,'WOMBAT-emissions'!V24)</f>
        <v>818.98888296000007</v>
      </c>
      <c r="G16" s="3">
        <v>0</v>
      </c>
      <c r="H16" s="3">
        <v>0</v>
      </c>
      <c r="I16" s="3">
        <v>0</v>
      </c>
      <c r="J16" s="3">
        <v>0</v>
      </c>
      <c r="K16" s="15">
        <v>0</v>
      </c>
      <c r="L16" s="3">
        <v>0</v>
      </c>
      <c r="M16" s="3">
        <v>0</v>
      </c>
      <c r="N16" s="16">
        <v>0</v>
      </c>
      <c r="O16" s="18">
        <f t="shared" si="7"/>
        <v>249163.55714615999</v>
      </c>
      <c r="P16" s="6">
        <f t="shared" si="8"/>
        <v>10116.22569342</v>
      </c>
      <c r="Q16" s="6">
        <f t="shared" si="8"/>
        <v>1693.6651737000002</v>
      </c>
      <c r="R16" s="17">
        <f t="shared" si="8"/>
        <v>818.98888296000007</v>
      </c>
      <c r="S16" s="6">
        <f t="shared" si="1"/>
        <v>261792.43689623999</v>
      </c>
      <c r="T16" s="3">
        <f>C16*'project-assumptions'!$B$6/'project-assumptions'!$B$10</f>
        <v>0.12366664539714116</v>
      </c>
      <c r="U16" s="20">
        <f>D16*'project-assumptions'!$B$6/'project-assumptions'!$B$10</f>
        <v>5.0209577592912448E-3</v>
      </c>
      <c r="V16" s="20">
        <f>E16*'project-assumptions'!$B$6/'project-assumptions'!$B$10</f>
        <v>8.4061205762358561E-4</v>
      </c>
      <c r="W16" s="16">
        <f>F16*'project-assumptions'!$B$6/'project-assumptions'!$B$10</f>
        <v>4.0648644181060157E-4</v>
      </c>
      <c r="X16" s="3">
        <f>G16*'project-assumptions'!$B$6/'project-assumptions'!$B$10</f>
        <v>0</v>
      </c>
      <c r="Y16" s="20">
        <f>H16*'project-assumptions'!$B$6/'project-assumptions'!$B$10</f>
        <v>0</v>
      </c>
      <c r="Z16" s="20">
        <f>I16*'project-assumptions'!$B$6/'project-assumptions'!$B$10</f>
        <v>0</v>
      </c>
      <c r="AA16" s="16">
        <f>J16*'project-assumptions'!$B$6/'project-assumptions'!$B$10</f>
        <v>0</v>
      </c>
      <c r="AB16" s="3">
        <f>K16*'project-assumptions'!$B$6/'project-assumptions'!$B$10</f>
        <v>0</v>
      </c>
      <c r="AC16" s="20">
        <f>L16*'project-assumptions'!$B$6/'project-assumptions'!$B$10</f>
        <v>0</v>
      </c>
      <c r="AD16" s="20">
        <f>M16*'project-assumptions'!$B$6/'project-assumptions'!$B$10</f>
        <v>0</v>
      </c>
      <c r="AE16" s="16">
        <f>N16*'project-assumptions'!$B$6/'project-assumptions'!$B$10</f>
        <v>0</v>
      </c>
      <c r="AF16" s="5">
        <f t="shared" si="2"/>
        <v>0.12366664539714116</v>
      </c>
      <c r="AG16" s="6">
        <f t="shared" si="3"/>
        <v>5.0209577592912448E-3</v>
      </c>
      <c r="AH16" s="18">
        <f t="shared" si="4"/>
        <v>8.4061205762358561E-4</v>
      </c>
      <c r="AI16" s="5">
        <f t="shared" si="5"/>
        <v>4.0648644181060157E-4</v>
      </c>
      <c r="AJ16" s="6">
        <f t="shared" si="6"/>
        <v>0.1299347016558666</v>
      </c>
    </row>
    <row r="17" spans="1:36" ht="15.95">
      <c r="A17" s="8" t="s">
        <v>100</v>
      </c>
      <c r="B17" s="9"/>
      <c r="C17" s="17">
        <f>SUM(C9:C16)</f>
        <v>14690785.271543154</v>
      </c>
      <c r="D17" s="5">
        <f>SUM(D9:D16)</f>
        <v>957969.13349519996</v>
      </c>
      <c r="E17" s="5">
        <f t="shared" ref="E17:AI17" si="9">SUM(E9:E16)</f>
        <v>941594.42399189994</v>
      </c>
      <c r="F17" s="18">
        <f t="shared" si="9"/>
        <v>589298.25192695996</v>
      </c>
      <c r="G17" s="5">
        <f t="shared" si="9"/>
        <v>2603623.8356999997</v>
      </c>
      <c r="H17" s="5">
        <f t="shared" si="9"/>
        <v>88038.31972</v>
      </c>
      <c r="I17" s="5">
        <f t="shared" si="9"/>
        <v>2500943.2061000001</v>
      </c>
      <c r="J17" s="5">
        <f t="shared" si="9"/>
        <v>76829.488158000007</v>
      </c>
      <c r="K17" s="17">
        <f t="shared" si="9"/>
        <v>16820074.125</v>
      </c>
      <c r="L17" s="5">
        <f t="shared" si="9"/>
        <v>0</v>
      </c>
      <c r="M17" s="5">
        <f t="shared" si="9"/>
        <v>0</v>
      </c>
      <c r="N17" s="18">
        <f t="shared" si="9"/>
        <v>0</v>
      </c>
      <c r="O17" s="18">
        <f t="shared" si="9"/>
        <v>34114483.232243158</v>
      </c>
      <c r="P17" s="6">
        <f t="shared" si="9"/>
        <v>1046007.4532152</v>
      </c>
      <c r="Q17" s="6">
        <f t="shared" si="9"/>
        <v>3442537.6300919</v>
      </c>
      <c r="R17" s="17">
        <f t="shared" si="9"/>
        <v>666127.74008496001</v>
      </c>
      <c r="S17" s="6">
        <f t="shared" si="1"/>
        <v>39269156.055635214</v>
      </c>
      <c r="T17" s="18">
        <f t="shared" si="9"/>
        <v>7.2914360093027382</v>
      </c>
      <c r="U17" s="35">
        <f t="shared" si="9"/>
        <v>0.47546611747826084</v>
      </c>
      <c r="V17" s="35">
        <f t="shared" si="9"/>
        <v>0.46733890410556872</v>
      </c>
      <c r="W17" s="18">
        <f t="shared" si="9"/>
        <v>0.29248473889565219</v>
      </c>
      <c r="X17" s="18">
        <f t="shared" si="9"/>
        <v>1.2922492732281119</v>
      </c>
      <c r="Y17" s="35">
        <f t="shared" si="9"/>
        <v>4.3695810859638674E-2</v>
      </c>
      <c r="Z17" s="35">
        <f t="shared" si="9"/>
        <v>1.2412860860135002</v>
      </c>
      <c r="AA17" s="18">
        <f t="shared" si="9"/>
        <v>3.8132563111971413E-2</v>
      </c>
      <c r="AB17" s="18">
        <f t="shared" si="9"/>
        <v>8.3482599389517578</v>
      </c>
      <c r="AC17" s="35">
        <f t="shared" si="9"/>
        <v>0</v>
      </c>
      <c r="AD17" s="35">
        <f t="shared" si="9"/>
        <v>0</v>
      </c>
      <c r="AE17" s="18">
        <f t="shared" si="9"/>
        <v>0</v>
      </c>
      <c r="AF17" s="5">
        <f t="shared" si="9"/>
        <v>16.931945221482611</v>
      </c>
      <c r="AG17" s="6">
        <f t="shared" si="9"/>
        <v>0.51916192833789943</v>
      </c>
      <c r="AH17" s="18">
        <f t="shared" si="9"/>
        <v>1.7086249901190689</v>
      </c>
      <c r="AI17" s="5">
        <f t="shared" si="9"/>
        <v>0.33061730200762363</v>
      </c>
      <c r="AJ17" s="6">
        <f>SUM(AF17:AI17)</f>
        <v>19.490349441947203</v>
      </c>
    </row>
    <row r="18" spans="1:36" ht="15" customHeight="1">
      <c r="A18" s="81" t="s">
        <v>101</v>
      </c>
      <c r="B18" s="54" t="s">
        <v>43</v>
      </c>
      <c r="C18" s="15">
        <f>C9</f>
        <v>9183127.8305999972</v>
      </c>
      <c r="D18" s="3">
        <f t="shared" ref="D18:F18" si="10">D9</f>
        <v>616237.82848799985</v>
      </c>
      <c r="E18" s="3">
        <f t="shared" si="10"/>
        <v>441073.269126</v>
      </c>
      <c r="F18" s="16">
        <f t="shared" si="10"/>
        <v>189055.98540600002</v>
      </c>
      <c r="G18" s="3">
        <f>'CORAL-emissions'!F44</f>
        <v>325729.87</v>
      </c>
      <c r="H18" s="3">
        <f>'CORAL-emissions'!F43</f>
        <v>58382.4542</v>
      </c>
      <c r="I18" s="3">
        <f>'CORAL-emissions'!F41</f>
        <v>35942.010699999999</v>
      </c>
      <c r="J18" s="3">
        <f>'CORAL-emissions'!F42</f>
        <v>54496.979099999997</v>
      </c>
      <c r="K18" s="15">
        <v>0</v>
      </c>
      <c r="L18" s="3">
        <v>0</v>
      </c>
      <c r="M18" s="3">
        <v>0</v>
      </c>
      <c r="N18" s="16">
        <v>0</v>
      </c>
      <c r="O18" s="18">
        <f>SUM(C18,G18,K18)</f>
        <v>9508857.7005999964</v>
      </c>
      <c r="P18" s="6">
        <f t="shared" ref="P18:R18" si="11">SUM(D18,H18,L18)</f>
        <v>674620.28268799989</v>
      </c>
      <c r="Q18" s="6">
        <f t="shared" si="11"/>
        <v>477015.27982599998</v>
      </c>
      <c r="R18" s="17">
        <f t="shared" si="11"/>
        <v>243552.96450600002</v>
      </c>
      <c r="S18" s="6">
        <f>SUM(O18:R18)</f>
        <v>10904046.227619996</v>
      </c>
      <c r="T18" s="3">
        <f>C18*'project-assumptions'!$B$6/'project-assumptions'!$B$10</f>
        <v>4.5578359294222741</v>
      </c>
      <c r="U18" s="53">
        <f>D18*'project-assumptions'!$B$6/'project-assumptions'!$B$10</f>
        <v>0.30585558293031562</v>
      </c>
      <c r="V18" s="53">
        <f>E18*'project-assumptions'!$B$6/'project-assumptions'!$B$10</f>
        <v>0.21891665134306135</v>
      </c>
      <c r="W18" s="16">
        <f>F18*'project-assumptions'!$B$6/'project-assumptions'!$B$10</f>
        <v>9.3833623886241821E-2</v>
      </c>
      <c r="X18" s="3">
        <f>G18*'project-assumptions'!$B$6/'project-assumptions'!$B$10</f>
        <v>0.16166858745284893</v>
      </c>
      <c r="Y18" s="53">
        <f>H18*'project-assumptions'!$B$6/'project-assumptions'!$B$10</f>
        <v>2.8976798788961682E-2</v>
      </c>
      <c r="Z18" s="53">
        <f>I18*'project-assumptions'!$B$6/'project-assumptions'!$B$10</f>
        <v>1.7838996773873336E-2</v>
      </c>
      <c r="AA18" s="16">
        <f>J18*'project-assumptions'!$B$6/'project-assumptions'!$B$10</f>
        <v>2.7048331893984513E-2</v>
      </c>
      <c r="AB18" s="3">
        <f>K18*'project-assumptions'!$B$6/'project-assumptions'!$B$10</f>
        <v>0</v>
      </c>
      <c r="AC18" s="53">
        <f>L18*'project-assumptions'!$B$6/'project-assumptions'!$B$10</f>
        <v>0</v>
      </c>
      <c r="AD18" s="53">
        <f>M18*'project-assumptions'!$B$6/'project-assumptions'!$B$10</f>
        <v>0</v>
      </c>
      <c r="AE18" s="16">
        <f>N18*'project-assumptions'!$B$6/'project-assumptions'!$B$10</f>
        <v>0</v>
      </c>
      <c r="AF18" s="5">
        <f>SUM(T18,X18,AB18)</f>
        <v>4.7195045168751228</v>
      </c>
      <c r="AG18" s="5">
        <f t="shared" ref="AG18:AI25" si="12">SUM(U18,Y18,AC18)</f>
        <v>0.33483238171927732</v>
      </c>
      <c r="AH18" s="5">
        <f t="shared" si="12"/>
        <v>0.23675564811693467</v>
      </c>
      <c r="AI18" s="5">
        <f t="shared" si="12"/>
        <v>0.12088195578022634</v>
      </c>
      <c r="AJ18" s="6">
        <f t="shared" si="6"/>
        <v>5.4119745024915611</v>
      </c>
    </row>
    <row r="19" spans="1:36" ht="15" customHeight="1">
      <c r="A19" s="81"/>
      <c r="B19" s="54" t="s">
        <v>95</v>
      </c>
      <c r="C19" s="15">
        <f>C10</f>
        <v>767864.60569200013</v>
      </c>
      <c r="D19" s="3">
        <f t="shared" ref="D19:F19" si="13">D10</f>
        <v>51527.891789999994</v>
      </c>
      <c r="E19" s="3">
        <f t="shared" si="13"/>
        <v>7527.9411443999998</v>
      </c>
      <c r="F19" s="16">
        <f t="shared" si="13"/>
        <v>110363.66597999999</v>
      </c>
      <c r="G19" s="3">
        <f>'CORAL-emissions'!F55</f>
        <v>1300902.24</v>
      </c>
      <c r="H19" s="3">
        <f>'CORAL-emissions'!F54</f>
        <v>22443.7052</v>
      </c>
      <c r="I19" s="3">
        <f>'CORAL-emissions'!F52</f>
        <v>119070.455</v>
      </c>
      <c r="J19" s="3">
        <f>'CORAL-emissions'!F53</f>
        <v>22016.7526</v>
      </c>
      <c r="K19" s="15">
        <v>0</v>
      </c>
      <c r="L19" s="3">
        <v>0</v>
      </c>
      <c r="M19" s="3">
        <v>0</v>
      </c>
      <c r="N19" s="16">
        <v>0</v>
      </c>
      <c r="O19" s="18"/>
      <c r="P19" s="6"/>
      <c r="Q19" s="6"/>
      <c r="R19" s="17"/>
      <c r="S19" s="6">
        <f t="shared" si="1"/>
        <v>0</v>
      </c>
      <c r="T19" s="3">
        <f>C19*'project-assumptions'!$B$6/'project-assumptions'!$B$10</f>
        <v>0.38111207350208465</v>
      </c>
      <c r="U19" s="3">
        <f>D19*'project-assumptions'!$B$6/'project-assumptions'!$B$10</f>
        <v>2.5574693165574744E-2</v>
      </c>
      <c r="V19" s="3">
        <f>E19*'project-assumptions'!$B$6/'project-assumptions'!$B$10</f>
        <v>3.7363217909469923E-3</v>
      </c>
      <c r="W19" s="16">
        <f>F19*'project-assumptions'!$B$6/'project-assumptions'!$B$10</f>
        <v>5.4776486986301359E-2</v>
      </c>
      <c r="X19" s="3">
        <f>G19*'project-assumptions'!$B$6/'project-assumptions'!$B$10</f>
        <v>0.64567313877307919</v>
      </c>
      <c r="Y19" s="3">
        <f>H19*'project-assumptions'!$B$6/'project-assumptions'!$B$10</f>
        <v>1.1139420885447688E-2</v>
      </c>
      <c r="Z19" s="3">
        <f>I19*'project-assumptions'!$B$6/'project-assumptions'!$B$10</f>
        <v>5.9097903017669248E-2</v>
      </c>
      <c r="AA19" s="16">
        <f>J19*'project-assumptions'!$B$6/'project-assumptions'!$B$10</f>
        <v>1.092751270597578E-2</v>
      </c>
      <c r="AB19" s="3">
        <f>K19*'project-assumptions'!$B$6/'project-assumptions'!$B$10</f>
        <v>0</v>
      </c>
      <c r="AC19" s="3">
        <f>L19*'project-assumptions'!$B$6/'project-assumptions'!$B$10</f>
        <v>0</v>
      </c>
      <c r="AD19" s="3">
        <f>M19*'project-assumptions'!$B$6/'project-assumptions'!$B$10</f>
        <v>0</v>
      </c>
      <c r="AE19" s="16">
        <f>N19*'project-assumptions'!$B$6/'project-assumptions'!$B$10</f>
        <v>0</v>
      </c>
      <c r="AF19" s="5">
        <f t="shared" ref="AF19:AF25" si="14">SUM(T19,X19,AB19)</f>
        <v>1.0267852122751639</v>
      </c>
      <c r="AG19" s="5">
        <f t="shared" si="12"/>
        <v>3.6714114051022428E-2</v>
      </c>
      <c r="AH19" s="5">
        <f t="shared" si="12"/>
        <v>6.2834224808616237E-2</v>
      </c>
      <c r="AI19" s="5">
        <f t="shared" si="12"/>
        <v>6.5703999692277137E-2</v>
      </c>
      <c r="AJ19" s="13">
        <f t="shared" si="6"/>
        <v>1.1920375508270795</v>
      </c>
    </row>
    <row r="20" spans="1:36">
      <c r="A20" s="82"/>
      <c r="B20" s="54" t="s">
        <v>96</v>
      </c>
      <c r="C20" s="15">
        <f t="shared" ref="C20:F25" si="15">C11</f>
        <v>1272557.4882</v>
      </c>
      <c r="D20" s="3">
        <f t="shared" si="15"/>
        <v>55014.053867999995</v>
      </c>
      <c r="E20" s="3">
        <f t="shared" si="15"/>
        <v>8054.682775199999</v>
      </c>
      <c r="F20" s="16">
        <f t="shared" si="15"/>
        <v>6909.9351612</v>
      </c>
      <c r="G20" s="3">
        <v>0</v>
      </c>
      <c r="H20" s="3">
        <v>0</v>
      </c>
      <c r="I20" s="3">
        <v>0</v>
      </c>
      <c r="J20" s="3">
        <v>0</v>
      </c>
      <c r="K20" s="15">
        <v>0</v>
      </c>
      <c r="L20" s="3">
        <v>0</v>
      </c>
      <c r="M20" s="3">
        <v>0</v>
      </c>
      <c r="N20" s="16">
        <v>0</v>
      </c>
      <c r="O20" s="18">
        <f t="shared" ref="O20:O25" si="16">SUM(C20,G20,K20)</f>
        <v>1272557.4882</v>
      </c>
      <c r="P20" s="6">
        <f t="shared" ref="P20:P25" si="17">SUM(D20,H20,L20)</f>
        <v>55014.053867999995</v>
      </c>
      <c r="Q20" s="6">
        <f t="shared" ref="Q20:Q25" si="18">SUM(E20,I20,M20)</f>
        <v>8054.682775199999</v>
      </c>
      <c r="R20" s="17">
        <f t="shared" ref="R20:R25" si="19">SUM(F20,J20,N20)</f>
        <v>6909.9351612</v>
      </c>
      <c r="S20" s="6">
        <f t="shared" si="1"/>
        <v>1342536.1600043999</v>
      </c>
      <c r="T20" s="3">
        <f>C20*'project-assumptions'!$B$6/'project-assumptions'!$B$10</f>
        <v>0.63160486807623584</v>
      </c>
      <c r="U20" s="3">
        <f>D20*'project-assumptions'!$B$6/'project-assumptions'!$B$10</f>
        <v>2.7304970154854075E-2</v>
      </c>
      <c r="V20" s="3">
        <f>E20*'project-assumptions'!$B$6/'project-assumptions'!$B$10</f>
        <v>3.9977579785586649E-3</v>
      </c>
      <c r="W20" s="16">
        <f>F20*'project-assumptions'!$B$6/'project-assumptions'!$B$10</f>
        <v>3.4295886247766526E-3</v>
      </c>
      <c r="X20" s="3">
        <f>G20*'project-assumptions'!$B$6/'project-assumptions'!$B$10</f>
        <v>0</v>
      </c>
      <c r="Y20" s="3">
        <f>H20*'project-assumptions'!$B$6/'project-assumptions'!$B$10</f>
        <v>0</v>
      </c>
      <c r="Z20" s="3">
        <f>I20*'project-assumptions'!$B$6/'project-assumptions'!$B$10</f>
        <v>0</v>
      </c>
      <c r="AA20" s="16">
        <f>J20*'project-assumptions'!$B$6/'project-assumptions'!$B$10</f>
        <v>0</v>
      </c>
      <c r="AB20" s="3">
        <f>K20*'project-assumptions'!$B$6/'project-assumptions'!$B$10</f>
        <v>0</v>
      </c>
      <c r="AC20" s="3">
        <f>L20*'project-assumptions'!$B$6/'project-assumptions'!$B$10</f>
        <v>0</v>
      </c>
      <c r="AD20" s="3">
        <f>M20*'project-assumptions'!$B$6/'project-assumptions'!$B$10</f>
        <v>0</v>
      </c>
      <c r="AE20" s="16">
        <f>N20*'project-assumptions'!$B$6/'project-assumptions'!$B$10</f>
        <v>0</v>
      </c>
      <c r="AF20" s="5">
        <f t="shared" si="14"/>
        <v>0.63160486807623584</v>
      </c>
      <c r="AG20" s="5">
        <f t="shared" si="12"/>
        <v>2.7304970154854075E-2</v>
      </c>
      <c r="AH20" s="5">
        <f t="shared" si="12"/>
        <v>3.9977579785586649E-3</v>
      </c>
      <c r="AI20" s="5">
        <f t="shared" si="12"/>
        <v>3.4295886247766526E-3</v>
      </c>
      <c r="AJ20" s="6">
        <f t="shared" si="6"/>
        <v>0.66633718483442517</v>
      </c>
    </row>
    <row r="21" spans="1:36">
      <c r="A21" s="82"/>
      <c r="B21" s="54" t="s">
        <v>97</v>
      </c>
      <c r="C21" s="15">
        <f t="shared" si="15"/>
        <v>326623.82391599996</v>
      </c>
      <c r="D21" s="3">
        <f t="shared" si="15"/>
        <v>27161.973765000002</v>
      </c>
      <c r="E21" s="3">
        <f t="shared" si="15"/>
        <v>243788.58071399998</v>
      </c>
      <c r="F21" s="16">
        <f t="shared" si="15"/>
        <v>153924.62296199999</v>
      </c>
      <c r="G21" s="3">
        <v>0</v>
      </c>
      <c r="H21" s="3">
        <v>0</v>
      </c>
      <c r="I21" s="3">
        <v>0</v>
      </c>
      <c r="J21" s="3">
        <v>0</v>
      </c>
      <c r="K21" s="15">
        <v>0</v>
      </c>
      <c r="L21" s="3">
        <v>0</v>
      </c>
      <c r="M21" s="3">
        <v>0</v>
      </c>
      <c r="N21" s="16">
        <v>0</v>
      </c>
      <c r="O21" s="18">
        <f t="shared" si="16"/>
        <v>326623.82391599996</v>
      </c>
      <c r="P21" s="6">
        <f t="shared" si="17"/>
        <v>27161.973765000002</v>
      </c>
      <c r="Q21" s="6">
        <f t="shared" si="18"/>
        <v>243788.58071399998</v>
      </c>
      <c r="R21" s="17">
        <f t="shared" si="19"/>
        <v>153924.62296199999</v>
      </c>
      <c r="S21" s="6">
        <f t="shared" si="1"/>
        <v>751499.00135699997</v>
      </c>
      <c r="T21" s="3">
        <f>C21*'project-assumptions'!$B$6/'project-assumptions'!$B$10</f>
        <v>0.16211228107802261</v>
      </c>
      <c r="U21" s="3">
        <f>D21*'project-assumptions'!$B$6/'project-assumptions'!$B$10</f>
        <v>1.348122581149494E-2</v>
      </c>
      <c r="V21" s="3">
        <f>E21*'project-assumptions'!$B$6/'project-assumptions'!$B$10</f>
        <v>0.12099889850804048</v>
      </c>
      <c r="W21" s="16">
        <f>F21*'project-assumptions'!$B$6/'project-assumptions'!$B$10</f>
        <v>7.6396973874329963E-2</v>
      </c>
      <c r="X21" s="3">
        <f>G21*'project-assumptions'!$B$6/'project-assumptions'!$B$10</f>
        <v>0</v>
      </c>
      <c r="Y21" s="3">
        <f>H21*'project-assumptions'!$B$6/'project-assumptions'!$B$10</f>
        <v>0</v>
      </c>
      <c r="Z21" s="3">
        <f>I21*'project-assumptions'!$B$6/'project-assumptions'!$B$10</f>
        <v>0</v>
      </c>
      <c r="AA21" s="16">
        <f>J21*'project-assumptions'!$B$6/'project-assumptions'!$B$10</f>
        <v>0</v>
      </c>
      <c r="AB21" s="3">
        <f>K21*'project-assumptions'!$B$6/'project-assumptions'!$B$10</f>
        <v>0</v>
      </c>
      <c r="AC21" s="3">
        <f>L21*'project-assumptions'!$B$6/'project-assumptions'!$B$10</f>
        <v>0</v>
      </c>
      <c r="AD21" s="3">
        <f>M21*'project-assumptions'!$B$6/'project-assumptions'!$B$10</f>
        <v>0</v>
      </c>
      <c r="AE21" s="16">
        <f>N21*'project-assumptions'!$B$6/'project-assumptions'!$B$10</f>
        <v>0</v>
      </c>
      <c r="AF21" s="5">
        <f t="shared" si="14"/>
        <v>0.16211228107802261</v>
      </c>
      <c r="AG21" s="5">
        <f t="shared" si="12"/>
        <v>1.348122581149494E-2</v>
      </c>
      <c r="AH21" s="5">
        <f t="shared" si="12"/>
        <v>0.12099889850804048</v>
      </c>
      <c r="AI21" s="5">
        <f t="shared" si="12"/>
        <v>7.6396973874329963E-2</v>
      </c>
      <c r="AJ21" s="6">
        <f t="shared" si="6"/>
        <v>0.37298937927188802</v>
      </c>
    </row>
    <row r="22" spans="1:36">
      <c r="A22" s="82"/>
      <c r="B22" s="54" t="s">
        <v>48</v>
      </c>
      <c r="C22" s="15">
        <f t="shared" si="15"/>
        <v>2891447.9659889997</v>
      </c>
      <c r="D22" s="3">
        <f t="shared" si="15"/>
        <v>197911.15989077996</v>
      </c>
      <c r="E22" s="3">
        <f t="shared" si="15"/>
        <v>239456.28505859998</v>
      </c>
      <c r="F22" s="16">
        <f t="shared" si="15"/>
        <v>128225.05353480001</v>
      </c>
      <c r="G22" s="3">
        <f>'CORAL-emissions'!F48</f>
        <v>94073.407000000007</v>
      </c>
      <c r="H22" s="3">
        <f>'CORAL-emissions'!F47</f>
        <v>7212.16032</v>
      </c>
      <c r="I22" s="3">
        <f>'CORAL-emissions'!F45</f>
        <v>28109.435399999998</v>
      </c>
      <c r="J22" s="3">
        <f>'CORAL-emissions'!F46</f>
        <v>315.75645800000001</v>
      </c>
      <c r="K22" s="15">
        <v>0</v>
      </c>
      <c r="L22" s="3">
        <v>0</v>
      </c>
      <c r="M22" s="3">
        <v>0</v>
      </c>
      <c r="N22" s="16">
        <v>0</v>
      </c>
      <c r="O22" s="18">
        <f t="shared" si="16"/>
        <v>2985521.3729889998</v>
      </c>
      <c r="P22" s="6">
        <f t="shared" si="17"/>
        <v>205123.32021077996</v>
      </c>
      <c r="Q22" s="6">
        <f t="shared" si="18"/>
        <v>267565.72045859997</v>
      </c>
      <c r="R22" s="17">
        <f t="shared" si="19"/>
        <v>128540.80999280002</v>
      </c>
      <c r="S22" s="6">
        <f t="shared" si="1"/>
        <v>3586751.2236511796</v>
      </c>
      <c r="T22" s="3">
        <f>C22*'project-assumptions'!$B$6/'project-assumptions'!$B$10</f>
        <v>1.4351042118269801</v>
      </c>
      <c r="U22" s="3">
        <f>D22*'project-assumptions'!$B$6/'project-assumptions'!$B$10</f>
        <v>9.8228687656730179E-2</v>
      </c>
      <c r="V22" s="3">
        <f>E22*'project-assumptions'!$B$6/'project-assumptions'!$B$10</f>
        <v>0.11884866242733769</v>
      </c>
      <c r="W22" s="16">
        <f>F22*'project-assumptions'!$B$6/'project-assumptions'!$B$10</f>
        <v>6.3641579082191785E-2</v>
      </c>
      <c r="X22" s="3">
        <f>G22*'project-assumptions'!$B$6/'project-assumptions'!$B$10</f>
        <v>4.6691188703593407E-2</v>
      </c>
      <c r="Y22" s="3">
        <f>H22*'project-assumptions'!$B$6/'project-assumptions'!$B$10</f>
        <v>3.5795911852293033E-3</v>
      </c>
      <c r="Z22" s="3">
        <f>I22*'project-assumptions'!$B$6/'project-assumptions'!$B$10</f>
        <v>1.3951476771888028E-2</v>
      </c>
      <c r="AA22" s="16">
        <f>J22*'project-assumptions'!$B$6/'project-assumptions'!$B$10</f>
        <v>1.5671851201111772E-4</v>
      </c>
      <c r="AB22" s="3">
        <f>K22*'project-assumptions'!$B$6/'project-assumptions'!$B$10</f>
        <v>0</v>
      </c>
      <c r="AC22" s="3">
        <f>L22*'project-assumptions'!$B$6/'project-assumptions'!$B$10</f>
        <v>0</v>
      </c>
      <c r="AD22" s="3">
        <f>M22*'project-assumptions'!$B$6/'project-assumptions'!$B$10</f>
        <v>0</v>
      </c>
      <c r="AE22" s="16">
        <f>N22*'project-assumptions'!$B$6/'project-assumptions'!$B$10</f>
        <v>0</v>
      </c>
      <c r="AF22" s="5">
        <f t="shared" si="14"/>
        <v>1.4817954005305736</v>
      </c>
      <c r="AG22" s="5">
        <f t="shared" si="12"/>
        <v>0.10180827884195948</v>
      </c>
      <c r="AH22" s="5">
        <f t="shared" si="12"/>
        <v>0.1328001391992257</v>
      </c>
      <c r="AI22" s="5">
        <f t="shared" si="12"/>
        <v>6.3798297594202899E-2</v>
      </c>
      <c r="AJ22" s="6">
        <f t="shared" si="6"/>
        <v>1.7802021161659616</v>
      </c>
    </row>
    <row r="23" spans="1:36">
      <c r="A23" s="82"/>
      <c r="B23" s="54" t="s">
        <v>49</v>
      </c>
      <c r="C23" s="15">
        <f t="shared" si="15"/>
        <v>0</v>
      </c>
      <c r="D23" s="3">
        <f t="shared" si="15"/>
        <v>0</v>
      </c>
      <c r="E23" s="3">
        <f t="shared" si="15"/>
        <v>0</v>
      </c>
      <c r="F23" s="16">
        <f t="shared" si="15"/>
        <v>0</v>
      </c>
      <c r="G23" s="3">
        <f>'CORAL-emissions'!F50</f>
        <v>164936.489</v>
      </c>
      <c r="H23" s="3">
        <v>0</v>
      </c>
      <c r="I23" s="3">
        <f>'CORAL-emissions'!F49</f>
        <v>2293016.4700000002</v>
      </c>
      <c r="J23" s="3">
        <v>0</v>
      </c>
      <c r="K23" s="15">
        <v>0</v>
      </c>
      <c r="L23" s="3">
        <v>0</v>
      </c>
      <c r="M23" s="3">
        <v>0</v>
      </c>
      <c r="N23" s="16">
        <v>0</v>
      </c>
      <c r="O23" s="18">
        <f t="shared" si="16"/>
        <v>164936.489</v>
      </c>
      <c r="P23" s="6">
        <f t="shared" si="17"/>
        <v>0</v>
      </c>
      <c r="Q23" s="6">
        <f t="shared" si="18"/>
        <v>2293016.4700000002</v>
      </c>
      <c r="R23" s="17">
        <f t="shared" si="19"/>
        <v>0</v>
      </c>
      <c r="S23" s="6">
        <f t="shared" si="1"/>
        <v>2457952.9590000003</v>
      </c>
      <c r="T23" s="3">
        <f>C23*'project-assumptions'!$B$6/'project-assumptions'!$B$10</f>
        <v>0</v>
      </c>
      <c r="U23" s="3">
        <f>D23*'project-assumptions'!$B$6/'project-assumptions'!$B$10</f>
        <v>0</v>
      </c>
      <c r="V23" s="3">
        <f>E23*'project-assumptions'!$B$6/'project-assumptions'!$B$10</f>
        <v>0</v>
      </c>
      <c r="W23" s="16">
        <f>F23*'project-assumptions'!$B$6/'project-assumptions'!$B$10</f>
        <v>0</v>
      </c>
      <c r="X23" s="3">
        <f>G23*'project-assumptions'!$B$6/'project-assumptions'!$B$10</f>
        <v>8.1862462279134407E-2</v>
      </c>
      <c r="Y23" s="3">
        <f>H23*'project-assumptions'!$B$6/'project-assumptions'!$B$10</f>
        <v>0</v>
      </c>
      <c r="Z23" s="3">
        <f>I23*'project-assumptions'!$B$6/'project-assumptions'!$B$10</f>
        <v>1.1380863956720271</v>
      </c>
      <c r="AA23" s="16">
        <f>J23*'project-assumptions'!$B$6/'project-assumptions'!$B$10</f>
        <v>0</v>
      </c>
      <c r="AB23" s="3">
        <f>K23*'project-assumptions'!$B$6/'project-assumptions'!$B$10</f>
        <v>0</v>
      </c>
      <c r="AC23" s="3">
        <f>L23*'project-assumptions'!$B$6/'project-assumptions'!$B$10</f>
        <v>0</v>
      </c>
      <c r="AD23" s="3">
        <f>M23*'project-assumptions'!$B$6/'project-assumptions'!$B$10</f>
        <v>0</v>
      </c>
      <c r="AE23" s="16">
        <f>N23*'project-assumptions'!$B$6/'project-assumptions'!$B$10</f>
        <v>0</v>
      </c>
      <c r="AF23" s="5">
        <f t="shared" si="14"/>
        <v>8.1862462279134407E-2</v>
      </c>
      <c r="AG23" s="5">
        <f t="shared" si="12"/>
        <v>0</v>
      </c>
      <c r="AH23" s="5">
        <f t="shared" si="12"/>
        <v>1.1380863956720271</v>
      </c>
      <c r="AI23" s="5">
        <f t="shared" si="12"/>
        <v>0</v>
      </c>
      <c r="AJ23" s="6">
        <f t="shared" si="6"/>
        <v>1.2199488579511615</v>
      </c>
    </row>
    <row r="24" spans="1:36">
      <c r="A24" s="82"/>
      <c r="B24" s="54" t="s">
        <v>98</v>
      </c>
      <c r="C24" s="15">
        <f t="shared" si="15"/>
        <v>0</v>
      </c>
      <c r="D24" s="3">
        <f t="shared" si="15"/>
        <v>0</v>
      </c>
      <c r="E24" s="3">
        <f t="shared" si="15"/>
        <v>0</v>
      </c>
      <c r="F24" s="16">
        <f t="shared" si="15"/>
        <v>0</v>
      </c>
      <c r="G24" s="3">
        <v>0</v>
      </c>
      <c r="H24" s="3">
        <v>0</v>
      </c>
      <c r="I24" s="3">
        <v>0</v>
      </c>
      <c r="J24" s="3">
        <v>0</v>
      </c>
      <c r="K24" s="15">
        <f>D2*'CT-emissions'!C14</f>
        <v>886876.63549999997</v>
      </c>
      <c r="L24" s="3">
        <v>0</v>
      </c>
      <c r="M24" s="3">
        <v>0</v>
      </c>
      <c r="N24" s="16">
        <v>0</v>
      </c>
      <c r="O24" s="18">
        <f t="shared" si="16"/>
        <v>886876.63549999997</v>
      </c>
      <c r="P24" s="6">
        <f t="shared" si="17"/>
        <v>0</v>
      </c>
      <c r="Q24" s="6">
        <f t="shared" si="18"/>
        <v>0</v>
      </c>
      <c r="R24" s="17">
        <f t="shared" si="19"/>
        <v>0</v>
      </c>
      <c r="S24" s="6">
        <f t="shared" si="1"/>
        <v>886876.63549999997</v>
      </c>
      <c r="T24" s="3">
        <f>C24*'project-assumptions'!$B$6/'project-assumptions'!$B$10</f>
        <v>0</v>
      </c>
      <c r="U24" s="3">
        <f>D24*'project-assumptions'!$B$6/'project-assumptions'!$B$10</f>
        <v>0</v>
      </c>
      <c r="V24" s="3">
        <f>E24*'project-assumptions'!$B$6/'project-assumptions'!$B$10</f>
        <v>0</v>
      </c>
      <c r="W24" s="16">
        <f>F24*'project-assumptions'!$B$6/'project-assumptions'!$B$10</f>
        <v>0</v>
      </c>
      <c r="X24" s="3">
        <f>G24*'project-assumptions'!$B$6/'project-assumptions'!$B$10</f>
        <v>0</v>
      </c>
      <c r="Y24" s="3">
        <f>H24*'project-assumptions'!$B$6/'project-assumptions'!$B$10</f>
        <v>0</v>
      </c>
      <c r="Z24" s="3">
        <f>I24*'project-assumptions'!$B$6/'project-assumptions'!$B$10</f>
        <v>0</v>
      </c>
      <c r="AA24" s="16">
        <f>J24*'project-assumptions'!$B$6/'project-assumptions'!$B$10</f>
        <v>0</v>
      </c>
      <c r="AB24" s="3">
        <f>K24*'project-assumptions'!$B$6/'project-assumptions'!$B$10</f>
        <v>0.44018097850903315</v>
      </c>
      <c r="AC24" s="3">
        <f>L24*'project-assumptions'!$B$6/'project-assumptions'!$B$10</f>
        <v>0</v>
      </c>
      <c r="AD24" s="3">
        <f>M24*'project-assumptions'!$B$6/'project-assumptions'!$B$10</f>
        <v>0</v>
      </c>
      <c r="AE24" s="16">
        <f>N24*'project-assumptions'!$B$6/'project-assumptions'!$B$10</f>
        <v>0</v>
      </c>
      <c r="AF24" s="5">
        <f t="shared" si="14"/>
        <v>0.44018097850903315</v>
      </c>
      <c r="AG24" s="5">
        <f t="shared" si="12"/>
        <v>0</v>
      </c>
      <c r="AH24" s="5">
        <f t="shared" si="12"/>
        <v>0</v>
      </c>
      <c r="AI24" s="5">
        <f t="shared" si="12"/>
        <v>0</v>
      </c>
      <c r="AJ24" s="6">
        <f t="shared" si="6"/>
        <v>0.44018097850903315</v>
      </c>
    </row>
    <row r="25" spans="1:36">
      <c r="A25" s="82"/>
      <c r="B25" s="54" t="s">
        <v>99</v>
      </c>
      <c r="C25" s="15">
        <f t="shared" si="15"/>
        <v>249163.55714615999</v>
      </c>
      <c r="D25" s="3">
        <f t="shared" si="15"/>
        <v>10116.22569342</v>
      </c>
      <c r="E25" s="3">
        <f t="shared" si="15"/>
        <v>1693.6651737000002</v>
      </c>
      <c r="F25" s="16">
        <f t="shared" si="15"/>
        <v>818.98888296000007</v>
      </c>
      <c r="G25" s="3">
        <v>0</v>
      </c>
      <c r="H25" s="3">
        <v>0</v>
      </c>
      <c r="I25" s="3">
        <v>0</v>
      </c>
      <c r="J25" s="3">
        <v>0</v>
      </c>
      <c r="K25" s="15">
        <v>0</v>
      </c>
      <c r="L25" s="3">
        <v>0</v>
      </c>
      <c r="M25" s="3">
        <v>0</v>
      </c>
      <c r="N25" s="16">
        <v>0</v>
      </c>
      <c r="O25" s="18">
        <f t="shared" si="16"/>
        <v>249163.55714615999</v>
      </c>
      <c r="P25" s="6">
        <f t="shared" si="17"/>
        <v>10116.22569342</v>
      </c>
      <c r="Q25" s="6">
        <f t="shared" si="18"/>
        <v>1693.6651737000002</v>
      </c>
      <c r="R25" s="17">
        <f t="shared" si="19"/>
        <v>818.98888296000007</v>
      </c>
      <c r="S25" s="6">
        <f t="shared" si="1"/>
        <v>261792.43689623999</v>
      </c>
      <c r="T25" s="3">
        <f>C25*'project-assumptions'!$B$6/'project-assumptions'!$B$10</f>
        <v>0.12366664539714116</v>
      </c>
      <c r="U25" s="20">
        <f>D25*'project-assumptions'!$B$6/'project-assumptions'!$B$10</f>
        <v>5.0209577592912448E-3</v>
      </c>
      <c r="V25" s="3">
        <f>E25*'project-assumptions'!$B$6/'project-assumptions'!$B$10</f>
        <v>8.4061205762358561E-4</v>
      </c>
      <c r="W25" s="16">
        <f>F25*'project-assumptions'!$B$6/'project-assumptions'!$B$10</f>
        <v>4.0648644181060157E-4</v>
      </c>
      <c r="X25" s="3">
        <f>G25*'project-assumptions'!$B$6/'project-assumptions'!$B$10</f>
        <v>0</v>
      </c>
      <c r="Y25" s="3">
        <f>H25*'project-assumptions'!$B$6/'project-assumptions'!$B$10</f>
        <v>0</v>
      </c>
      <c r="Z25" s="3">
        <f>I25*'project-assumptions'!$B$6/'project-assumptions'!$B$10</f>
        <v>0</v>
      </c>
      <c r="AA25" s="16">
        <f>J25*'project-assumptions'!$B$6/'project-assumptions'!$B$10</f>
        <v>0</v>
      </c>
      <c r="AB25" s="3">
        <f>K25*'project-assumptions'!$B$6/'project-assumptions'!$B$10</f>
        <v>0</v>
      </c>
      <c r="AC25" s="3">
        <f>L25*'project-assumptions'!$B$6/'project-assumptions'!$B$10</f>
        <v>0</v>
      </c>
      <c r="AD25" s="3">
        <f>M25*'project-assumptions'!$B$6/'project-assumptions'!$B$10</f>
        <v>0</v>
      </c>
      <c r="AE25" s="16">
        <f>N25*'project-assumptions'!$B$6/'project-assumptions'!$B$10</f>
        <v>0</v>
      </c>
      <c r="AF25" s="5">
        <f t="shared" si="14"/>
        <v>0.12366664539714116</v>
      </c>
      <c r="AG25" s="5">
        <f t="shared" si="12"/>
        <v>5.0209577592912448E-3</v>
      </c>
      <c r="AH25" s="5">
        <f t="shared" si="12"/>
        <v>8.4061205762358561E-4</v>
      </c>
      <c r="AI25" s="5">
        <f t="shared" si="12"/>
        <v>4.0648644181060157E-4</v>
      </c>
      <c r="AJ25" s="6">
        <f t="shared" si="6"/>
        <v>0.1299347016558666</v>
      </c>
    </row>
    <row r="26" spans="1:36">
      <c r="A26" s="10" t="s">
        <v>100</v>
      </c>
      <c r="B26" s="9"/>
      <c r="C26" s="17">
        <f>SUM(C18:C25)</f>
        <v>14690785.271543154</v>
      </c>
      <c r="D26" s="5">
        <f t="shared" ref="D26:AI26" si="20">SUM(D18:D25)</f>
        <v>957969.13349519996</v>
      </c>
      <c r="E26" s="5">
        <f t="shared" si="20"/>
        <v>941594.42399189994</v>
      </c>
      <c r="F26" s="18">
        <f t="shared" si="20"/>
        <v>589298.25192695996</v>
      </c>
      <c r="G26" s="5">
        <f t="shared" si="20"/>
        <v>1885642.0060000001</v>
      </c>
      <c r="H26" s="5">
        <f t="shared" si="20"/>
        <v>88038.31972</v>
      </c>
      <c r="I26" s="5">
        <f t="shared" si="20"/>
        <v>2476138.3711000001</v>
      </c>
      <c r="J26" s="5">
        <f t="shared" si="20"/>
        <v>76829.488158000007</v>
      </c>
      <c r="K26" s="17">
        <f t="shared" si="20"/>
        <v>886876.63549999997</v>
      </c>
      <c r="L26" s="5">
        <f t="shared" si="20"/>
        <v>0</v>
      </c>
      <c r="M26" s="5">
        <f t="shared" si="20"/>
        <v>0</v>
      </c>
      <c r="N26" s="18">
        <f t="shared" si="20"/>
        <v>0</v>
      </c>
      <c r="O26" s="18">
        <f t="shared" si="20"/>
        <v>15394537.067351155</v>
      </c>
      <c r="P26" s="6">
        <f t="shared" si="20"/>
        <v>972035.8562252</v>
      </c>
      <c r="Q26" s="6">
        <f t="shared" si="20"/>
        <v>3291134.3989475002</v>
      </c>
      <c r="R26" s="17">
        <f t="shared" si="20"/>
        <v>533747.32150496007</v>
      </c>
      <c r="S26" s="6">
        <f t="shared" si="1"/>
        <v>20191454.644028816</v>
      </c>
      <c r="T26" s="18">
        <f t="shared" si="20"/>
        <v>7.2914360093027382</v>
      </c>
      <c r="U26" s="9">
        <f t="shared" si="20"/>
        <v>0.47546611747826084</v>
      </c>
      <c r="V26" s="6">
        <f t="shared" si="20"/>
        <v>0.46733890410556872</v>
      </c>
      <c r="W26" s="6">
        <f t="shared" si="20"/>
        <v>0.29248473889565219</v>
      </c>
      <c r="X26" s="18">
        <f t="shared" si="20"/>
        <v>0.93589537720865601</v>
      </c>
      <c r="Y26" s="6">
        <f t="shared" si="20"/>
        <v>4.3695810859638674E-2</v>
      </c>
      <c r="Z26" s="6">
        <f t="shared" si="20"/>
        <v>1.2289747722354576</v>
      </c>
      <c r="AA26" s="6">
        <f t="shared" si="20"/>
        <v>3.8132563111971413E-2</v>
      </c>
      <c r="AB26" s="18">
        <f t="shared" si="20"/>
        <v>0.44018097850903315</v>
      </c>
      <c r="AC26" s="6">
        <f t="shared" si="20"/>
        <v>0</v>
      </c>
      <c r="AD26" s="6">
        <f t="shared" si="20"/>
        <v>0</v>
      </c>
      <c r="AE26" s="6">
        <f t="shared" si="20"/>
        <v>0</v>
      </c>
      <c r="AF26" s="18">
        <f t="shared" si="20"/>
        <v>8.6675123650204302</v>
      </c>
      <c r="AG26" s="13">
        <f t="shared" si="20"/>
        <v>0.51916192833789943</v>
      </c>
      <c r="AH26" s="24">
        <f t="shared" si="20"/>
        <v>1.6963136763410265</v>
      </c>
      <c r="AI26" s="17">
        <f t="shared" si="20"/>
        <v>0.33061730200762363</v>
      </c>
      <c r="AJ26" s="6">
        <f t="shared" si="6"/>
        <v>11.21360527170698</v>
      </c>
    </row>
    <row r="27" spans="1:36">
      <c r="A27" s="81" t="s">
        <v>102</v>
      </c>
      <c r="B27" s="54" t="s">
        <v>43</v>
      </c>
      <c r="C27" s="15">
        <f>C9</f>
        <v>9183127.8305999972</v>
      </c>
      <c r="D27" s="3">
        <f t="shared" ref="D27:F27" si="21">D9</f>
        <v>616237.82848799985</v>
      </c>
      <c r="E27" s="3">
        <f t="shared" si="21"/>
        <v>441073.269126</v>
      </c>
      <c r="F27" s="16">
        <f t="shared" si="21"/>
        <v>189055.98540600002</v>
      </c>
      <c r="G27" s="3">
        <f>'CORAL-emissions'!F29</f>
        <v>118622.321</v>
      </c>
      <c r="H27" s="3">
        <f>'CORAL-emissions'!F28</f>
        <v>58382.4542</v>
      </c>
      <c r="I27" s="3">
        <f>'CORAL-emissions'!F26</f>
        <v>34083.943700000003</v>
      </c>
      <c r="J27" s="3">
        <f>'CORAL-emissions'!F27</f>
        <v>54496.979099999997</v>
      </c>
      <c r="K27" s="15">
        <v>0</v>
      </c>
      <c r="L27" s="3">
        <v>0</v>
      </c>
      <c r="M27" s="3">
        <v>0</v>
      </c>
      <c r="N27" s="16">
        <v>0</v>
      </c>
      <c r="O27" s="18">
        <f>SUM(C27,G27,K27)</f>
        <v>9301750.1515999977</v>
      </c>
      <c r="P27" s="6">
        <f t="shared" ref="P27:R34" si="22">SUM(D27,H27,L27)</f>
        <v>674620.28268799989</v>
      </c>
      <c r="Q27" s="6">
        <f t="shared" si="22"/>
        <v>475157.212826</v>
      </c>
      <c r="R27" s="17">
        <f t="shared" si="22"/>
        <v>243552.96450600002</v>
      </c>
      <c r="S27" s="6">
        <f>SUM(O27:R27)</f>
        <v>10695080.611619998</v>
      </c>
      <c r="T27" s="3">
        <f>C27*'project-assumptions'!$B$6/'project-assumptions'!$B$10</f>
        <v>4.5578359294222741</v>
      </c>
      <c r="U27" s="53">
        <f>D27*'project-assumptions'!$B$6/'project-assumptions'!$B$10</f>
        <v>0.30585558293031562</v>
      </c>
      <c r="V27" s="3">
        <f>E27*'project-assumptions'!$B$6/'project-assumptions'!$B$10</f>
        <v>0.21891665134306135</v>
      </c>
      <c r="W27" s="3">
        <f>F27*'project-assumptions'!$B$6/'project-assumptions'!$B$10</f>
        <v>9.3833623886241821E-2</v>
      </c>
      <c r="X27" s="15">
        <f>G27*'project-assumptions'!$B$6/'project-assumptions'!$B$10</f>
        <v>5.8875481933690688E-2</v>
      </c>
      <c r="Y27" s="3">
        <f>H27*'project-assumptions'!$B$6/'project-assumptions'!$B$10</f>
        <v>2.8976798788961682E-2</v>
      </c>
      <c r="Z27" s="3">
        <f>I27*'project-assumptions'!$B$6/'project-assumptions'!$B$10</f>
        <v>1.6916787621600159E-2</v>
      </c>
      <c r="AA27" s="3">
        <f>J27*'project-assumptions'!$B$6/'project-assumptions'!$B$10</f>
        <v>2.7048331893984513E-2</v>
      </c>
      <c r="AB27" s="15">
        <f>K27*'project-assumptions'!$B$6/'project-assumptions'!$B$10</f>
        <v>0</v>
      </c>
      <c r="AC27" s="3">
        <f>L27*'project-assumptions'!$B$6/'project-assumptions'!$B$10</f>
        <v>0</v>
      </c>
      <c r="AD27" s="3">
        <f>M27*'project-assumptions'!$B$6/'project-assumptions'!$B$10</f>
        <v>0</v>
      </c>
      <c r="AE27" s="16">
        <f>N27*'project-assumptions'!$B$6/'project-assumptions'!$B$10</f>
        <v>0</v>
      </c>
      <c r="AF27" s="18">
        <f>SUM(T27,X27,AB27)</f>
        <v>4.6167114113559649</v>
      </c>
      <c r="AG27" s="18">
        <f t="shared" ref="AG27:AI34" si="23">SUM(U27,Y27,AC27)</f>
        <v>0.33483238171927732</v>
      </c>
      <c r="AH27" s="18">
        <f t="shared" si="23"/>
        <v>0.2358334389646615</v>
      </c>
      <c r="AI27" s="18">
        <f t="shared" si="23"/>
        <v>0.12088195578022634</v>
      </c>
      <c r="AJ27" s="6">
        <f t="shared" si="6"/>
        <v>5.3082591878201297</v>
      </c>
    </row>
    <row r="28" spans="1:36">
      <c r="A28" s="81"/>
      <c r="B28" s="54" t="s">
        <v>95</v>
      </c>
      <c r="C28" s="15">
        <f>C10</f>
        <v>767864.60569200013</v>
      </c>
      <c r="D28" s="3">
        <f t="shared" ref="D28:F28" si="24">D10</f>
        <v>51527.891789999994</v>
      </c>
      <c r="E28" s="3">
        <f t="shared" si="24"/>
        <v>7527.9411443999998</v>
      </c>
      <c r="F28" s="16">
        <f t="shared" si="24"/>
        <v>110363.66597999999</v>
      </c>
      <c r="G28" s="3">
        <f>'CORAL-emissions'!F40</f>
        <v>473592.87400000001</v>
      </c>
      <c r="H28" s="3">
        <f>'CORAL-emissions'!F39</f>
        <v>22443.7052</v>
      </c>
      <c r="I28" s="3">
        <f>'CORAL-emissions'!F37</f>
        <v>64127.243999999999</v>
      </c>
      <c r="J28" s="3">
        <f>'CORAL-emissions'!F38</f>
        <v>22016.7526</v>
      </c>
      <c r="K28" s="15">
        <v>0</v>
      </c>
      <c r="L28" s="3">
        <v>0</v>
      </c>
      <c r="M28" s="3">
        <v>0</v>
      </c>
      <c r="N28" s="16">
        <v>0</v>
      </c>
      <c r="O28" s="18"/>
      <c r="P28" s="6"/>
      <c r="Q28" s="6"/>
      <c r="R28" s="17"/>
      <c r="S28" s="6">
        <f t="shared" si="1"/>
        <v>0</v>
      </c>
      <c r="T28" s="3">
        <f>C28*'project-assumptions'!$B$6/'project-assumptions'!$B$10</f>
        <v>0.38111207350208465</v>
      </c>
      <c r="U28" s="3">
        <f>D28*'project-assumptions'!$B$6/'project-assumptions'!$B$10</f>
        <v>2.5574693165574744E-2</v>
      </c>
      <c r="V28" s="3">
        <f>E28*'project-assumptions'!$B$6/'project-assumptions'!$B$10</f>
        <v>3.7363217909469923E-3</v>
      </c>
      <c r="W28" s="3">
        <f>F28*'project-assumptions'!$B$6/'project-assumptions'!$B$10</f>
        <v>5.4776486986301359E-2</v>
      </c>
      <c r="X28" s="15">
        <f>G28*'project-assumptions'!$B$6/'project-assumptions'!$B$10</f>
        <v>0.23505701508834623</v>
      </c>
      <c r="Y28" s="3">
        <f>H28*'project-assumptions'!$B$6/'project-assumptions'!$B$10</f>
        <v>1.1139420885447688E-2</v>
      </c>
      <c r="Z28" s="3">
        <f>I28*'project-assumptions'!$B$6/'project-assumptions'!$B$10</f>
        <v>3.1828094103633117E-2</v>
      </c>
      <c r="AA28" s="3">
        <f>J28*'project-assumptions'!$B$6/'project-assumptions'!$B$10</f>
        <v>1.092751270597578E-2</v>
      </c>
      <c r="AB28" s="15">
        <f>K28*'project-assumptions'!$B$6/'project-assumptions'!$B$10</f>
        <v>0</v>
      </c>
      <c r="AC28" s="3">
        <f>L28*'project-assumptions'!$B$6/'project-assumptions'!$B$10</f>
        <v>0</v>
      </c>
      <c r="AD28" s="3">
        <f>M28*'project-assumptions'!$B$6/'project-assumptions'!$B$10</f>
        <v>0</v>
      </c>
      <c r="AE28" s="16">
        <f>N28*'project-assumptions'!$B$6/'project-assumptions'!$B$10</f>
        <v>0</v>
      </c>
      <c r="AF28" s="18">
        <f t="shared" ref="AF28:AF34" si="25">SUM(T28,X28,AB28)</f>
        <v>0.61616908859043085</v>
      </c>
      <c r="AG28" s="18">
        <f t="shared" si="23"/>
        <v>3.6714114051022428E-2</v>
      </c>
      <c r="AH28" s="18">
        <f t="shared" si="23"/>
        <v>3.5564415894580106E-2</v>
      </c>
      <c r="AI28" s="18">
        <f t="shared" si="23"/>
        <v>6.5703999692277137E-2</v>
      </c>
      <c r="AJ28" s="6">
        <f t="shared" si="6"/>
        <v>0.75415161822831056</v>
      </c>
    </row>
    <row r="29" spans="1:36">
      <c r="A29" s="82"/>
      <c r="B29" s="54" t="s">
        <v>96</v>
      </c>
      <c r="C29" s="15">
        <f t="shared" ref="C29:F34" si="26">C11</f>
        <v>1272557.4882</v>
      </c>
      <c r="D29" s="3">
        <f t="shared" si="26"/>
        <v>55014.053867999995</v>
      </c>
      <c r="E29" s="3">
        <f t="shared" si="26"/>
        <v>8054.682775199999</v>
      </c>
      <c r="F29" s="16">
        <f t="shared" si="26"/>
        <v>6909.9351612</v>
      </c>
      <c r="G29" s="3">
        <v>0</v>
      </c>
      <c r="H29" s="3">
        <v>0</v>
      </c>
      <c r="I29" s="3">
        <v>0</v>
      </c>
      <c r="J29" s="3">
        <v>0</v>
      </c>
      <c r="K29" s="15">
        <v>0</v>
      </c>
      <c r="L29" s="3">
        <v>0</v>
      </c>
      <c r="M29" s="3">
        <v>0</v>
      </c>
      <c r="N29" s="16">
        <v>0</v>
      </c>
      <c r="O29" s="18">
        <f t="shared" ref="O29:O34" si="27">SUM(C29,G29,K29)</f>
        <v>1272557.4882</v>
      </c>
      <c r="P29" s="6">
        <f t="shared" si="22"/>
        <v>55014.053867999995</v>
      </c>
      <c r="Q29" s="6">
        <f t="shared" si="22"/>
        <v>8054.682775199999</v>
      </c>
      <c r="R29" s="17">
        <f t="shared" si="22"/>
        <v>6909.9351612</v>
      </c>
      <c r="S29" s="6">
        <f t="shared" si="1"/>
        <v>1342536.1600043999</v>
      </c>
      <c r="T29" s="3">
        <f>C29*'project-assumptions'!$B$6/'project-assumptions'!$B$10</f>
        <v>0.63160486807623584</v>
      </c>
      <c r="U29" s="3">
        <f>D29*'project-assumptions'!$B$6/'project-assumptions'!$B$10</f>
        <v>2.7304970154854075E-2</v>
      </c>
      <c r="V29" s="3">
        <f>E29*'project-assumptions'!$B$6/'project-assumptions'!$B$10</f>
        <v>3.9977579785586649E-3</v>
      </c>
      <c r="W29" s="3">
        <f>F29*'project-assumptions'!$B$6/'project-assumptions'!$B$10</f>
        <v>3.4295886247766526E-3</v>
      </c>
      <c r="X29" s="15">
        <f>G29*'project-assumptions'!$B$6/'project-assumptions'!$B$10</f>
        <v>0</v>
      </c>
      <c r="Y29" s="3">
        <f>H29*'project-assumptions'!$B$6/'project-assumptions'!$B$10</f>
        <v>0</v>
      </c>
      <c r="Z29" s="3">
        <f>I29*'project-assumptions'!$B$6/'project-assumptions'!$B$10</f>
        <v>0</v>
      </c>
      <c r="AA29" s="3">
        <f>J29*'project-assumptions'!$B$6/'project-assumptions'!$B$10</f>
        <v>0</v>
      </c>
      <c r="AB29" s="15">
        <f>K29*'project-assumptions'!$B$6/'project-assumptions'!$B$10</f>
        <v>0</v>
      </c>
      <c r="AC29" s="3">
        <f>L29*'project-assumptions'!$B$6/'project-assumptions'!$B$10</f>
        <v>0</v>
      </c>
      <c r="AD29" s="3">
        <f>M29*'project-assumptions'!$B$6/'project-assumptions'!$B$10</f>
        <v>0</v>
      </c>
      <c r="AE29" s="16">
        <f>N29*'project-assumptions'!$B$6/'project-assumptions'!$B$10</f>
        <v>0</v>
      </c>
      <c r="AF29" s="18">
        <f t="shared" si="25"/>
        <v>0.63160486807623584</v>
      </c>
      <c r="AG29" s="18">
        <f t="shared" si="23"/>
        <v>2.7304970154854075E-2</v>
      </c>
      <c r="AH29" s="18">
        <f t="shared" si="23"/>
        <v>3.9977579785586649E-3</v>
      </c>
      <c r="AI29" s="18">
        <f t="shared" si="23"/>
        <v>3.4295886247766526E-3</v>
      </c>
      <c r="AJ29" s="6">
        <f t="shared" si="6"/>
        <v>0.66633718483442517</v>
      </c>
    </row>
    <row r="30" spans="1:36">
      <c r="A30" s="82"/>
      <c r="B30" s="54" t="s">
        <v>97</v>
      </c>
      <c r="C30" s="15">
        <f t="shared" si="26"/>
        <v>326623.82391599996</v>
      </c>
      <c r="D30" s="3">
        <f t="shared" si="26"/>
        <v>27161.973765000002</v>
      </c>
      <c r="E30" s="3">
        <f t="shared" si="26"/>
        <v>243788.58071399998</v>
      </c>
      <c r="F30" s="16">
        <f t="shared" si="26"/>
        <v>153924.62296199999</v>
      </c>
      <c r="G30" s="3">
        <v>0</v>
      </c>
      <c r="H30" s="3">
        <v>0</v>
      </c>
      <c r="I30" s="3">
        <v>0</v>
      </c>
      <c r="J30" s="3">
        <v>0</v>
      </c>
      <c r="K30" s="15">
        <v>0</v>
      </c>
      <c r="L30" s="3">
        <v>0</v>
      </c>
      <c r="M30" s="3">
        <v>0</v>
      </c>
      <c r="N30" s="16">
        <v>0</v>
      </c>
      <c r="O30" s="18">
        <f t="shared" si="27"/>
        <v>326623.82391599996</v>
      </c>
      <c r="P30" s="6">
        <f t="shared" si="22"/>
        <v>27161.973765000002</v>
      </c>
      <c r="Q30" s="6">
        <f t="shared" si="22"/>
        <v>243788.58071399998</v>
      </c>
      <c r="R30" s="17">
        <f t="shared" si="22"/>
        <v>153924.62296199999</v>
      </c>
      <c r="S30" s="6">
        <f t="shared" si="1"/>
        <v>751499.00135699997</v>
      </c>
      <c r="T30" s="3">
        <f>C30*'project-assumptions'!$B$6/'project-assumptions'!$B$10</f>
        <v>0.16211228107802261</v>
      </c>
      <c r="U30" s="3">
        <f>D30*'project-assumptions'!$B$6/'project-assumptions'!$B$10</f>
        <v>1.348122581149494E-2</v>
      </c>
      <c r="V30" s="3">
        <f>E30*'project-assumptions'!$B$6/'project-assumptions'!$B$10</f>
        <v>0.12099889850804048</v>
      </c>
      <c r="W30" s="3">
        <f>F30*'project-assumptions'!$B$6/'project-assumptions'!$B$10</f>
        <v>7.6396973874329963E-2</v>
      </c>
      <c r="X30" s="15">
        <f>G30*'project-assumptions'!$B$6/'project-assumptions'!$B$10</f>
        <v>0</v>
      </c>
      <c r="Y30" s="3">
        <f>H30*'project-assumptions'!$B$6/'project-assumptions'!$B$10</f>
        <v>0</v>
      </c>
      <c r="Z30" s="3">
        <f>I30*'project-assumptions'!$B$6/'project-assumptions'!$B$10</f>
        <v>0</v>
      </c>
      <c r="AA30" s="3">
        <f>J30*'project-assumptions'!$B$6/'project-assumptions'!$B$10</f>
        <v>0</v>
      </c>
      <c r="AB30" s="15">
        <f>K30*'project-assumptions'!$B$6/'project-assumptions'!$B$10</f>
        <v>0</v>
      </c>
      <c r="AC30" s="3">
        <f>L30*'project-assumptions'!$B$6/'project-assumptions'!$B$10</f>
        <v>0</v>
      </c>
      <c r="AD30" s="3">
        <f>M30*'project-assumptions'!$B$6/'project-assumptions'!$B$10</f>
        <v>0</v>
      </c>
      <c r="AE30" s="16">
        <f>N30*'project-assumptions'!$B$6/'project-assumptions'!$B$10</f>
        <v>0</v>
      </c>
      <c r="AF30" s="18">
        <f t="shared" si="25"/>
        <v>0.16211228107802261</v>
      </c>
      <c r="AG30" s="18">
        <f t="shared" si="23"/>
        <v>1.348122581149494E-2</v>
      </c>
      <c r="AH30" s="18">
        <f t="shared" si="23"/>
        <v>0.12099889850804048</v>
      </c>
      <c r="AI30" s="18">
        <f t="shared" si="23"/>
        <v>7.6396973874329963E-2</v>
      </c>
      <c r="AJ30" s="6">
        <f t="shared" si="6"/>
        <v>0.37298937927188802</v>
      </c>
    </row>
    <row r="31" spans="1:36">
      <c r="A31" s="82"/>
      <c r="B31" s="54" t="s">
        <v>48</v>
      </c>
      <c r="C31" s="15">
        <f t="shared" si="26"/>
        <v>2891447.9659889997</v>
      </c>
      <c r="D31" s="3">
        <f t="shared" si="26"/>
        <v>197911.15989077996</v>
      </c>
      <c r="E31" s="3">
        <f t="shared" si="26"/>
        <v>239456.28505859998</v>
      </c>
      <c r="F31" s="16">
        <f t="shared" si="26"/>
        <v>128225.05353480001</v>
      </c>
      <c r="G31" s="3">
        <f>'CORAL-emissions'!F33</f>
        <v>90942.763900000005</v>
      </c>
      <c r="H31" s="3">
        <f>'CORAL-emissions'!F32</f>
        <v>7212.16032</v>
      </c>
      <c r="I31" s="3">
        <f>'CORAL-emissions'!F30</f>
        <v>29185.696100000001</v>
      </c>
      <c r="J31" s="3">
        <f>'CORAL-emissions'!F31</f>
        <v>315.75645800000001</v>
      </c>
      <c r="K31" s="15">
        <v>0</v>
      </c>
      <c r="L31" s="3">
        <v>0</v>
      </c>
      <c r="M31" s="3">
        <v>0</v>
      </c>
      <c r="N31" s="16">
        <v>0</v>
      </c>
      <c r="O31" s="18">
        <f t="shared" si="27"/>
        <v>2982390.7298889998</v>
      </c>
      <c r="P31" s="6">
        <f t="shared" si="22"/>
        <v>205123.32021077996</v>
      </c>
      <c r="Q31" s="6">
        <f t="shared" si="22"/>
        <v>268641.98115859996</v>
      </c>
      <c r="R31" s="17">
        <f t="shared" si="22"/>
        <v>128540.80999280002</v>
      </c>
      <c r="S31" s="6">
        <f t="shared" si="1"/>
        <v>3584696.84125118</v>
      </c>
      <c r="T31" s="3">
        <f>C31*'project-assumptions'!$B$6/'project-assumptions'!$B$10</f>
        <v>1.4351042118269801</v>
      </c>
      <c r="U31" s="3">
        <f>D31*'project-assumptions'!$B$6/'project-assumptions'!$B$10</f>
        <v>9.8228687656730179E-2</v>
      </c>
      <c r="V31" s="3">
        <f>E31*'project-assumptions'!$B$6/'project-assumptions'!$B$10</f>
        <v>0.11884866242733769</v>
      </c>
      <c r="W31" s="3">
        <f>F31*'project-assumptions'!$B$6/'project-assumptions'!$B$10</f>
        <v>6.3641579082191785E-2</v>
      </c>
      <c r="X31" s="15">
        <f>G31*'project-assumptions'!$B$6/'project-assumptions'!$B$10</f>
        <v>4.5137365445701808E-2</v>
      </c>
      <c r="Y31" s="3">
        <f>H31*'project-assumptions'!$B$6/'project-assumptions'!$B$10</f>
        <v>3.5795911852293033E-3</v>
      </c>
      <c r="Z31" s="3">
        <f>I31*'project-assumptions'!$B$6/'project-assumptions'!$B$10</f>
        <v>1.4485654208854478E-2</v>
      </c>
      <c r="AA31" s="3">
        <f>J31*'project-assumptions'!$B$6/'project-assumptions'!$B$10</f>
        <v>1.5671851201111772E-4</v>
      </c>
      <c r="AB31" s="15">
        <f>K31*'project-assumptions'!$B$6/'project-assumptions'!$B$10</f>
        <v>0</v>
      </c>
      <c r="AC31" s="3">
        <f>L31*'project-assumptions'!$B$6/'project-assumptions'!$B$10</f>
        <v>0</v>
      </c>
      <c r="AD31" s="3">
        <f>M31*'project-assumptions'!$B$6/'project-assumptions'!$B$10</f>
        <v>0</v>
      </c>
      <c r="AE31" s="16">
        <f>N31*'project-assumptions'!$B$6/'project-assumptions'!$B$10</f>
        <v>0</v>
      </c>
      <c r="AF31" s="18">
        <f t="shared" si="25"/>
        <v>1.480241577272682</v>
      </c>
      <c r="AG31" s="18">
        <f t="shared" si="23"/>
        <v>0.10180827884195948</v>
      </c>
      <c r="AH31" s="18">
        <f t="shared" si="23"/>
        <v>0.13333431663619216</v>
      </c>
      <c r="AI31" s="18">
        <f t="shared" si="23"/>
        <v>6.3798297594202899E-2</v>
      </c>
      <c r="AJ31" s="6">
        <f t="shared" si="6"/>
        <v>1.7791824703450365</v>
      </c>
    </row>
    <row r="32" spans="1:36">
      <c r="A32" s="82"/>
      <c r="B32" s="54" t="s">
        <v>49</v>
      </c>
      <c r="C32" s="15">
        <f t="shared" si="26"/>
        <v>0</v>
      </c>
      <c r="D32" s="3">
        <f t="shared" si="26"/>
        <v>0</v>
      </c>
      <c r="E32" s="3">
        <f t="shared" si="26"/>
        <v>0</v>
      </c>
      <c r="F32" s="16">
        <f t="shared" si="26"/>
        <v>0</v>
      </c>
      <c r="G32" s="3">
        <f>'CORAL-emissions'!F35</f>
        <v>164936.489</v>
      </c>
      <c r="H32" s="3">
        <v>0</v>
      </c>
      <c r="I32" s="3">
        <f>'CORAL-emissions'!F34</f>
        <v>2293053.7400000002</v>
      </c>
      <c r="J32" s="3">
        <v>0</v>
      </c>
      <c r="K32" s="15">
        <v>0</v>
      </c>
      <c r="L32" s="3">
        <v>0</v>
      </c>
      <c r="M32" s="3">
        <v>0</v>
      </c>
      <c r="N32" s="16">
        <v>0</v>
      </c>
      <c r="O32" s="18">
        <f t="shared" si="27"/>
        <v>164936.489</v>
      </c>
      <c r="P32" s="6">
        <f t="shared" si="22"/>
        <v>0</v>
      </c>
      <c r="Q32" s="6">
        <f t="shared" si="22"/>
        <v>2293053.7400000002</v>
      </c>
      <c r="R32" s="17">
        <f t="shared" si="22"/>
        <v>0</v>
      </c>
      <c r="S32" s="6">
        <f t="shared" si="1"/>
        <v>2457990.2290000003</v>
      </c>
      <c r="T32" s="3">
        <f>C32*'project-assumptions'!$B$6/'project-assumptions'!$B$10</f>
        <v>0</v>
      </c>
      <c r="U32" s="3">
        <f>D32*'project-assumptions'!$B$6/'project-assumptions'!$B$10</f>
        <v>0</v>
      </c>
      <c r="V32" s="3">
        <f>E32*'project-assumptions'!$B$6/'project-assumptions'!$B$10</f>
        <v>0</v>
      </c>
      <c r="W32" s="3">
        <f>F32*'project-assumptions'!$B$6/'project-assumptions'!$B$10</f>
        <v>0</v>
      </c>
      <c r="X32" s="15">
        <f>G32*'project-assumptions'!$B$6/'project-assumptions'!$B$10</f>
        <v>8.1862462279134407E-2</v>
      </c>
      <c r="Y32" s="3">
        <f>H32*'project-assumptions'!$B$6/'project-assumptions'!$B$10</f>
        <v>0</v>
      </c>
      <c r="Z32" s="3">
        <f>I32*'project-assumptions'!$B$6/'project-assumptions'!$B$10</f>
        <v>1.1381048937859837</v>
      </c>
      <c r="AA32" s="3">
        <f>J32*'project-assumptions'!$B$6/'project-assumptions'!$B$10</f>
        <v>0</v>
      </c>
      <c r="AB32" s="15">
        <f>K32*'project-assumptions'!$B$6/'project-assumptions'!$B$10</f>
        <v>0</v>
      </c>
      <c r="AC32" s="3">
        <f>L32*'project-assumptions'!$B$6/'project-assumptions'!$B$10</f>
        <v>0</v>
      </c>
      <c r="AD32" s="3">
        <f>M32*'project-assumptions'!$B$6/'project-assumptions'!$B$10</f>
        <v>0</v>
      </c>
      <c r="AE32" s="16">
        <f>N32*'project-assumptions'!$B$6/'project-assumptions'!$B$10</f>
        <v>0</v>
      </c>
      <c r="AF32" s="18">
        <f t="shared" si="25"/>
        <v>8.1862462279134407E-2</v>
      </c>
      <c r="AG32" s="18">
        <f t="shared" si="23"/>
        <v>0</v>
      </c>
      <c r="AH32" s="18">
        <f t="shared" si="23"/>
        <v>1.1381048937859837</v>
      </c>
      <c r="AI32" s="18">
        <f t="shared" si="23"/>
        <v>0</v>
      </c>
      <c r="AJ32" s="6">
        <f t="shared" si="6"/>
        <v>1.2199673560651181</v>
      </c>
    </row>
    <row r="33" spans="1:36">
      <c r="A33" s="82"/>
      <c r="B33" s="54" t="s">
        <v>98</v>
      </c>
      <c r="C33" s="15">
        <f t="shared" si="26"/>
        <v>0</v>
      </c>
      <c r="D33" s="3">
        <f t="shared" si="26"/>
        <v>0</v>
      </c>
      <c r="E33" s="3">
        <f t="shared" si="26"/>
        <v>0</v>
      </c>
      <c r="F33" s="16">
        <f t="shared" si="26"/>
        <v>0</v>
      </c>
      <c r="G33" s="3">
        <v>0</v>
      </c>
      <c r="H33" s="3">
        <v>0</v>
      </c>
      <c r="I33" s="3">
        <v>0</v>
      </c>
      <c r="J33" s="3">
        <v>0</v>
      </c>
      <c r="K33" s="15">
        <f>D2*'CT-emissions'!C14</f>
        <v>886876.63549999997</v>
      </c>
      <c r="L33" s="3">
        <v>0</v>
      </c>
      <c r="M33" s="3">
        <v>0</v>
      </c>
      <c r="N33" s="16">
        <v>0</v>
      </c>
      <c r="O33" s="18">
        <f t="shared" si="27"/>
        <v>886876.63549999997</v>
      </c>
      <c r="P33" s="6">
        <f t="shared" si="22"/>
        <v>0</v>
      </c>
      <c r="Q33" s="6">
        <f t="shared" si="22"/>
        <v>0</v>
      </c>
      <c r="R33" s="17">
        <f t="shared" si="22"/>
        <v>0</v>
      </c>
      <c r="S33" s="6">
        <f t="shared" si="1"/>
        <v>886876.63549999997</v>
      </c>
      <c r="T33" s="3">
        <f>C33*'project-assumptions'!$B$6/'project-assumptions'!$B$10</f>
        <v>0</v>
      </c>
      <c r="U33" s="3">
        <f>D33*'project-assumptions'!$B$6/'project-assumptions'!$B$10</f>
        <v>0</v>
      </c>
      <c r="V33" s="3">
        <f>E33*'project-assumptions'!$B$6/'project-assumptions'!$B$10</f>
        <v>0</v>
      </c>
      <c r="W33" s="3">
        <f>F33*'project-assumptions'!$B$6/'project-assumptions'!$B$10</f>
        <v>0</v>
      </c>
      <c r="X33" s="15">
        <f>G33*'project-assumptions'!$B$6/'project-assumptions'!$B$10</f>
        <v>0</v>
      </c>
      <c r="Y33" s="3">
        <f>H33*'project-assumptions'!$B$6/'project-assumptions'!$B$10</f>
        <v>0</v>
      </c>
      <c r="Z33" s="3">
        <f>I33*'project-assumptions'!$B$6/'project-assumptions'!$B$10</f>
        <v>0</v>
      </c>
      <c r="AA33" s="3">
        <f>J33*'project-assumptions'!$B$6/'project-assumptions'!$B$10</f>
        <v>0</v>
      </c>
      <c r="AB33" s="15">
        <f>K33*'project-assumptions'!$B$6/'project-assumptions'!$B$10</f>
        <v>0.44018097850903315</v>
      </c>
      <c r="AC33" s="3">
        <f>L33*'project-assumptions'!$B$6/'project-assumptions'!$B$10</f>
        <v>0</v>
      </c>
      <c r="AD33" s="3">
        <f>M33*'project-assumptions'!$B$6/'project-assumptions'!$B$10</f>
        <v>0</v>
      </c>
      <c r="AE33" s="16">
        <f>N33*'project-assumptions'!$B$6/'project-assumptions'!$B$10</f>
        <v>0</v>
      </c>
      <c r="AF33" s="18">
        <f t="shared" si="25"/>
        <v>0.44018097850903315</v>
      </c>
      <c r="AG33" s="18">
        <f t="shared" si="23"/>
        <v>0</v>
      </c>
      <c r="AH33" s="18">
        <f t="shared" si="23"/>
        <v>0</v>
      </c>
      <c r="AI33" s="18">
        <f t="shared" si="23"/>
        <v>0</v>
      </c>
      <c r="AJ33" s="6">
        <f t="shared" si="6"/>
        <v>0.44018097850903315</v>
      </c>
    </row>
    <row r="34" spans="1:36">
      <c r="A34" s="82"/>
      <c r="B34" s="54" t="s">
        <v>99</v>
      </c>
      <c r="C34" s="19">
        <f t="shared" si="26"/>
        <v>249163.55714615999</v>
      </c>
      <c r="D34" s="20">
        <f t="shared" si="26"/>
        <v>10116.22569342</v>
      </c>
      <c r="E34" s="20">
        <f t="shared" si="26"/>
        <v>1693.6651737000002</v>
      </c>
      <c r="F34" s="21">
        <f t="shared" si="26"/>
        <v>818.98888296000007</v>
      </c>
      <c r="G34" s="3">
        <v>0</v>
      </c>
      <c r="H34" s="3">
        <v>0</v>
      </c>
      <c r="I34" s="3">
        <v>0</v>
      </c>
      <c r="J34" s="3">
        <v>0</v>
      </c>
      <c r="K34" s="15">
        <v>0</v>
      </c>
      <c r="L34" s="3">
        <v>0</v>
      </c>
      <c r="M34" s="3">
        <v>0</v>
      </c>
      <c r="N34" s="16">
        <v>0</v>
      </c>
      <c r="O34" s="18">
        <f t="shared" si="27"/>
        <v>249163.55714615999</v>
      </c>
      <c r="P34" s="6">
        <f t="shared" si="22"/>
        <v>10116.22569342</v>
      </c>
      <c r="Q34" s="6">
        <f t="shared" si="22"/>
        <v>1693.6651737000002</v>
      </c>
      <c r="R34" s="17">
        <f t="shared" si="22"/>
        <v>818.98888296000007</v>
      </c>
      <c r="S34" s="6">
        <f t="shared" si="1"/>
        <v>261792.43689623999</v>
      </c>
      <c r="T34" s="3">
        <f>C34*'project-assumptions'!$B$6/'project-assumptions'!$B$10</f>
        <v>0.12366664539714116</v>
      </c>
      <c r="U34" s="3">
        <f>D34*'project-assumptions'!$B$6/'project-assumptions'!$B$10</f>
        <v>5.0209577592912448E-3</v>
      </c>
      <c r="V34" s="3">
        <f>E34*'project-assumptions'!$B$6/'project-assumptions'!$B$10</f>
        <v>8.4061205762358561E-4</v>
      </c>
      <c r="W34" s="3">
        <f>F34*'project-assumptions'!$B$6/'project-assumptions'!$B$10</f>
        <v>4.0648644181060157E-4</v>
      </c>
      <c r="X34" s="15">
        <f>G34*'project-assumptions'!$B$6/'project-assumptions'!$B$10</f>
        <v>0</v>
      </c>
      <c r="Y34" s="3">
        <f>H34*'project-assumptions'!$B$6/'project-assumptions'!$B$10</f>
        <v>0</v>
      </c>
      <c r="Z34" s="3">
        <f>I34*'project-assumptions'!$B$6/'project-assumptions'!$B$10</f>
        <v>0</v>
      </c>
      <c r="AA34" s="3">
        <f>J34*'project-assumptions'!$B$6/'project-assumptions'!$B$10</f>
        <v>0</v>
      </c>
      <c r="AB34" s="15">
        <f>K34*'project-assumptions'!$B$6/'project-assumptions'!$B$10</f>
        <v>0</v>
      </c>
      <c r="AC34" s="3">
        <f>L34*'project-assumptions'!$B$6/'project-assumptions'!$B$10</f>
        <v>0</v>
      </c>
      <c r="AD34" s="3">
        <f>M34*'project-assumptions'!$B$6/'project-assumptions'!$B$10</f>
        <v>0</v>
      </c>
      <c r="AE34" s="16">
        <f>N34*'project-assumptions'!$B$6/'project-assumptions'!$B$10</f>
        <v>0</v>
      </c>
      <c r="AF34" s="18">
        <f t="shared" si="25"/>
        <v>0.12366664539714116</v>
      </c>
      <c r="AG34" s="18">
        <f t="shared" si="23"/>
        <v>5.0209577592912448E-3</v>
      </c>
      <c r="AH34" s="18">
        <f t="shared" si="23"/>
        <v>8.4061205762358561E-4</v>
      </c>
      <c r="AI34" s="18">
        <f t="shared" si="23"/>
        <v>4.0648644181060157E-4</v>
      </c>
      <c r="AJ34" s="6">
        <f t="shared" si="6"/>
        <v>0.1299347016558666</v>
      </c>
    </row>
    <row r="35" spans="1:36">
      <c r="A35" s="12" t="s">
        <v>100</v>
      </c>
      <c r="B35" s="9"/>
      <c r="C35" s="23">
        <f>SUM(C27:C34)</f>
        <v>14690785.271543154</v>
      </c>
      <c r="D35" s="7">
        <f t="shared" ref="D35:R35" si="28">SUM(D27:D34)</f>
        <v>957969.13349519996</v>
      </c>
      <c r="E35" s="7">
        <f t="shared" si="28"/>
        <v>941594.42399189994</v>
      </c>
      <c r="F35" s="24">
        <f t="shared" si="28"/>
        <v>589298.25192695996</v>
      </c>
      <c r="G35" s="5">
        <f t="shared" si="28"/>
        <v>848094.44790000003</v>
      </c>
      <c r="H35" s="5">
        <f t="shared" si="28"/>
        <v>88038.31972</v>
      </c>
      <c r="I35" s="5">
        <f t="shared" si="28"/>
        <v>2420450.6238000002</v>
      </c>
      <c r="J35" s="5">
        <f t="shared" si="28"/>
        <v>76829.488158000007</v>
      </c>
      <c r="K35" s="17">
        <f t="shared" si="28"/>
        <v>886876.63549999997</v>
      </c>
      <c r="L35" s="5">
        <f t="shared" si="28"/>
        <v>0</v>
      </c>
      <c r="M35" s="5">
        <f t="shared" si="28"/>
        <v>0</v>
      </c>
      <c r="N35" s="18">
        <f t="shared" si="28"/>
        <v>0</v>
      </c>
      <c r="O35" s="18">
        <f t="shared" si="28"/>
        <v>15184298.875251157</v>
      </c>
      <c r="P35" s="6">
        <f t="shared" si="28"/>
        <v>972035.8562252</v>
      </c>
      <c r="Q35" s="6">
        <f t="shared" si="28"/>
        <v>3290389.8626475004</v>
      </c>
      <c r="R35" s="17">
        <f t="shared" si="28"/>
        <v>533747.32150496007</v>
      </c>
      <c r="S35" s="17">
        <f t="shared" si="1"/>
        <v>19980471.915628821</v>
      </c>
      <c r="T35" s="6">
        <f t="shared" ref="T35" si="29">SUM(T27:T34)</f>
        <v>7.2914360093027382</v>
      </c>
      <c r="U35" s="6">
        <f t="shared" ref="U35" si="30">SUM(U27:U34)</f>
        <v>0.47546611747826084</v>
      </c>
      <c r="V35" s="6">
        <f t="shared" ref="V35" si="31">SUM(V27:V34)</f>
        <v>0.46733890410556872</v>
      </c>
      <c r="W35" s="6">
        <f t="shared" ref="W35" si="32">SUM(W27:W34)</f>
        <v>0.29248473889565219</v>
      </c>
      <c r="X35" s="6">
        <f t="shared" ref="X35" si="33">SUM(X27:X34)</f>
        <v>0.42093232474687314</v>
      </c>
      <c r="Y35" s="6">
        <f t="shared" ref="Y35" si="34">SUM(Y27:Y34)</f>
        <v>4.3695810859638674E-2</v>
      </c>
      <c r="Z35" s="6">
        <f t="shared" ref="Z35" si="35">SUM(Z27:Z34)</f>
        <v>1.2013354297200713</v>
      </c>
      <c r="AA35" s="6">
        <f t="shared" ref="AA35" si="36">SUM(AA27:AA34)</f>
        <v>3.8132563111971413E-2</v>
      </c>
      <c r="AB35" s="6">
        <f t="shared" ref="AB35" si="37">SUM(AB27:AB34)</f>
        <v>0.44018097850903315</v>
      </c>
      <c r="AC35" s="6">
        <f t="shared" ref="AC35" si="38">SUM(AC27:AC34)</f>
        <v>0</v>
      </c>
      <c r="AD35" s="6">
        <f t="shared" ref="AD35" si="39">SUM(AD27:AD34)</f>
        <v>0</v>
      </c>
      <c r="AE35" s="6">
        <f t="shared" ref="AE35" si="40">SUM(AE27:AE34)</f>
        <v>0</v>
      </c>
      <c r="AF35" s="18">
        <f t="shared" ref="AF35" si="41">SUM(AF27:AF34)</f>
        <v>8.1525493125586461</v>
      </c>
      <c r="AG35" s="6">
        <f t="shared" ref="AG35" si="42">SUM(AG27:AG34)</f>
        <v>0.51916192833789943</v>
      </c>
      <c r="AH35" s="6">
        <f t="shared" ref="AH35" si="43">SUM(AH27:AH34)</f>
        <v>1.6686743338256402</v>
      </c>
      <c r="AI35" s="17">
        <f t="shared" ref="AI35" si="44">SUM(AI27:AI34)</f>
        <v>0.33061730200762363</v>
      </c>
      <c r="AJ35" s="6">
        <f t="shared" si="6"/>
        <v>10.67100287672981</v>
      </c>
    </row>
    <row r="36" spans="1:36">
      <c r="A36" s="81" t="s">
        <v>103</v>
      </c>
      <c r="B36" s="54" t="s">
        <v>43</v>
      </c>
      <c r="C36" s="15">
        <f>B1*B2*SUM('WOMBAT-emissions'!C14,'WOMBAT-emissions'!D14,'WOMBAT-emissions'!E14,'WOMBAT-emissions'!G14,'WOMBAT-emissions'!I14,'WOMBAT-emissions'!M14,'WOMBAT-emissions'!N14,'WOMBAT-emissions'!P14,'WOMBAT-emissions'!R14,'WOMBAT-emissions'!S14,'WOMBAT-emissions'!T14,'WOMBAT-emissions'!V14)</f>
        <v>14971537.347899999</v>
      </c>
      <c r="D36" s="3">
        <f>B1*B2*SUM('WOMBAT-emissions'!C13,'WOMBAT-emissions'!D13,'WOMBAT-emissions'!E13,'WOMBAT-emissions'!G13,'WOMBAT-emissions'!I13,'WOMBAT-emissions'!M13,'WOMBAT-emissions'!N13,'WOMBAT-emissions'!P13,'WOMBAT-emissions'!R13,'WOMBAT-emissions'!S13,'WOMBAT-emissions'!T13,'WOMBAT-emissions'!V13)</f>
        <v>1004671.5928199999</v>
      </c>
      <c r="E36" s="3">
        <f>B1*B2*SUM('WOMBAT-emissions'!C11,'WOMBAT-emissions'!D11,'WOMBAT-emissions'!E11,'WOMBAT-emissions'!G11,'WOMBAT-emissions'!I11,'WOMBAT-emissions'!M11,'WOMBAT-emissions'!N11,'WOMBAT-emissions'!P11,'WOMBAT-emissions'!R11,'WOMBAT-emissions'!S11,'WOMBAT-emissions'!T11,'WOMBAT-emissions'!V11)</f>
        <v>619881.00128400011</v>
      </c>
      <c r="F36" s="16">
        <f>B1*B2*SUM('WOMBAT-emissions'!C12,'WOMBAT-emissions'!D12,'WOMBAT-emissions'!E12,'WOMBAT-emissions'!G12,'WOMBAT-emissions'!I12,'WOMBAT-emissions'!M12,'WOMBAT-emissions'!N12,'WOMBAT-emissions'!P12,'WOMBAT-emissions'!R12,'WOMBAT-emissions'!S12,'WOMBAT-emissions'!T12,'WOMBAT-emissions'!V12)</f>
        <v>248215.67778599999</v>
      </c>
      <c r="G36" s="3">
        <f>'CORAL-emissions'!F59</f>
        <v>510233.984</v>
      </c>
      <c r="H36" s="3">
        <f>'CORAL-emissions'!F58</f>
        <v>81593.919399999999</v>
      </c>
      <c r="I36" s="3">
        <f>'CORAL-emissions'!F56</f>
        <v>51878.025099999999</v>
      </c>
      <c r="J36" s="3">
        <f>'CORAL-emissions'!F72</f>
        <v>74668.904399999999</v>
      </c>
      <c r="K36" s="15">
        <v>0</v>
      </c>
      <c r="L36" s="3">
        <v>0</v>
      </c>
      <c r="M36" s="3">
        <v>0</v>
      </c>
      <c r="N36" s="16">
        <v>0</v>
      </c>
      <c r="O36" s="18">
        <f>SUM(C36,G36,K38)</f>
        <v>15481771.331899999</v>
      </c>
      <c r="P36" s="6">
        <f>SUM(D36,H36,L38)</f>
        <v>1086265.5122199999</v>
      </c>
      <c r="Q36" s="6">
        <f>SUM(E36,I36,M38)</f>
        <v>671759.02638400008</v>
      </c>
      <c r="R36" s="17">
        <f>SUM(F36,J36,N38)</f>
        <v>322884.58218599996</v>
      </c>
      <c r="S36" s="6">
        <f>SUM(O36:R36)</f>
        <v>17562680.452689998</v>
      </c>
      <c r="T36" s="3">
        <f>C36*'project-assumptions'!$B$6/'project-assumptions'!$B$11</f>
        <v>5.3077006395175701</v>
      </c>
      <c r="U36" s="3">
        <f>D36*'project-assumptions'!$B$6/'project-assumptions'!$B$11</f>
        <v>0.35617558382966047</v>
      </c>
      <c r="V36" s="3">
        <f>E36*'project-assumptions'!$B$6/'project-assumptions'!$B$11</f>
        <v>0.21975984900450954</v>
      </c>
      <c r="W36" s="3">
        <f>F36*'project-assumptions'!$B$6/'project-assumptions'!$B$11</f>
        <v>8.7997276505998465E-2</v>
      </c>
      <c r="X36" s="15">
        <f>G36*'project-assumptions'!$B$6/'project-assumptions'!$B$11</f>
        <v>0.1808878527468164</v>
      </c>
      <c r="Y36" s="3">
        <f>H36*'project-assumptions'!$B$6/'project-assumptions'!$B$11</f>
        <v>2.8926628449473892E-2</v>
      </c>
      <c r="Z36" s="3">
        <f>I36*'project-assumptions'!$B$6/'project-assumptions'!$B$11</f>
        <v>1.8391767031112623E-2</v>
      </c>
      <c r="AA36" s="3">
        <f>J36*'project-assumptions'!$B$6/'project-assumptions'!$B$11</f>
        <v>2.6471576193312345E-2</v>
      </c>
      <c r="AB36" s="15">
        <f>K36*'project-assumptions'!$B$6/'project-assumptions'!$B$11</f>
        <v>0</v>
      </c>
      <c r="AC36" s="3">
        <f>L36*'project-assumptions'!$B$6/'project-assumptions'!$B$11</f>
        <v>0</v>
      </c>
      <c r="AD36" s="3">
        <f>M36*'project-assumptions'!$B$6/'project-assumptions'!$B$11</f>
        <v>0</v>
      </c>
      <c r="AE36" s="16">
        <f>N36*'project-assumptions'!$B$6/'project-assumptions'!$B$11</f>
        <v>0</v>
      </c>
      <c r="AF36" s="18">
        <f>SUM(T36,X36,AB36)</f>
        <v>5.4885884922643866</v>
      </c>
      <c r="AG36" s="18">
        <f t="shared" ref="AG36:AI43" si="45">SUM(U36,Y36,AC36)</f>
        <v>0.38510221227913438</v>
      </c>
      <c r="AH36" s="18">
        <f t="shared" si="45"/>
        <v>0.23815161603562215</v>
      </c>
      <c r="AI36" s="18">
        <f t="shared" si="45"/>
        <v>0.11446885269931081</v>
      </c>
      <c r="AJ36" s="6">
        <f t="shared" si="6"/>
        <v>6.2263111732784537</v>
      </c>
    </row>
    <row r="37" spans="1:36">
      <c r="A37" s="81"/>
      <c r="B37" s="54" t="s">
        <v>95</v>
      </c>
      <c r="C37" s="15">
        <f>B1*B2*SUM('WOMBAT-emissions'!C34,'WOMBAT-emissions'!D34,'WOMBAT-emissions'!E34,'WOMBAT-emissions'!G34,'WOMBAT-emissions'!I34,'WOMBAT-emissions'!M34,'WOMBAT-emissions'!N34,'WOMBAT-emissions'!P34,'WOMBAT-emissions'!R34,'WOMBAT-emissions'!S34,'WOMBAT-emissions'!T34,'WOMBAT-emissions'!V34)</f>
        <v>1347622.0618919998</v>
      </c>
      <c r="D37" s="3">
        <f>B1*B2*SUM('WOMBAT-emissions'!C33,'WOMBAT-emissions'!D33,'WOMBAT-emissions'!E33,'WOMBAT-emissions'!G33,'WOMBAT-emissions'!I33,'WOMBAT-emissions'!M33,'WOMBAT-emissions'!N33,'WOMBAT-emissions'!P33,'WOMBAT-emissions'!R33,'WOMBAT-emissions'!S33,'WOMBAT-emissions'!T33,'WOMBAT-emissions'!V33)</f>
        <v>90432.770656199995</v>
      </c>
      <c r="E37" s="3">
        <f>B1*B2*SUM('WOMBAT-emissions'!C31,'WOMBAT-emissions'!D31,'WOMBAT-emissions'!E31,'WOMBAT-emissions'!G31,'WOMBAT-emissions'!I31,'WOMBAT-emissions'!M31,'WOMBAT-emissions'!N31,'WOMBAT-emissions'!P31,'WOMBAT-emissions'!R31,'WOMBAT-emissions'!S31,'WOMBAT-emissions'!T31,'WOMBAT-emissions'!V31)</f>
        <v>12669.460962180003</v>
      </c>
      <c r="F37" s="16">
        <f>B1*B2*SUM('WOMBAT-emissions'!C32,'WOMBAT-emissions'!D32,'WOMBAT-emissions'!E32,'WOMBAT-emissions'!G32,'WOMBAT-emissions'!I32,'WOMBAT-emissions'!M32,'WOMBAT-emissions'!N32,'WOMBAT-emissions'!P32,'WOMBAT-emissions'!R32,'WOMBAT-emissions'!S32,'WOMBAT-emissions'!T32,'WOMBAT-emissions'!V32)</f>
        <v>171614.59682999999</v>
      </c>
      <c r="G37" s="3">
        <f>'CORAL-emissions'!F70</f>
        <v>2173671.5299999998</v>
      </c>
      <c r="H37" s="4">
        <f>'CORAL-emissions'!F69</f>
        <v>31366.1306</v>
      </c>
      <c r="I37" s="3">
        <f>'CORAL-emissions'!F67</f>
        <v>173217.272</v>
      </c>
      <c r="J37" s="3">
        <f>'CORAL-emissions'!F68</f>
        <v>30769.444299999999</v>
      </c>
      <c r="K37" s="15">
        <v>0</v>
      </c>
      <c r="L37" s="3">
        <v>0</v>
      </c>
      <c r="M37" s="3">
        <v>0</v>
      </c>
      <c r="N37" s="16">
        <v>0</v>
      </c>
      <c r="O37" s="18"/>
      <c r="P37" s="6"/>
      <c r="Q37" s="6"/>
      <c r="R37" s="17"/>
      <c r="S37" s="6">
        <f t="shared" si="1"/>
        <v>0</v>
      </c>
      <c r="T37" s="3">
        <f>C37*'project-assumptions'!$B$6/'project-assumptions'!$B$11</f>
        <v>0.47775818297881384</v>
      </c>
      <c r="U37" s="3">
        <f>D37*'project-assumptions'!$B$6/'project-assumptions'!$B$11</f>
        <v>3.2060172812686125E-2</v>
      </c>
      <c r="V37" s="3">
        <f>E37*'project-assumptions'!$B$6/'project-assumptions'!$B$11</f>
        <v>4.4915698694588625E-3</v>
      </c>
      <c r="W37" s="3">
        <f>F37*'project-assumptions'!$B$6/'project-assumptions'!$B$11</f>
        <v>6.0840706213307241E-2</v>
      </c>
      <c r="X37" s="15">
        <f>G37*'project-assumptions'!$B$6/'project-assumptions'!$B$11</f>
        <v>0.77060875592047406</v>
      </c>
      <c r="Y37" s="3">
        <f>H37*'project-assumptions'!$B$6/'project-assumptions'!$B$11</f>
        <v>1.1119902223545761E-2</v>
      </c>
      <c r="Z37" s="3">
        <f>I37*'project-assumptions'!$B$6/'project-assumptions'!$B$11</f>
        <v>6.1408885674579541E-2</v>
      </c>
      <c r="AA37" s="3">
        <f>J37*'project-assumptions'!$B$6/'project-assumptions'!$B$11</f>
        <v>1.0908365346436371E-2</v>
      </c>
      <c r="AB37" s="15">
        <f>K37*'project-assumptions'!$B$6/'project-assumptions'!$B$11</f>
        <v>0</v>
      </c>
      <c r="AC37" s="3">
        <f>L37*'project-assumptions'!$B$6/'project-assumptions'!$B$11</f>
        <v>0</v>
      </c>
      <c r="AD37" s="3">
        <f>M37*'project-assumptions'!$B$6/'project-assumptions'!$B$11</f>
        <v>0</v>
      </c>
      <c r="AE37" s="16">
        <f>N37*'project-assumptions'!$B$6/'project-assumptions'!$B$11</f>
        <v>0</v>
      </c>
      <c r="AF37" s="18">
        <f t="shared" ref="AF37:AF43" si="46">SUM(T37,X37,AB37)</f>
        <v>1.248366938899288</v>
      </c>
      <c r="AG37" s="18">
        <f t="shared" si="45"/>
        <v>4.3180075036231884E-2</v>
      </c>
      <c r="AH37" s="18">
        <f t="shared" si="45"/>
        <v>6.5900455544038408E-2</v>
      </c>
      <c r="AI37" s="18">
        <f t="shared" si="45"/>
        <v>7.174907155974361E-2</v>
      </c>
      <c r="AJ37" s="6">
        <f t="shared" si="6"/>
        <v>1.4291965410393017</v>
      </c>
    </row>
    <row r="38" spans="1:36">
      <c r="A38" s="82"/>
      <c r="B38" s="54" t="s">
        <v>96</v>
      </c>
      <c r="C38" s="15">
        <f>B1*B2*SUM('WOMBAT-emissions'!C22,'WOMBAT-emissions'!D22,'WOMBAT-emissions'!E22,'WOMBAT-emissions'!G22,'WOMBAT-emissions'!I22,'WOMBAT-emissions'!M22,'WOMBAT-emissions'!N22,'WOMBAT-emissions'!P22,'WOMBAT-emissions'!R22,'WOMBAT-emissions'!S22,'WOMBAT-emissions'!T22,'WOMBAT-emissions'!V22)</f>
        <v>2063099.5670399996</v>
      </c>
      <c r="D38" s="3">
        <f>B1*B2*SUM('WOMBAT-emissions'!C21,'WOMBAT-emissions'!D21,'WOMBAT-emissions'!E21,'WOMBAT-emissions'!G21,'WOMBAT-emissions'!I21,'WOMBAT-emissions'!M21,'WOMBAT-emissions'!N21,'WOMBAT-emissions'!P21,'WOMBAT-emissions'!R21,'WOMBAT-emissions'!S21,'WOMBAT-emissions'!T21,'WOMBAT-emissions'!V21)</f>
        <v>89190.053712000008</v>
      </c>
      <c r="E38" s="3">
        <f>B1*B2*SUM('WOMBAT-emissions'!C19,'WOMBAT-emissions'!D19,'WOMBAT-emissions'!E19,'WOMBAT-emissions'!G19,'WOMBAT-emissions'!I19,'WOMBAT-emissions'!M19,'WOMBAT-emissions'!N19,'WOMBAT-emissions'!P19,'WOMBAT-emissions'!R19,'WOMBAT-emissions'!S19,'WOMBAT-emissions'!T19,'WOMBAT-emissions'!V19)</f>
        <v>13572.434944199998</v>
      </c>
      <c r="F38" s="16">
        <f>B1*B2*SUM('WOMBAT-emissions'!C20,'WOMBAT-emissions'!D20,'WOMBAT-emissions'!E20,'WOMBAT-emissions'!G20,'WOMBAT-emissions'!I20,'WOMBAT-emissions'!M20,'WOMBAT-emissions'!N20,'WOMBAT-emissions'!P20,'WOMBAT-emissions'!R20,'WOMBAT-emissions'!S20,'WOMBAT-emissions'!T20,'WOMBAT-emissions'!V20)</f>
        <v>11421.6762774</v>
      </c>
      <c r="G38" s="3">
        <v>0</v>
      </c>
      <c r="H38" s="3">
        <v>0</v>
      </c>
      <c r="I38" s="3">
        <v>0</v>
      </c>
      <c r="J38" s="3">
        <v>0</v>
      </c>
      <c r="K38" s="15">
        <v>0</v>
      </c>
      <c r="L38" s="3">
        <v>0</v>
      </c>
      <c r="M38" s="3">
        <v>0</v>
      </c>
      <c r="N38" s="16">
        <v>0</v>
      </c>
      <c r="O38" s="18">
        <f t="shared" ref="O38:O43" si="47">SUM(C38,G38,K39)</f>
        <v>2063099.5670399996</v>
      </c>
      <c r="P38" s="6">
        <f t="shared" ref="P38" si="48">SUM(D38,H38,L39)</f>
        <v>89190.053712000008</v>
      </c>
      <c r="Q38" s="6">
        <f t="shared" ref="Q38" si="49">SUM(E38,I38,M39)</f>
        <v>13572.434944199998</v>
      </c>
      <c r="R38" s="17">
        <f t="shared" ref="P38:R43" si="50">SUM(F38,J38,N39)</f>
        <v>11421.6762774</v>
      </c>
      <c r="S38" s="6">
        <f t="shared" si="1"/>
        <v>2177283.7319735996</v>
      </c>
      <c r="T38" s="49">
        <f>C38*'project-assumptions'!$B$6/'project-assumptions'!$B$11</f>
        <v>0.73140884846422183</v>
      </c>
      <c r="U38" s="50">
        <f>D38*'project-assumptions'!$B$6/'project-assumptions'!$B$11</f>
        <v>3.1619605530502859E-2</v>
      </c>
      <c r="V38" s="49">
        <f>E38*'project-assumptions'!$B$6/'project-assumptions'!$B$11</f>
        <v>4.8116916759550748E-3</v>
      </c>
      <c r="W38" s="49">
        <f>F38*'project-assumptions'!$B$6/'project-assumptions'!$B$11</f>
        <v>4.0492059748574831E-3</v>
      </c>
      <c r="X38" s="15">
        <f>G38*'project-assumptions'!$B$6/'project-assumptions'!$B$11</f>
        <v>0</v>
      </c>
      <c r="Y38" s="3">
        <f>H38*'project-assumptions'!$B$6/'project-assumptions'!$B$11</f>
        <v>0</v>
      </c>
      <c r="Z38" s="3">
        <f>I38*'project-assumptions'!$B$6/'project-assumptions'!$B$11</f>
        <v>0</v>
      </c>
      <c r="AA38" s="3">
        <f>J38*'project-assumptions'!$B$6/'project-assumptions'!$B$11</f>
        <v>0</v>
      </c>
      <c r="AB38" s="15">
        <f>K38*'project-assumptions'!$B$6/'project-assumptions'!$B$11</f>
        <v>0</v>
      </c>
      <c r="AC38" s="3">
        <f>L38*'project-assumptions'!$B$6/'project-assumptions'!$B$11</f>
        <v>0</v>
      </c>
      <c r="AD38" s="3">
        <f>M38*'project-assumptions'!$B$6/'project-assumptions'!$B$11</f>
        <v>0</v>
      </c>
      <c r="AE38" s="16">
        <f>N38*'project-assumptions'!$B$6/'project-assumptions'!$B$11</f>
        <v>0</v>
      </c>
      <c r="AF38" s="18">
        <f t="shared" si="46"/>
        <v>0.73140884846422183</v>
      </c>
      <c r="AG38" s="18">
        <f t="shared" si="45"/>
        <v>3.1619605530502859E-2</v>
      </c>
      <c r="AH38" s="18">
        <f t="shared" si="45"/>
        <v>4.8116916759550748E-3</v>
      </c>
      <c r="AI38" s="18">
        <f t="shared" si="45"/>
        <v>4.0492059748574831E-3</v>
      </c>
      <c r="AJ38" s="6">
        <f t="shared" si="6"/>
        <v>0.77188935164553729</v>
      </c>
    </row>
    <row r="39" spans="1:36">
      <c r="A39" s="82"/>
      <c r="B39" s="54" t="s">
        <v>97</v>
      </c>
      <c r="C39" s="15">
        <f>B1*B2*SUM('WOMBAT-emissions'!C30,'WOMBAT-emissions'!D30,'WOMBAT-emissions'!E30,'WOMBAT-emissions'!G30,'WOMBAT-emissions'!I30,'WOMBAT-emissions'!M30,'WOMBAT-emissions'!N30,'WOMBAT-emissions'!P30,'WOMBAT-emissions'!R30,'WOMBAT-emissions'!S30,'WOMBAT-emissions'!T30,'WOMBAT-emissions'!V30)</f>
        <v>450622.57100399997</v>
      </c>
      <c r="D39" s="3">
        <f>B1*B2*SUM('WOMBAT-emissions'!C29,'WOMBAT-emissions'!D29,'WOMBAT-emissions'!E29,'WOMBAT-emissions'!G29,'WOMBAT-emissions'!I29,'WOMBAT-emissions'!M29,'WOMBAT-emissions'!N29,'WOMBAT-emissions'!P29,'WOMBAT-emissions'!R29,'WOMBAT-emissions'!S29,'WOMBAT-emissions'!T29,'WOMBAT-emissions'!V29)</f>
        <v>37473.6854934</v>
      </c>
      <c r="E39" s="3">
        <f>B1*B2*SUM('WOMBAT-emissions'!C27,'WOMBAT-emissions'!D27,'WOMBAT-emissions'!E27,'WOMBAT-emissions'!G27,'WOMBAT-emissions'!I27,'WOMBAT-emissions'!M27,'WOMBAT-emissions'!N27,'WOMBAT-emissions'!P27,'WOMBAT-emissions'!R27,'WOMBAT-emissions'!S27,'WOMBAT-emissions'!T27,'WOMBAT-emissions'!V27)</f>
        <v>340438.69710599992</v>
      </c>
      <c r="F39" s="16">
        <f>B1*B2*SUM('WOMBAT-emissions'!C28,'WOMBAT-emissions'!D28,'WOMBAT-emissions'!E28,'WOMBAT-emissions'!G28,'WOMBAT-emissions'!I28,'WOMBAT-emissions'!M28,'WOMBAT-emissions'!N28,'WOMBAT-emissions'!P28,'WOMBAT-emissions'!R28,'WOMBAT-emissions'!S28,'WOMBAT-emissions'!T28,'WOMBAT-emissions'!V28)</f>
        <v>217836.344706</v>
      </c>
      <c r="G39" s="3">
        <v>0</v>
      </c>
      <c r="H39" s="3">
        <v>0</v>
      </c>
      <c r="I39" s="3">
        <v>0</v>
      </c>
      <c r="J39" s="3">
        <v>0</v>
      </c>
      <c r="K39" s="15">
        <v>0</v>
      </c>
      <c r="L39" s="3">
        <v>0</v>
      </c>
      <c r="M39" s="3">
        <v>0</v>
      </c>
      <c r="N39" s="16">
        <v>0</v>
      </c>
      <c r="O39" s="18">
        <f t="shared" si="47"/>
        <v>450622.57100399997</v>
      </c>
      <c r="P39" s="6">
        <f t="shared" si="50"/>
        <v>37473.6854934</v>
      </c>
      <c r="Q39" s="6">
        <f t="shared" si="50"/>
        <v>340438.69710599992</v>
      </c>
      <c r="R39" s="17">
        <f t="shared" si="50"/>
        <v>217836.344706</v>
      </c>
      <c r="S39" s="6">
        <f t="shared" si="1"/>
        <v>1046371.2983094</v>
      </c>
      <c r="T39" s="49">
        <f>C39*'project-assumptions'!$B$6/'project-assumptions'!$B$11</f>
        <v>0.15975444957457668</v>
      </c>
      <c r="U39" s="49">
        <f>D39*'project-assumptions'!$B$6/'project-assumptions'!$B$11</f>
        <v>1.328514900216966E-2</v>
      </c>
      <c r="V39" s="49">
        <f>E39*'project-assumptions'!$B$6/'project-assumptions'!$B$11</f>
        <v>0.12069212722496382</v>
      </c>
      <c r="W39" s="49">
        <f>F39*'project-assumptions'!$B$6/'project-assumptions'!$B$11</f>
        <v>7.7227213160469668E-2</v>
      </c>
      <c r="X39" s="15">
        <f>G39*'project-assumptions'!$B$6/'project-assumptions'!$B$11</f>
        <v>0</v>
      </c>
      <c r="Y39" s="3">
        <f>H39*'project-assumptions'!$B$6/'project-assumptions'!$B$11</f>
        <v>0</v>
      </c>
      <c r="Z39" s="3">
        <f>I39*'project-assumptions'!$B$6/'project-assumptions'!$B$11</f>
        <v>0</v>
      </c>
      <c r="AA39" s="3">
        <f>J39*'project-assumptions'!$B$6/'project-assumptions'!$B$11</f>
        <v>0</v>
      </c>
      <c r="AB39" s="15">
        <f>K39*'project-assumptions'!$B$6/'project-assumptions'!$B$11</f>
        <v>0</v>
      </c>
      <c r="AC39" s="3">
        <f>L39*'project-assumptions'!$B$6/'project-assumptions'!$B$11</f>
        <v>0</v>
      </c>
      <c r="AD39" s="3">
        <f>M39*'project-assumptions'!$B$6/'project-assumptions'!$B$11</f>
        <v>0</v>
      </c>
      <c r="AE39" s="16">
        <f>N39*'project-assumptions'!$B$6/'project-assumptions'!$B$11</f>
        <v>0</v>
      </c>
      <c r="AF39" s="18">
        <f t="shared" si="46"/>
        <v>0.15975444957457668</v>
      </c>
      <c r="AG39" s="18">
        <f t="shared" si="45"/>
        <v>1.328514900216966E-2</v>
      </c>
      <c r="AH39" s="18">
        <f t="shared" si="45"/>
        <v>0.12069212722496382</v>
      </c>
      <c r="AI39" s="18">
        <f t="shared" si="45"/>
        <v>7.7227213160469668E-2</v>
      </c>
      <c r="AJ39" s="6">
        <f t="shared" si="6"/>
        <v>0.3709589389621798</v>
      </c>
    </row>
    <row r="40" spans="1:36">
      <c r="A40" s="82"/>
      <c r="B40" s="54" t="s">
        <v>48</v>
      </c>
      <c r="C40" s="15">
        <f>B1*B2*SUM('WOMBAT-emissions'!C18,'WOMBAT-emissions'!D18,'WOMBAT-emissions'!E18,'WOMBAT-emissions'!G18,'WOMBAT-emissions'!I18,'WOMBAT-emissions'!M18,'WOMBAT-emissions'!N18,'WOMBAT-emissions'!P18,'WOMBAT-emissions'!R18,'WOMBAT-emissions'!S18,'WOMBAT-emissions'!T18,'WOMBAT-emissions'!V18)</f>
        <v>3799652.9320889995</v>
      </c>
      <c r="D40" s="3">
        <f>B1*B2*SUM('WOMBAT-emissions'!C17,'WOMBAT-emissions'!D17,'WOMBAT-emissions'!E17,'WOMBAT-emissions'!G17,'WOMBAT-emissions'!I17,'WOMBAT-emissions'!M17,'WOMBAT-emissions'!N17,'WOMBAT-emissions'!P17,'WOMBAT-emissions'!R17,'WOMBAT-emissions'!S17,'WOMBAT-emissions'!T17,'WOMBAT-emissions'!V17)</f>
        <v>260075.13460877998</v>
      </c>
      <c r="E40" s="3">
        <f>B1*B2*SUM('WOMBAT-emissions'!C15,'WOMBAT-emissions'!D15,'WOMBAT-emissions'!E15,'WOMBAT-emissions'!G15,'WOMBAT-emissions'!I15,'WOMBAT-emissions'!M15,'WOMBAT-emissions'!N15,'WOMBAT-emissions'!P15,'WOMBAT-emissions'!R15,'WOMBAT-emissions'!S15,'WOMBAT-emissions'!T15,'WOMBAT-emissions'!V15)</f>
        <v>266373.2254926</v>
      </c>
      <c r="F40" s="16">
        <f>B1*B2*SUM('WOMBAT-emissions'!C16,'WOMBAT-emissions'!D16,'WOMBAT-emissions'!E16,'WOMBAT-emissions'!G16,'WOMBAT-emissions'!I16,'WOMBAT-emissions'!M16,'WOMBAT-emissions'!N16,'WOMBAT-emissions'!P16,'WOMBAT-emissions'!R16,'WOMBAT-emissions'!S16,'WOMBAT-emissions'!T16,'WOMBAT-emissions'!V16)</f>
        <v>218761.4313468</v>
      </c>
      <c r="G40" s="3">
        <f>'CORAL-emissions'!F63</f>
        <v>248537.15700000001</v>
      </c>
      <c r="H40" s="3">
        <f>'CORAL-emissions'!F62</f>
        <v>10171.650600000001</v>
      </c>
      <c r="I40" s="3">
        <f>'CORAL-emissions'!F60</f>
        <v>44791.864500000003</v>
      </c>
      <c r="J40" s="3">
        <f>'CORAL-emissions'!F61</f>
        <v>639.29016899999999</v>
      </c>
      <c r="K40" s="15">
        <v>0</v>
      </c>
      <c r="L40" s="3">
        <v>0</v>
      </c>
      <c r="M40" s="3">
        <v>0</v>
      </c>
      <c r="N40" s="16">
        <v>0</v>
      </c>
      <c r="O40" s="18">
        <f t="shared" si="47"/>
        <v>4048190.0890889997</v>
      </c>
      <c r="P40" s="6">
        <f t="shared" si="50"/>
        <v>270246.78520877997</v>
      </c>
      <c r="Q40" s="6">
        <f t="shared" si="50"/>
        <v>311165.08999260003</v>
      </c>
      <c r="R40" s="17">
        <f t="shared" si="50"/>
        <v>219400.72151580002</v>
      </c>
      <c r="S40" s="6">
        <f t="shared" si="1"/>
        <v>4849002.6858061804</v>
      </c>
      <c r="T40" s="49">
        <f>C40*'project-assumptions'!$B$6/'project-assumptions'!$B$11</f>
        <v>1.3470507289234661</v>
      </c>
      <c r="U40" s="49">
        <f>D40*'project-assumptions'!$B$6/'project-assumptions'!$B$11</f>
        <v>9.2201684183038368E-2</v>
      </c>
      <c r="V40" s="3">
        <f>E40*'project-assumptions'!$B$6/'project-assumptions'!$B$11</f>
        <v>9.4434479669233393E-2</v>
      </c>
      <c r="W40" s="3">
        <f>F40*'project-assumptions'!$B$6/'project-assumptions'!$B$11</f>
        <v>7.7555174333787127E-2</v>
      </c>
      <c r="X40" s="15">
        <f>G40*'project-assumptions'!$B$6/'project-assumptions'!$B$11</f>
        <v>8.8111247128392745E-2</v>
      </c>
      <c r="Y40" s="3">
        <f>H40*'project-assumptions'!$B$6/'project-assumptions'!$B$11</f>
        <v>3.6060476048668426E-3</v>
      </c>
      <c r="Z40" s="3">
        <f>I40*'project-assumptions'!$B$6/'project-assumptions'!$B$11</f>
        <v>1.5879585531353695E-2</v>
      </c>
      <c r="AA40" s="3">
        <f>J40*'project-assumptions'!$B$6/'project-assumptions'!$B$11</f>
        <v>2.2664077575938057E-4</v>
      </c>
      <c r="AB40" s="15">
        <f>K40*'project-assumptions'!$B$6/'project-assumptions'!$B$11</f>
        <v>0</v>
      </c>
      <c r="AC40" s="3">
        <f>L40*'project-assumptions'!$B$6/'project-assumptions'!$B$11</f>
        <v>0</v>
      </c>
      <c r="AD40" s="3">
        <f>M40*'project-assumptions'!$B$6/'project-assumptions'!$B$11</f>
        <v>0</v>
      </c>
      <c r="AE40" s="16">
        <f>N40*'project-assumptions'!$B$6/'project-assumptions'!$B$11</f>
        <v>0</v>
      </c>
      <c r="AF40" s="18">
        <f t="shared" si="46"/>
        <v>1.4351619760518588</v>
      </c>
      <c r="AG40" s="18">
        <f t="shared" si="45"/>
        <v>9.5807731787905206E-2</v>
      </c>
      <c r="AH40" s="18">
        <f t="shared" si="45"/>
        <v>0.11031406520058709</v>
      </c>
      <c r="AI40" s="18">
        <f t="shared" si="45"/>
        <v>7.7781815109546515E-2</v>
      </c>
      <c r="AJ40" s="6">
        <f t="shared" si="6"/>
        <v>1.7190655881498977</v>
      </c>
    </row>
    <row r="41" spans="1:36">
      <c r="A41" s="82"/>
      <c r="B41" s="54" t="s">
        <v>49</v>
      </c>
      <c r="C41" s="15">
        <v>0</v>
      </c>
      <c r="D41" s="3">
        <v>0</v>
      </c>
      <c r="E41" s="3">
        <v>0</v>
      </c>
      <c r="F41" s="16">
        <v>0</v>
      </c>
      <c r="G41" s="3">
        <f>'CORAL-emissions'!F65</f>
        <v>230506.478</v>
      </c>
      <c r="H41" s="3">
        <v>0</v>
      </c>
      <c r="I41" s="3">
        <f>'CORAL-emissions'!F64</f>
        <v>3200587.4</v>
      </c>
      <c r="J41" s="3">
        <v>0</v>
      </c>
      <c r="K41" s="15">
        <v>0</v>
      </c>
      <c r="L41" s="3">
        <v>0</v>
      </c>
      <c r="M41" s="3">
        <v>0</v>
      </c>
      <c r="N41" s="16">
        <v>0</v>
      </c>
      <c r="O41" s="18">
        <f t="shared" si="47"/>
        <v>23778610.252999999</v>
      </c>
      <c r="P41" s="6">
        <f t="shared" si="50"/>
        <v>0</v>
      </c>
      <c r="Q41" s="6">
        <f t="shared" si="50"/>
        <v>3200587.4</v>
      </c>
      <c r="R41" s="17">
        <f t="shared" si="50"/>
        <v>0</v>
      </c>
      <c r="S41" s="6">
        <f t="shared" si="1"/>
        <v>26979197.652999997</v>
      </c>
      <c r="T41" s="3">
        <f>C41*'project-assumptions'!$B$6/'project-assumptions'!$B$11</f>
        <v>0</v>
      </c>
      <c r="U41" s="3">
        <f>D41*'project-assumptions'!$B$6/'project-assumptions'!$B$11</f>
        <v>0</v>
      </c>
      <c r="V41" s="3">
        <f>E41*'project-assumptions'!$B$6/'project-assumptions'!$B$11</f>
        <v>0</v>
      </c>
      <c r="W41" s="3">
        <f>F41*'project-assumptions'!$B$6/'project-assumptions'!$B$11</f>
        <v>0</v>
      </c>
      <c r="X41" s="15">
        <f>G41*'project-assumptions'!$B$6/'project-assumptions'!$B$11</f>
        <v>8.1719021384611026E-2</v>
      </c>
      <c r="Y41" s="3">
        <f>H41*'project-assumptions'!$B$6/'project-assumptions'!$B$11</f>
        <v>0</v>
      </c>
      <c r="Z41" s="3">
        <f>I41*'project-assumptions'!$B$6/'project-assumptions'!$B$11</f>
        <v>1.1346703678493435</v>
      </c>
      <c r="AA41" s="3">
        <f>J41*'project-assumptions'!$B$6/'project-assumptions'!$B$11</f>
        <v>0</v>
      </c>
      <c r="AB41" s="15">
        <f>K41*'project-assumptions'!$B$6/'project-assumptions'!$B$11</f>
        <v>0</v>
      </c>
      <c r="AC41" s="3">
        <f>L41*'project-assumptions'!$B$6/'project-assumptions'!$B$11</f>
        <v>0</v>
      </c>
      <c r="AD41" s="3">
        <f>M41*'project-assumptions'!$B$6/'project-assumptions'!$B$11</f>
        <v>0</v>
      </c>
      <c r="AE41" s="16">
        <f>N41*'project-assumptions'!$B$6/'project-assumptions'!$B$11</f>
        <v>0</v>
      </c>
      <c r="AF41" s="18">
        <f t="shared" si="46"/>
        <v>8.1719021384611026E-2</v>
      </c>
      <c r="AG41" s="18">
        <f t="shared" si="45"/>
        <v>0</v>
      </c>
      <c r="AH41" s="18">
        <f t="shared" si="45"/>
        <v>1.1346703678493435</v>
      </c>
      <c r="AI41" s="18">
        <f t="shared" si="45"/>
        <v>0</v>
      </c>
      <c r="AJ41" s="6">
        <f t="shared" si="6"/>
        <v>1.2163893892339546</v>
      </c>
    </row>
    <row r="42" spans="1:36">
      <c r="A42" s="82"/>
      <c r="B42" s="54" t="s">
        <v>98</v>
      </c>
      <c r="C42" s="15">
        <v>0</v>
      </c>
      <c r="D42" s="3">
        <v>0</v>
      </c>
      <c r="E42" s="3">
        <v>0</v>
      </c>
      <c r="F42" s="16">
        <v>0</v>
      </c>
      <c r="G42" s="3">
        <v>0</v>
      </c>
      <c r="H42" s="3">
        <v>0</v>
      </c>
      <c r="I42" s="3">
        <v>0</v>
      </c>
      <c r="J42" s="3">
        <v>0</v>
      </c>
      <c r="K42" s="15">
        <f>D3*'CT-emissions'!D14</f>
        <v>23548103.774999999</v>
      </c>
      <c r="L42" s="3">
        <v>0</v>
      </c>
      <c r="M42" s="3">
        <v>0</v>
      </c>
      <c r="N42" s="16">
        <v>0</v>
      </c>
      <c r="O42" s="18">
        <f t="shared" si="47"/>
        <v>0</v>
      </c>
      <c r="P42" s="6">
        <f t="shared" si="50"/>
        <v>0</v>
      </c>
      <c r="Q42" s="6">
        <f t="shared" si="50"/>
        <v>0</v>
      </c>
      <c r="R42" s="17">
        <f t="shared" si="50"/>
        <v>0</v>
      </c>
      <c r="S42" s="6">
        <f t="shared" si="1"/>
        <v>0</v>
      </c>
      <c r="T42" s="3">
        <f>C42*'project-assumptions'!$B$6/'project-assumptions'!$B$11</f>
        <v>0</v>
      </c>
      <c r="U42" s="3">
        <f>D42*'project-assumptions'!$B$6/'project-assumptions'!$B$11</f>
        <v>0</v>
      </c>
      <c r="V42" s="3">
        <f>E42*'project-assumptions'!$B$6/'project-assumptions'!$B$11</f>
        <v>0</v>
      </c>
      <c r="W42" s="3">
        <f>F42*'project-assumptions'!$B$6/'project-assumptions'!$B$11</f>
        <v>0</v>
      </c>
      <c r="X42" s="15">
        <f>G42*'project-assumptions'!$B$6/'project-assumptions'!$B$11</f>
        <v>0</v>
      </c>
      <c r="Y42" s="3">
        <f>H42*'project-assumptions'!$B$6/'project-assumptions'!$B$11</f>
        <v>0</v>
      </c>
      <c r="Z42" s="3">
        <f>I42*'project-assumptions'!$B$6/'project-assumptions'!$B$11</f>
        <v>0</v>
      </c>
      <c r="AA42" s="3">
        <f>J42*'project-assumptions'!$B$6/'project-assumptions'!$B$11</f>
        <v>0</v>
      </c>
      <c r="AB42" s="15">
        <f>K42*'project-assumptions'!$B$6/'project-assumptions'!$B$11</f>
        <v>8.3482599389517578</v>
      </c>
      <c r="AC42" s="3">
        <f>L42*'project-assumptions'!$B$6/'project-assumptions'!$B$11</f>
        <v>0</v>
      </c>
      <c r="AD42" s="3">
        <f>M42*'project-assumptions'!$B$6/'project-assumptions'!$B$11</f>
        <v>0</v>
      </c>
      <c r="AE42" s="16">
        <f>N42*'project-assumptions'!$B$6/'project-assumptions'!$B$11</f>
        <v>0</v>
      </c>
      <c r="AF42" s="18">
        <f t="shared" si="46"/>
        <v>8.3482599389517578</v>
      </c>
      <c r="AG42" s="18">
        <f t="shared" si="45"/>
        <v>0</v>
      </c>
      <c r="AH42" s="18">
        <f t="shared" si="45"/>
        <v>0</v>
      </c>
      <c r="AI42" s="18">
        <f t="shared" si="45"/>
        <v>0</v>
      </c>
      <c r="AJ42" s="6">
        <f t="shared" si="6"/>
        <v>8.3482599389517578</v>
      </c>
    </row>
    <row r="43" spans="1:36">
      <c r="A43" s="82"/>
      <c r="B43" s="54" t="s">
        <v>99</v>
      </c>
      <c r="C43" s="15">
        <f>B1*B2*SUM('WOMBAT-emissions'!C26,'WOMBAT-emissions'!D26,'WOMBAT-emissions'!E26,'WOMBAT-emissions'!G26,'WOMBAT-emissions'!I26,'WOMBAT-emissions'!M26,'WOMBAT-emissions'!N26,'WOMBAT-emissions'!P26,'WOMBAT-emissions'!R26,'WOMBAT-emissions'!S26,'WOMBAT-emissions'!T26,'WOMBAT-emissions'!V26)</f>
        <v>370063.19448215998</v>
      </c>
      <c r="D43" s="3">
        <f>B1*B2*SUM('WOMBAT-emissions'!C25,'WOMBAT-emissions'!D25,'WOMBAT-emissions'!E25,'WOMBAT-emissions'!G25,'WOMBAT-emissions'!I25,'WOMBAT-emissions'!M25,'WOMBAT-emissions'!N25,'WOMBAT-emissions'!P25,'WOMBAT-emissions'!R25,'WOMBAT-emissions'!S25,'WOMBAT-emissions'!T25,'WOMBAT-emissions'!V25)</f>
        <v>15998.237176740002</v>
      </c>
      <c r="E43" s="3">
        <f>B1*B2*SUM('WOMBAT-emissions'!C23,'WOMBAT-emissions'!D23,'WOMBAT-emissions'!E23,'WOMBAT-emissions'!G23,'WOMBAT-emissions'!I23,'WOMBAT-emissions'!M23,'WOMBAT-emissions'!N23,'WOMBAT-emissions'!P23,'WOMBAT-emissions'!R23,'WOMBAT-emissions'!S23,'WOMBAT-emissions'!T23,'WOMBAT-emissions'!V23)</f>
        <v>2139.9018233400002</v>
      </c>
      <c r="F43" s="16">
        <f>B1*B2*SUM('WOMBAT-emissions'!C24,'WOMBAT-emissions'!D24,'WOMBAT-emissions'!E24,'WOMBAT-emissions'!G24,'WOMBAT-emissions'!I24,'WOMBAT-emissions'!M24,'WOMBAT-emissions'!N24,'WOMBAT-emissions'!P24,'WOMBAT-emissions'!R24,'WOMBAT-emissions'!S24,'WOMBAT-emissions'!T24,'WOMBAT-emissions'!V24)</f>
        <v>1362.18708528</v>
      </c>
      <c r="G43" s="3">
        <v>0</v>
      </c>
      <c r="H43" s="3">
        <v>0</v>
      </c>
      <c r="I43" s="3">
        <v>0</v>
      </c>
      <c r="J43" s="3">
        <v>0</v>
      </c>
      <c r="K43" s="15">
        <v>0</v>
      </c>
      <c r="L43" s="3">
        <v>0</v>
      </c>
      <c r="M43" s="3">
        <v>0</v>
      </c>
      <c r="N43" s="16">
        <v>0</v>
      </c>
      <c r="O43" s="18">
        <f t="shared" si="47"/>
        <v>23918166.969482157</v>
      </c>
      <c r="P43" s="6">
        <f t="shared" si="50"/>
        <v>15998.237176740002</v>
      </c>
      <c r="Q43" s="6">
        <f t="shared" si="50"/>
        <v>2139.9018233400002</v>
      </c>
      <c r="R43" s="17">
        <f t="shared" si="50"/>
        <v>1362.18708528</v>
      </c>
      <c r="S43" s="6">
        <f t="shared" si="1"/>
        <v>23937667.295567516</v>
      </c>
      <c r="T43" s="49">
        <f>C43*'project-assumptions'!$B$6/'project-assumptions'!$B$11</f>
        <v>0.13119458665949119</v>
      </c>
      <c r="U43" s="49">
        <f>D43*'project-assumptions'!$B$6/'project-assumptions'!$B$11</f>
        <v>5.6716856606611084E-3</v>
      </c>
      <c r="V43" s="49">
        <f>E43*'project-assumptions'!$B$6/'project-assumptions'!$B$11</f>
        <v>7.5863673932187535E-4</v>
      </c>
      <c r="W43" s="49">
        <f>F43*'project-assumptions'!$B$6/'project-assumptions'!$B$11</f>
        <v>4.8292176652769503E-4</v>
      </c>
      <c r="X43" s="15">
        <f>G43*'project-assumptions'!$B$6/'project-assumptions'!$B$11</f>
        <v>0</v>
      </c>
      <c r="Y43" s="3">
        <f>H43*'project-assumptions'!$B$6/'project-assumptions'!$B$11</f>
        <v>0</v>
      </c>
      <c r="Z43" s="3">
        <f>I43*'project-assumptions'!$B$6/'project-assumptions'!$B$11</f>
        <v>0</v>
      </c>
      <c r="AA43" s="3">
        <f>J43*'project-assumptions'!$B$6/'project-assumptions'!$B$11</f>
        <v>0</v>
      </c>
      <c r="AB43" s="15">
        <f>K43*'project-assumptions'!$B$6/'project-assumptions'!$B$11</f>
        <v>0</v>
      </c>
      <c r="AC43" s="3">
        <f>L43*'project-assumptions'!$B$6/'project-assumptions'!$B$11</f>
        <v>0</v>
      </c>
      <c r="AD43" s="3">
        <f>M43*'project-assumptions'!$B$6/'project-assumptions'!$B$11</f>
        <v>0</v>
      </c>
      <c r="AE43" s="16">
        <f>N43*'project-assumptions'!$B$6/'project-assumptions'!$B$11</f>
        <v>0</v>
      </c>
      <c r="AF43" s="18">
        <f t="shared" si="46"/>
        <v>0.13119458665949119</v>
      </c>
      <c r="AG43" s="18">
        <f t="shared" si="45"/>
        <v>5.6716856606611084E-3</v>
      </c>
      <c r="AH43" s="18">
        <f t="shared" si="45"/>
        <v>7.5863673932187535E-4</v>
      </c>
      <c r="AI43" s="18">
        <f t="shared" si="45"/>
        <v>4.8292176652769503E-4</v>
      </c>
      <c r="AJ43" s="6">
        <f t="shared" si="6"/>
        <v>0.13810783082600189</v>
      </c>
    </row>
    <row r="44" spans="1:36">
      <c r="A44" s="12" t="s">
        <v>100</v>
      </c>
      <c r="B44" s="9"/>
      <c r="C44" s="25">
        <f>SUM(C36:C43)</f>
        <v>23002597.674407158</v>
      </c>
      <c r="D44" s="26">
        <f t="shared" ref="D44:R44" si="51">SUM(D36:D43)</f>
        <v>1497841.4744671199</v>
      </c>
      <c r="E44" s="26">
        <f>SUM(E36:E43)</f>
        <v>1255074.72161232</v>
      </c>
      <c r="F44" s="27">
        <f t="shared" si="51"/>
        <v>869211.91403147997</v>
      </c>
      <c r="G44" s="5">
        <f t="shared" si="51"/>
        <v>3162949.1490000002</v>
      </c>
      <c r="H44" s="5">
        <f t="shared" si="51"/>
        <v>123131.70060000001</v>
      </c>
      <c r="I44" s="5">
        <f t="shared" si="51"/>
        <v>3470474.5615999997</v>
      </c>
      <c r="J44" s="5">
        <f t="shared" si="51"/>
        <v>106077.638869</v>
      </c>
      <c r="K44" s="17">
        <f t="shared" si="51"/>
        <v>23548103.774999999</v>
      </c>
      <c r="L44" s="5">
        <f t="shared" si="51"/>
        <v>0</v>
      </c>
      <c r="M44" s="5">
        <f t="shared" si="51"/>
        <v>0</v>
      </c>
      <c r="N44" s="18">
        <f t="shared" si="51"/>
        <v>0</v>
      </c>
      <c r="O44" s="18">
        <f t="shared" si="51"/>
        <v>69740460.781515151</v>
      </c>
      <c r="P44" s="6">
        <f t="shared" si="51"/>
        <v>1499174.2738109198</v>
      </c>
      <c r="Q44" s="6">
        <f t="shared" si="51"/>
        <v>4539662.55025014</v>
      </c>
      <c r="R44" s="17">
        <f t="shared" si="51"/>
        <v>772905.51177047996</v>
      </c>
      <c r="S44" s="17">
        <f>SUM(O44:R44)</f>
        <v>76552203.117346704</v>
      </c>
      <c r="T44" s="6">
        <f t="shared" ref="T44" si="52">SUM(T36:T43)</f>
        <v>8.1548674361181401</v>
      </c>
      <c r="U44" s="6">
        <f t="shared" ref="U44" si="53">SUM(U36:U43)</f>
        <v>0.5310138810187186</v>
      </c>
      <c r="V44" s="6">
        <f t="shared" ref="V44" si="54">SUM(V36:V43)</f>
        <v>0.44494835418344258</v>
      </c>
      <c r="W44" s="6">
        <f t="shared" ref="W44" si="55">SUM(W36:W43)</f>
        <v>0.30815249795494765</v>
      </c>
      <c r="X44" s="6">
        <f t="shared" ref="X44" si="56">SUM(X36:X43)</f>
        <v>1.1213268771802942</v>
      </c>
      <c r="Y44" s="6">
        <f t="shared" ref="Y44" si="57">SUM(Y36:Y43)</f>
        <v>4.3652578277886496E-2</v>
      </c>
      <c r="Z44" s="6">
        <f t="shared" ref="Z44" si="58">SUM(Z36:Z43)</f>
        <v>1.2303506060863894</v>
      </c>
      <c r="AA44" s="6">
        <f t="shared" ref="AA44" si="59">SUM(AA36:AA43)</f>
        <v>3.7606582315508098E-2</v>
      </c>
      <c r="AB44" s="6">
        <f t="shared" ref="AB44" si="60">SUM(AB36:AB43)</f>
        <v>8.3482599389517578</v>
      </c>
      <c r="AC44" s="6">
        <f t="shared" ref="AC44" si="61">SUM(AC36:AC43)</f>
        <v>0</v>
      </c>
      <c r="AD44" s="6">
        <f t="shared" ref="AD44" si="62">SUM(AD36:AD43)</f>
        <v>0</v>
      </c>
      <c r="AE44" s="6">
        <f t="shared" ref="AE44" si="63">SUM(AE36:AE43)</f>
        <v>0</v>
      </c>
      <c r="AF44" s="18">
        <f t="shared" ref="AF44" si="64">SUM(AF36:AF43)</f>
        <v>17.624454252250189</v>
      </c>
      <c r="AG44" s="6">
        <f t="shared" ref="AG44" si="65">SUM(AG36:AG43)</f>
        <v>0.57466645929660509</v>
      </c>
      <c r="AH44" s="6">
        <f t="shared" ref="AH44" si="66">SUM(AH36:AH43)</f>
        <v>1.675298960269832</v>
      </c>
      <c r="AI44" s="17">
        <f t="shared" ref="AI44" si="67">SUM(AI36:AI43)</f>
        <v>0.34575908027045577</v>
      </c>
      <c r="AJ44" s="6">
        <f t="shared" si="6"/>
        <v>20.220178752087079</v>
      </c>
    </row>
    <row r="45" spans="1:36">
      <c r="A45" s="81" t="s">
        <v>104</v>
      </c>
      <c r="B45" s="54" t="s">
        <v>43</v>
      </c>
      <c r="C45" s="52">
        <f>C36</f>
        <v>14971537.347899999</v>
      </c>
      <c r="D45" s="53">
        <f t="shared" ref="D45:F45" si="68">D36</f>
        <v>1004671.5928199999</v>
      </c>
      <c r="E45" s="53">
        <f t="shared" si="68"/>
        <v>619881.00128400011</v>
      </c>
      <c r="F45" s="38">
        <f t="shared" si="68"/>
        <v>248215.67778599999</v>
      </c>
      <c r="G45" s="3">
        <f>'CORAL-emissions'!F74</f>
        <v>366909.33199999999</v>
      </c>
      <c r="H45" s="3">
        <f>'CORAL-emissions'!F73</f>
        <v>81593.919399999999</v>
      </c>
      <c r="I45" s="3">
        <f>'CORAL-emissions'!F71</f>
        <v>50028.139499999997</v>
      </c>
      <c r="J45" s="3">
        <f>'CORAL-emissions'!F72</f>
        <v>74668.904399999999</v>
      </c>
      <c r="K45" s="15">
        <v>0</v>
      </c>
      <c r="L45" s="3">
        <v>0</v>
      </c>
      <c r="M45" s="3">
        <v>0</v>
      </c>
      <c r="N45" s="16">
        <v>0</v>
      </c>
      <c r="O45" s="24">
        <f>SUM(C45,G45,K45)</f>
        <v>15338446.6799</v>
      </c>
      <c r="P45" s="13">
        <f t="shared" ref="P45:R45" si="69">SUM(D45,H45,L45)</f>
        <v>1086265.5122199999</v>
      </c>
      <c r="Q45" s="13">
        <f t="shared" si="69"/>
        <v>669909.14078400016</v>
      </c>
      <c r="R45" s="23">
        <f t="shared" si="69"/>
        <v>322884.58218599996</v>
      </c>
      <c r="S45" s="6">
        <f t="shared" si="1"/>
        <v>17417505.915089998</v>
      </c>
      <c r="T45" s="3">
        <f>C45*'project-assumptions'!$B$6/'project-assumptions'!$B$11</f>
        <v>5.3077006395175701</v>
      </c>
      <c r="U45" s="3">
        <f>D45*'project-assumptions'!$B$6/'project-assumptions'!$B$11</f>
        <v>0.35617558382966047</v>
      </c>
      <c r="V45" s="3">
        <f>E45*'project-assumptions'!$B$6/'project-assumptions'!$B$11</f>
        <v>0.21975984900450954</v>
      </c>
      <c r="W45" s="3">
        <f>F45*'project-assumptions'!$B$6/'project-assumptions'!$B$11</f>
        <v>8.7997276505998465E-2</v>
      </c>
      <c r="X45" s="15">
        <f>G45*'project-assumptions'!$B$6/'project-assumptions'!$B$11</f>
        <v>0.13007648118210954</v>
      </c>
      <c r="Y45" s="3">
        <f>H45*'project-assumptions'!$B$6/'project-assumptions'!$B$11</f>
        <v>2.8926628449473892E-2</v>
      </c>
      <c r="Z45" s="3">
        <f>I45*'project-assumptions'!$B$6/'project-assumptions'!$B$11</f>
        <v>1.7735946673189822E-2</v>
      </c>
      <c r="AA45" s="3">
        <f>J45*'project-assumptions'!$B$6/'project-assumptions'!$B$11</f>
        <v>2.6471576193312345E-2</v>
      </c>
      <c r="AB45" s="15">
        <f>K45*'project-assumptions'!$B$6/'project-assumptions'!$B$11</f>
        <v>0</v>
      </c>
      <c r="AC45" s="3">
        <f>L45*'project-assumptions'!$B$6/'project-assumptions'!$B$11</f>
        <v>0</v>
      </c>
      <c r="AD45" s="3">
        <f>M45*'project-assumptions'!$B$6/'project-assumptions'!$B$11</f>
        <v>0</v>
      </c>
      <c r="AE45" s="16">
        <f>N45*'project-assumptions'!$B$6/'project-assumptions'!$B$11</f>
        <v>0</v>
      </c>
      <c r="AF45" s="18">
        <f>SUM(T45,X45,AB45)</f>
        <v>5.4377771206996792</v>
      </c>
      <c r="AG45" s="18">
        <f t="shared" ref="AG45:AI52" si="70">SUM(U45,Y45,AC45)</f>
        <v>0.38510221227913438</v>
      </c>
      <c r="AH45" s="18">
        <f t="shared" si="70"/>
        <v>0.23749579567769935</v>
      </c>
      <c r="AI45" s="18">
        <f t="shared" si="70"/>
        <v>0.11446885269931081</v>
      </c>
      <c r="AJ45" s="6">
        <f t="shared" si="6"/>
        <v>6.1748439813558242</v>
      </c>
    </row>
    <row r="46" spans="1:36">
      <c r="A46" s="81"/>
      <c r="B46" s="54" t="s">
        <v>95</v>
      </c>
      <c r="C46" s="15">
        <f t="shared" ref="C46:F46" si="71">C37</f>
        <v>1347622.0618919998</v>
      </c>
      <c r="D46" s="3">
        <f t="shared" si="71"/>
        <v>90432.770656199995</v>
      </c>
      <c r="E46" s="3">
        <f t="shared" si="71"/>
        <v>12669.460962180003</v>
      </c>
      <c r="F46" s="16">
        <f t="shared" si="71"/>
        <v>171614.59682999999</v>
      </c>
      <c r="G46" s="3">
        <f>'CORAL-emissions'!F85</f>
        <v>1601148.57</v>
      </c>
      <c r="H46" s="3">
        <f>'CORAL-emissions'!F84</f>
        <v>31366.1306</v>
      </c>
      <c r="I46" s="3">
        <f>'CORAL-emissions'!F82</f>
        <v>142138.984</v>
      </c>
      <c r="J46" s="3">
        <f>'CORAL-emissions'!F83</f>
        <v>30769.444299999999</v>
      </c>
      <c r="K46" s="15">
        <v>0</v>
      </c>
      <c r="L46" s="3">
        <v>0</v>
      </c>
      <c r="M46" s="3">
        <v>0</v>
      </c>
      <c r="N46" s="16">
        <v>0</v>
      </c>
      <c r="O46" s="24"/>
      <c r="P46" s="13"/>
      <c r="Q46" s="13"/>
      <c r="R46" s="23"/>
      <c r="S46" s="6">
        <f t="shared" si="1"/>
        <v>0</v>
      </c>
      <c r="T46" s="3">
        <f>C46*'project-assumptions'!$B$6/'project-assumptions'!$B$11</f>
        <v>0.47775818297881384</v>
      </c>
      <c r="U46" s="3">
        <f>D46*'project-assumptions'!$B$6/'project-assumptions'!$B$11</f>
        <v>3.2060172812686125E-2</v>
      </c>
      <c r="V46" s="3">
        <f>E46*'project-assumptions'!$B$6/'project-assumptions'!$B$11</f>
        <v>4.4915698694588625E-3</v>
      </c>
      <c r="W46" s="3">
        <f>F46*'project-assumptions'!$B$6/'project-assumptions'!$B$11</f>
        <v>6.0840706213307241E-2</v>
      </c>
      <c r="X46" s="15">
        <f>G46*'project-assumptions'!$B$6/'project-assumptions'!$B$11</f>
        <v>0.56763825193567596</v>
      </c>
      <c r="Y46" s="3">
        <f>H46*'project-assumptions'!$B$6/'project-assumptions'!$B$11</f>
        <v>1.1119902223545761E-2</v>
      </c>
      <c r="Z46" s="3">
        <f>I46*'project-assumptions'!$B$6/'project-assumptions'!$B$11</f>
        <v>5.0391029240761227E-2</v>
      </c>
      <c r="AA46" s="3">
        <f>J46*'project-assumptions'!$B$6/'project-assumptions'!$B$11</f>
        <v>1.0908365346436371E-2</v>
      </c>
      <c r="AB46" s="15">
        <f>K46*'project-assumptions'!$B$6/'project-assumptions'!$B$11</f>
        <v>0</v>
      </c>
      <c r="AC46" s="3">
        <f>L46*'project-assumptions'!$B$6/'project-assumptions'!$B$11</f>
        <v>0</v>
      </c>
      <c r="AD46" s="3">
        <f>M46*'project-assumptions'!$B$6/'project-assumptions'!$B$11</f>
        <v>0</v>
      </c>
      <c r="AE46" s="16">
        <f>N46*'project-assumptions'!$B$6/'project-assumptions'!$B$11</f>
        <v>0</v>
      </c>
      <c r="AF46" s="18">
        <f t="shared" ref="AF46:AF52" si="72">SUM(T46,X46,AB46)</f>
        <v>1.0453964349144897</v>
      </c>
      <c r="AG46" s="18">
        <f t="shared" si="70"/>
        <v>4.3180075036231884E-2</v>
      </c>
      <c r="AH46" s="18">
        <f t="shared" si="70"/>
        <v>5.4882599110220087E-2</v>
      </c>
      <c r="AI46" s="18">
        <f t="shared" si="70"/>
        <v>7.174907155974361E-2</v>
      </c>
      <c r="AJ46" s="6">
        <f t="shared" si="6"/>
        <v>1.2152081806206851</v>
      </c>
    </row>
    <row r="47" spans="1:36">
      <c r="A47" s="82"/>
      <c r="B47" s="54" t="s">
        <v>96</v>
      </c>
      <c r="C47" s="15">
        <f t="shared" ref="C47:J47" si="73">C38</f>
        <v>2063099.5670399996</v>
      </c>
      <c r="D47" s="3">
        <f t="shared" si="73"/>
        <v>89190.053712000008</v>
      </c>
      <c r="E47" s="3">
        <f t="shared" si="73"/>
        <v>13572.434944199998</v>
      </c>
      <c r="F47" s="16">
        <f t="shared" si="73"/>
        <v>11421.6762774</v>
      </c>
      <c r="G47" s="3">
        <f t="shared" si="73"/>
        <v>0</v>
      </c>
      <c r="H47" s="3">
        <f t="shared" si="73"/>
        <v>0</v>
      </c>
      <c r="I47" s="3">
        <f t="shared" si="73"/>
        <v>0</v>
      </c>
      <c r="J47" s="3">
        <f t="shared" si="73"/>
        <v>0</v>
      </c>
      <c r="K47" s="15">
        <v>0</v>
      </c>
      <c r="L47" s="3">
        <v>0</v>
      </c>
      <c r="M47" s="3">
        <v>0</v>
      </c>
      <c r="N47" s="16">
        <v>0</v>
      </c>
      <c r="O47" s="24">
        <f t="shared" ref="O47:O52" si="74">SUM(C47,G47,K47)</f>
        <v>2063099.5670399996</v>
      </c>
      <c r="P47" s="13">
        <f t="shared" ref="P47:P52" si="75">SUM(D47,H47,L47)</f>
        <v>89190.053712000008</v>
      </c>
      <c r="Q47" s="13">
        <f t="shared" ref="Q47:Q52" si="76">SUM(E47,I47,M47)</f>
        <v>13572.434944199998</v>
      </c>
      <c r="R47" s="23">
        <f t="shared" ref="R47:R52" si="77">SUM(F47,J47,N47)</f>
        <v>11421.6762774</v>
      </c>
      <c r="S47" s="6">
        <f t="shared" si="1"/>
        <v>2177283.7319735996</v>
      </c>
      <c r="T47" s="3">
        <f>C47*'project-assumptions'!$B$6/'project-assumptions'!$B$11</f>
        <v>0.73140884846422183</v>
      </c>
      <c r="U47" s="3">
        <f>D47*'project-assumptions'!$B$6/'project-assumptions'!$B$11</f>
        <v>3.1619605530502859E-2</v>
      </c>
      <c r="V47" s="3">
        <f>E47*'project-assumptions'!$B$6/'project-assumptions'!$B$11</f>
        <v>4.8116916759550748E-3</v>
      </c>
      <c r="W47" s="3">
        <f>F47*'project-assumptions'!$B$6/'project-assumptions'!$B$11</f>
        <v>4.0492059748574831E-3</v>
      </c>
      <c r="X47" s="15">
        <f>G47*'project-assumptions'!$B$6/'project-assumptions'!$B$11</f>
        <v>0</v>
      </c>
      <c r="Y47" s="3">
        <f>H47*'project-assumptions'!$B$6/'project-assumptions'!$B$11</f>
        <v>0</v>
      </c>
      <c r="Z47" s="3">
        <f>I47*'project-assumptions'!$B$6/'project-assumptions'!$B$11</f>
        <v>0</v>
      </c>
      <c r="AA47" s="3">
        <f>J47*'project-assumptions'!$B$6/'project-assumptions'!$B$11</f>
        <v>0</v>
      </c>
      <c r="AB47" s="15">
        <f>K47*'project-assumptions'!$B$6/'project-assumptions'!$B$11</f>
        <v>0</v>
      </c>
      <c r="AC47" s="3">
        <f>L47*'project-assumptions'!$B$6/'project-assumptions'!$B$11</f>
        <v>0</v>
      </c>
      <c r="AD47" s="3">
        <f>M47*'project-assumptions'!$B$6/'project-assumptions'!$B$11</f>
        <v>0</v>
      </c>
      <c r="AE47" s="16">
        <f>N47*'project-assumptions'!$B$6/'project-assumptions'!$B$11</f>
        <v>0</v>
      </c>
      <c r="AF47" s="18">
        <f t="shared" si="72"/>
        <v>0.73140884846422183</v>
      </c>
      <c r="AG47" s="18">
        <f t="shared" si="70"/>
        <v>3.1619605530502859E-2</v>
      </c>
      <c r="AH47" s="18">
        <f t="shared" si="70"/>
        <v>4.8116916759550748E-3</v>
      </c>
      <c r="AI47" s="18">
        <f t="shared" si="70"/>
        <v>4.0492059748574831E-3</v>
      </c>
      <c r="AJ47" s="6">
        <f t="shared" si="6"/>
        <v>0.77188935164553729</v>
      </c>
    </row>
    <row r="48" spans="1:36">
      <c r="A48" s="82"/>
      <c r="B48" s="54" t="s">
        <v>97</v>
      </c>
      <c r="C48" s="15">
        <f t="shared" ref="C48:F48" si="78">C39</f>
        <v>450622.57100399997</v>
      </c>
      <c r="D48" s="3">
        <f t="shared" si="78"/>
        <v>37473.6854934</v>
      </c>
      <c r="E48" s="3">
        <f t="shared" si="78"/>
        <v>340438.69710599992</v>
      </c>
      <c r="F48" s="16">
        <f t="shared" si="78"/>
        <v>217836.344706</v>
      </c>
      <c r="G48" s="3">
        <v>0</v>
      </c>
      <c r="H48" s="3">
        <v>0</v>
      </c>
      <c r="I48" s="3">
        <v>0</v>
      </c>
      <c r="J48" s="3">
        <v>0</v>
      </c>
      <c r="K48" s="15">
        <v>0</v>
      </c>
      <c r="L48" s="3">
        <v>0</v>
      </c>
      <c r="M48" s="3">
        <v>0</v>
      </c>
      <c r="N48" s="16">
        <v>0</v>
      </c>
      <c r="O48" s="24">
        <f t="shared" si="74"/>
        <v>450622.57100399997</v>
      </c>
      <c r="P48" s="13">
        <f t="shared" si="75"/>
        <v>37473.6854934</v>
      </c>
      <c r="Q48" s="13">
        <f t="shared" si="76"/>
        <v>340438.69710599992</v>
      </c>
      <c r="R48" s="23">
        <f t="shared" si="77"/>
        <v>217836.344706</v>
      </c>
      <c r="S48" s="6">
        <f t="shared" si="1"/>
        <v>1046371.2983094</v>
      </c>
      <c r="T48" s="3">
        <f>C48*'project-assumptions'!$B$6/'project-assumptions'!$B$11</f>
        <v>0.15975444957457668</v>
      </c>
      <c r="U48" s="3">
        <f>D48*'project-assumptions'!$B$6/'project-assumptions'!$B$11</f>
        <v>1.328514900216966E-2</v>
      </c>
      <c r="V48" s="3">
        <f>E48*'project-assumptions'!$B$6/'project-assumptions'!$B$11</f>
        <v>0.12069212722496382</v>
      </c>
      <c r="W48" s="3">
        <f>F48*'project-assumptions'!$B$6/'project-assumptions'!$B$11</f>
        <v>7.7227213160469668E-2</v>
      </c>
      <c r="X48" s="15">
        <f>G48*'project-assumptions'!$B$6/'project-assumptions'!$B$11</f>
        <v>0</v>
      </c>
      <c r="Y48" s="3">
        <f>H48*'project-assumptions'!$B$6/'project-assumptions'!$B$11</f>
        <v>0</v>
      </c>
      <c r="Z48" s="3">
        <f>I48*'project-assumptions'!$B$6/'project-assumptions'!$B$11</f>
        <v>0</v>
      </c>
      <c r="AA48" s="3">
        <f>J48*'project-assumptions'!$B$6/'project-assumptions'!$B$11</f>
        <v>0</v>
      </c>
      <c r="AB48" s="15">
        <f>K48*'project-assumptions'!$B$6/'project-assumptions'!$B$11</f>
        <v>0</v>
      </c>
      <c r="AC48" s="3">
        <f>L48*'project-assumptions'!$B$6/'project-assumptions'!$B$11</f>
        <v>0</v>
      </c>
      <c r="AD48" s="3">
        <f>M48*'project-assumptions'!$B$6/'project-assumptions'!$B$11</f>
        <v>0</v>
      </c>
      <c r="AE48" s="16">
        <f>N48*'project-assumptions'!$B$6/'project-assumptions'!$B$11</f>
        <v>0</v>
      </c>
      <c r="AF48" s="18">
        <f t="shared" si="72"/>
        <v>0.15975444957457668</v>
      </c>
      <c r="AG48" s="18">
        <f t="shared" si="70"/>
        <v>1.328514900216966E-2</v>
      </c>
      <c r="AH48" s="18">
        <f t="shared" si="70"/>
        <v>0.12069212722496382</v>
      </c>
      <c r="AI48" s="18">
        <f t="shared" si="70"/>
        <v>7.7227213160469668E-2</v>
      </c>
      <c r="AJ48" s="6">
        <f t="shared" si="6"/>
        <v>0.3709589389621798</v>
      </c>
    </row>
    <row r="49" spans="1:36">
      <c r="A49" s="82"/>
      <c r="B49" s="54" t="s">
        <v>48</v>
      </c>
      <c r="C49" s="15">
        <f t="shared" ref="C49:F49" si="79">C40</f>
        <v>3799652.9320889995</v>
      </c>
      <c r="D49" s="3">
        <f t="shared" si="79"/>
        <v>260075.13460877998</v>
      </c>
      <c r="E49" s="3">
        <f t="shared" si="79"/>
        <v>266373.2254926</v>
      </c>
      <c r="F49" s="16">
        <f t="shared" si="79"/>
        <v>218761.4313468</v>
      </c>
      <c r="G49" s="3">
        <f>'CORAL-emissions'!F78</f>
        <v>199281.18</v>
      </c>
      <c r="H49" s="3">
        <f>'CORAL-emissions'!F77</f>
        <v>10125.6482</v>
      </c>
      <c r="I49" s="3">
        <f>'CORAL-emissions'!F75</f>
        <v>44634.430699999997</v>
      </c>
      <c r="J49" s="3">
        <f>'CORAL-emissions'!F76</f>
        <v>540.29685300000006</v>
      </c>
      <c r="K49" s="15">
        <v>0</v>
      </c>
      <c r="L49" s="3">
        <v>0</v>
      </c>
      <c r="M49" s="3">
        <v>0</v>
      </c>
      <c r="N49" s="16">
        <v>0</v>
      </c>
      <c r="O49" s="24">
        <f t="shared" si="74"/>
        <v>3998934.1120889997</v>
      </c>
      <c r="P49" s="13">
        <f t="shared" si="75"/>
        <v>270200.78280877997</v>
      </c>
      <c r="Q49" s="13">
        <f t="shared" si="76"/>
        <v>311007.65619260003</v>
      </c>
      <c r="R49" s="23">
        <f t="shared" si="77"/>
        <v>219301.72819980001</v>
      </c>
      <c r="S49" s="6">
        <f t="shared" si="1"/>
        <v>4799444.2792901788</v>
      </c>
      <c r="T49" s="3">
        <f>C49*'project-assumptions'!$B$6/'project-assumptions'!$B$11</f>
        <v>1.3470507289234661</v>
      </c>
      <c r="U49" s="3">
        <f>D49*'project-assumptions'!$B$6/'project-assumptions'!$B$11</f>
        <v>9.2201684183038368E-2</v>
      </c>
      <c r="V49" s="3">
        <f>E49*'project-assumptions'!$B$6/'project-assumptions'!$B$11</f>
        <v>9.4434479669233393E-2</v>
      </c>
      <c r="W49" s="3">
        <f>F49*'project-assumptions'!$B$6/'project-assumptions'!$B$11</f>
        <v>7.7555174333787127E-2</v>
      </c>
      <c r="X49" s="15">
        <f>G49*'project-assumptions'!$B$6/'project-assumptions'!$B$11</f>
        <v>7.0649047051816558E-2</v>
      </c>
      <c r="Y49" s="3">
        <f>H49*'project-assumptions'!$B$6/'project-assumptions'!$B$11</f>
        <v>3.5897388610000285E-3</v>
      </c>
      <c r="Z49" s="3">
        <f>I49*'project-assumptions'!$B$6/'project-assumptions'!$B$11</f>
        <v>1.5823772192915284E-2</v>
      </c>
      <c r="AA49" s="3">
        <f>J49*'project-assumptions'!$B$6/'project-assumptions'!$B$11</f>
        <v>1.9154572343231516E-4</v>
      </c>
      <c r="AB49" s="15">
        <f>K49*'project-assumptions'!$B$6/'project-assumptions'!$B$11</f>
        <v>0</v>
      </c>
      <c r="AC49" s="3">
        <f>L49*'project-assumptions'!$B$6/'project-assumptions'!$B$11</f>
        <v>0</v>
      </c>
      <c r="AD49" s="3">
        <f>M49*'project-assumptions'!$B$6/'project-assumptions'!$B$11</f>
        <v>0</v>
      </c>
      <c r="AE49" s="16">
        <f>N49*'project-assumptions'!$B$6/'project-assumptions'!$B$11</f>
        <v>0</v>
      </c>
      <c r="AF49" s="18">
        <f t="shared" si="72"/>
        <v>1.4176997759752827</v>
      </c>
      <c r="AG49" s="18">
        <f t="shared" si="70"/>
        <v>9.5791423044038398E-2</v>
      </c>
      <c r="AH49" s="18">
        <f t="shared" si="70"/>
        <v>0.11025825186214867</v>
      </c>
      <c r="AI49" s="18">
        <f t="shared" si="70"/>
        <v>7.7746720057219443E-2</v>
      </c>
      <c r="AJ49" s="6">
        <f t="shared" si="6"/>
        <v>1.7014961709386893</v>
      </c>
    </row>
    <row r="50" spans="1:36">
      <c r="A50" s="82"/>
      <c r="B50" s="54" t="s">
        <v>49</v>
      </c>
      <c r="C50" s="15">
        <f t="shared" ref="C50:F50" si="80">C41</f>
        <v>0</v>
      </c>
      <c r="D50" s="3">
        <f t="shared" si="80"/>
        <v>0</v>
      </c>
      <c r="E50" s="3">
        <f t="shared" si="80"/>
        <v>0</v>
      </c>
      <c r="F50" s="16">
        <f t="shared" si="80"/>
        <v>0</v>
      </c>
      <c r="G50" s="3">
        <f>'CORAL-emissions'!F80</f>
        <v>230506.478</v>
      </c>
      <c r="H50" s="3">
        <v>0</v>
      </c>
      <c r="I50" s="3">
        <f>'CORAL-emissions'!F79</f>
        <v>3200877.73</v>
      </c>
      <c r="J50" s="3">
        <v>0</v>
      </c>
      <c r="K50" s="15">
        <v>0</v>
      </c>
      <c r="L50" s="3">
        <v>0</v>
      </c>
      <c r="M50" s="3">
        <v>0</v>
      </c>
      <c r="N50" s="16">
        <v>0</v>
      </c>
      <c r="O50" s="24">
        <f t="shared" si="74"/>
        <v>230506.478</v>
      </c>
      <c r="P50" s="13">
        <f t="shared" si="75"/>
        <v>0</v>
      </c>
      <c r="Q50" s="13">
        <f t="shared" si="76"/>
        <v>3200877.73</v>
      </c>
      <c r="R50" s="23">
        <f t="shared" si="77"/>
        <v>0</v>
      </c>
      <c r="S50" s="6">
        <f t="shared" si="1"/>
        <v>3431384.2080000001</v>
      </c>
      <c r="T50" s="3">
        <f>C50*'project-assumptions'!$B$6/'project-assumptions'!$B$11</f>
        <v>0</v>
      </c>
      <c r="U50" s="3">
        <f>D50*'project-assumptions'!$B$6/'project-assumptions'!$B$11</f>
        <v>0</v>
      </c>
      <c r="V50" s="3">
        <f>E50*'project-assumptions'!$B$6/'project-assumptions'!$B$11</f>
        <v>0</v>
      </c>
      <c r="W50" s="3">
        <f>F50*'project-assumptions'!$B$6/'project-assumptions'!$B$11</f>
        <v>0</v>
      </c>
      <c r="X50" s="15">
        <f>G50*'project-assumptions'!$B$6/'project-assumptions'!$B$11</f>
        <v>8.1719021384611026E-2</v>
      </c>
      <c r="Y50" s="3">
        <f>H50*'project-assumptions'!$B$6/'project-assumptions'!$B$11</f>
        <v>0</v>
      </c>
      <c r="Z50" s="3">
        <f>I50*'project-assumptions'!$B$6/'project-assumptions'!$B$11</f>
        <v>1.13477329547066</v>
      </c>
      <c r="AA50" s="3">
        <f>J50*'project-assumptions'!$B$6/'project-assumptions'!$B$11</f>
        <v>0</v>
      </c>
      <c r="AB50" s="15">
        <f>K50*'project-assumptions'!$B$6/'project-assumptions'!$B$11</f>
        <v>0</v>
      </c>
      <c r="AC50" s="3">
        <f>L50*'project-assumptions'!$B$6/'project-assumptions'!$B$11</f>
        <v>0</v>
      </c>
      <c r="AD50" s="3">
        <f>M50*'project-assumptions'!$B$6/'project-assumptions'!$B$11</f>
        <v>0</v>
      </c>
      <c r="AE50" s="16">
        <f>N50*'project-assumptions'!$B$6/'project-assumptions'!$B$11</f>
        <v>0</v>
      </c>
      <c r="AF50" s="18">
        <f t="shared" si="72"/>
        <v>8.1719021384611026E-2</v>
      </c>
      <c r="AG50" s="18">
        <f t="shared" si="70"/>
        <v>0</v>
      </c>
      <c r="AH50" s="18">
        <f t="shared" si="70"/>
        <v>1.13477329547066</v>
      </c>
      <c r="AI50" s="18">
        <f t="shared" si="70"/>
        <v>0</v>
      </c>
      <c r="AJ50" s="6">
        <f t="shared" si="6"/>
        <v>1.216492316855271</v>
      </c>
    </row>
    <row r="51" spans="1:36">
      <c r="A51" s="82"/>
      <c r="B51" s="54" t="s">
        <v>98</v>
      </c>
      <c r="C51" s="15">
        <f t="shared" ref="C51:F51" si="81">C42</f>
        <v>0</v>
      </c>
      <c r="D51" s="3">
        <f t="shared" si="81"/>
        <v>0</v>
      </c>
      <c r="E51" s="3">
        <f t="shared" si="81"/>
        <v>0</v>
      </c>
      <c r="F51" s="16">
        <f t="shared" si="81"/>
        <v>0</v>
      </c>
      <c r="G51" s="3">
        <v>0</v>
      </c>
      <c r="H51" s="3">
        <v>0</v>
      </c>
      <c r="I51" s="3">
        <v>0</v>
      </c>
      <c r="J51" s="3">
        <v>0</v>
      </c>
      <c r="K51" s="15">
        <f>D3*'CT-emissions'!D14</f>
        <v>23548103.774999999</v>
      </c>
      <c r="L51" s="3">
        <v>0</v>
      </c>
      <c r="M51" s="3">
        <v>0</v>
      </c>
      <c r="N51" s="16">
        <v>0</v>
      </c>
      <c r="O51" s="24">
        <f t="shared" si="74"/>
        <v>23548103.774999999</v>
      </c>
      <c r="P51" s="13">
        <f t="shared" si="75"/>
        <v>0</v>
      </c>
      <c r="Q51" s="13">
        <f t="shared" si="76"/>
        <v>0</v>
      </c>
      <c r="R51" s="23">
        <f t="shared" si="77"/>
        <v>0</v>
      </c>
      <c r="S51" s="6">
        <f t="shared" si="1"/>
        <v>23548103.774999999</v>
      </c>
      <c r="T51" s="3">
        <f>C51*'project-assumptions'!$B$6/'project-assumptions'!$B$11</f>
        <v>0</v>
      </c>
      <c r="U51" s="3">
        <f>D51*'project-assumptions'!$B$6/'project-assumptions'!$B$11</f>
        <v>0</v>
      </c>
      <c r="V51" s="3">
        <f>E51*'project-assumptions'!$B$6/'project-assumptions'!$B$11</f>
        <v>0</v>
      </c>
      <c r="W51" s="3">
        <f>F51*'project-assumptions'!$B$6/'project-assumptions'!$B$11</f>
        <v>0</v>
      </c>
      <c r="X51" s="15">
        <f>G51*'project-assumptions'!$B$6/'project-assumptions'!$B$11</f>
        <v>0</v>
      </c>
      <c r="Y51" s="3">
        <f>H51*'project-assumptions'!$B$6/'project-assumptions'!$B$11</f>
        <v>0</v>
      </c>
      <c r="Z51" s="3">
        <f>I51*'project-assumptions'!$B$6/'project-assumptions'!$B$11</f>
        <v>0</v>
      </c>
      <c r="AA51" s="3">
        <f>J51*'project-assumptions'!$B$6/'project-assumptions'!$B$11</f>
        <v>0</v>
      </c>
      <c r="AB51" s="15">
        <f>K51*'project-assumptions'!$B$6/'project-assumptions'!$B$11</f>
        <v>8.3482599389517578</v>
      </c>
      <c r="AC51" s="3">
        <f>L51*'project-assumptions'!$B$6/'project-assumptions'!$B$11</f>
        <v>0</v>
      </c>
      <c r="AD51" s="3">
        <f>M51*'project-assumptions'!$B$6/'project-assumptions'!$B$11</f>
        <v>0</v>
      </c>
      <c r="AE51" s="16">
        <f>N51*'project-assumptions'!$B$6/'project-assumptions'!$B$11</f>
        <v>0</v>
      </c>
      <c r="AF51" s="18">
        <f t="shared" si="72"/>
        <v>8.3482599389517578</v>
      </c>
      <c r="AG51" s="18">
        <f t="shared" si="70"/>
        <v>0</v>
      </c>
      <c r="AH51" s="18">
        <f t="shared" si="70"/>
        <v>0</v>
      </c>
      <c r="AI51" s="18">
        <f t="shared" si="70"/>
        <v>0</v>
      </c>
      <c r="AJ51" s="6">
        <f t="shared" si="6"/>
        <v>8.3482599389517578</v>
      </c>
    </row>
    <row r="52" spans="1:36">
      <c r="A52" s="82"/>
      <c r="B52" s="54" t="s">
        <v>99</v>
      </c>
      <c r="C52" s="19">
        <f t="shared" ref="C52:F52" si="82">C43</f>
        <v>370063.19448215998</v>
      </c>
      <c r="D52" s="20">
        <f t="shared" si="82"/>
        <v>15998.237176740002</v>
      </c>
      <c r="E52" s="20">
        <f t="shared" si="82"/>
        <v>2139.9018233400002</v>
      </c>
      <c r="F52" s="21">
        <f t="shared" si="82"/>
        <v>1362.18708528</v>
      </c>
      <c r="G52" s="3">
        <v>0</v>
      </c>
      <c r="H52" s="3">
        <v>0</v>
      </c>
      <c r="I52" s="3">
        <v>0</v>
      </c>
      <c r="J52" s="3">
        <v>0</v>
      </c>
      <c r="K52" s="15">
        <v>0</v>
      </c>
      <c r="L52" s="3">
        <v>0</v>
      </c>
      <c r="M52" s="3">
        <v>0</v>
      </c>
      <c r="N52" s="16">
        <v>0</v>
      </c>
      <c r="O52" s="24">
        <f t="shared" si="74"/>
        <v>370063.19448215998</v>
      </c>
      <c r="P52" s="13">
        <f t="shared" si="75"/>
        <v>15998.237176740002</v>
      </c>
      <c r="Q52" s="13">
        <f t="shared" si="76"/>
        <v>2139.9018233400002</v>
      </c>
      <c r="R52" s="23">
        <f t="shared" si="77"/>
        <v>1362.18708528</v>
      </c>
      <c r="S52" s="6">
        <f t="shared" si="1"/>
        <v>389563.52056752</v>
      </c>
      <c r="T52" s="3">
        <f>C52*'project-assumptions'!$B$6/'project-assumptions'!$B$11</f>
        <v>0.13119458665949119</v>
      </c>
      <c r="U52" s="3">
        <f>D52*'project-assumptions'!$B$6/'project-assumptions'!$B$11</f>
        <v>5.6716856606611084E-3</v>
      </c>
      <c r="V52" s="3">
        <f>E52*'project-assumptions'!$B$6/'project-assumptions'!$B$11</f>
        <v>7.5863673932187535E-4</v>
      </c>
      <c r="W52" s="3">
        <f>F52*'project-assumptions'!$B$6/'project-assumptions'!$B$11</f>
        <v>4.8292176652769503E-4</v>
      </c>
      <c r="X52" s="15">
        <f>G52*'project-assumptions'!$B$6/'project-assumptions'!$B$11</f>
        <v>0</v>
      </c>
      <c r="Y52" s="3">
        <f>H52*'project-assumptions'!$B$6/'project-assumptions'!$B$11</f>
        <v>0</v>
      </c>
      <c r="Z52" s="3">
        <f>I52*'project-assumptions'!$B$6/'project-assumptions'!$B$11</f>
        <v>0</v>
      </c>
      <c r="AA52" s="3">
        <f>J52*'project-assumptions'!$B$6/'project-assumptions'!$B$11</f>
        <v>0</v>
      </c>
      <c r="AB52" s="15">
        <f>K52*'project-assumptions'!$B$6/'project-assumptions'!$B$11</f>
        <v>0</v>
      </c>
      <c r="AC52" s="3">
        <f>L52*'project-assumptions'!$B$6/'project-assumptions'!$B$11</f>
        <v>0</v>
      </c>
      <c r="AD52" s="3">
        <f>M52*'project-assumptions'!$B$6/'project-assumptions'!$B$11</f>
        <v>0</v>
      </c>
      <c r="AE52" s="16">
        <f>N52*'project-assumptions'!$B$6/'project-assumptions'!$B$11</f>
        <v>0</v>
      </c>
      <c r="AF52" s="18">
        <f t="shared" si="72"/>
        <v>0.13119458665949119</v>
      </c>
      <c r="AG52" s="18">
        <f t="shared" si="70"/>
        <v>5.6716856606611084E-3</v>
      </c>
      <c r="AH52" s="18">
        <f t="shared" si="70"/>
        <v>7.5863673932187535E-4</v>
      </c>
      <c r="AI52" s="18">
        <f t="shared" si="70"/>
        <v>4.8292176652769503E-4</v>
      </c>
      <c r="AJ52" s="6">
        <f t="shared" si="6"/>
        <v>0.13810783082600189</v>
      </c>
    </row>
    <row r="53" spans="1:36">
      <c r="A53" s="12" t="s">
        <v>100</v>
      </c>
      <c r="B53" s="9"/>
      <c r="C53" s="10">
        <f>SUM(C45:C52)</f>
        <v>23002597.674407158</v>
      </c>
      <c r="D53" s="9">
        <f>SUM(D45:D52)</f>
        <v>1497841.4744671199</v>
      </c>
      <c r="E53" s="9">
        <f t="shared" ref="E53:R53" si="83">SUM(E45:E52)</f>
        <v>1255074.72161232</v>
      </c>
      <c r="F53" s="35">
        <f t="shared" si="83"/>
        <v>869211.91403147997</v>
      </c>
      <c r="G53" s="5">
        <f t="shared" si="83"/>
        <v>2397845.56</v>
      </c>
      <c r="H53" s="5">
        <f t="shared" si="83"/>
        <v>123085.6982</v>
      </c>
      <c r="I53" s="5">
        <f t="shared" si="83"/>
        <v>3437679.2842000001</v>
      </c>
      <c r="J53" s="5">
        <f t="shared" si="83"/>
        <v>105978.64555300001</v>
      </c>
      <c r="K53" s="17">
        <f t="shared" si="83"/>
        <v>23548103.774999999</v>
      </c>
      <c r="L53" s="5">
        <f t="shared" si="83"/>
        <v>0</v>
      </c>
      <c r="M53" s="5">
        <f t="shared" si="83"/>
        <v>0</v>
      </c>
      <c r="N53" s="18">
        <f t="shared" si="83"/>
        <v>0</v>
      </c>
      <c r="O53" s="18">
        <f t="shared" si="83"/>
        <v>45999776.37751516</v>
      </c>
      <c r="P53" s="6">
        <f t="shared" si="83"/>
        <v>1499128.27141092</v>
      </c>
      <c r="Q53" s="6">
        <f t="shared" si="83"/>
        <v>4537945.5608501397</v>
      </c>
      <c r="R53" s="17">
        <f t="shared" si="83"/>
        <v>772806.51845447998</v>
      </c>
      <c r="S53" s="17">
        <f>SUM(O53:R53)</f>
        <v>52809656.7282307</v>
      </c>
      <c r="T53" s="6">
        <f t="shared" ref="T53" si="84">SUM(T45:T52)</f>
        <v>8.1548674361181401</v>
      </c>
      <c r="U53" s="6">
        <f t="shared" ref="U53" si="85">SUM(U45:U52)</f>
        <v>0.5310138810187186</v>
      </c>
      <c r="V53" s="6">
        <f t="shared" ref="V53" si="86">SUM(V45:V52)</f>
        <v>0.44494835418344258</v>
      </c>
      <c r="W53" s="6">
        <f t="shared" ref="W53" si="87">SUM(W45:W52)</f>
        <v>0.30815249795494765</v>
      </c>
      <c r="X53" s="6">
        <f t="shared" ref="X53" si="88">SUM(X45:X52)</f>
        <v>0.85008280155421312</v>
      </c>
      <c r="Y53" s="6">
        <f t="shared" ref="Y53" si="89">SUM(Y45:Y52)</f>
        <v>4.3636269534019681E-2</v>
      </c>
      <c r="Z53" s="6">
        <f t="shared" ref="Z53" si="90">SUM(Z45:Z52)</f>
        <v>1.2187240435775264</v>
      </c>
      <c r="AA53" s="6">
        <f t="shared" ref="AA53" si="91">SUM(AA45:AA52)</f>
        <v>3.7571487263181033E-2</v>
      </c>
      <c r="AB53" s="6">
        <f t="shared" ref="AB53" si="92">SUM(AB45:AB52)</f>
        <v>8.3482599389517578</v>
      </c>
      <c r="AC53" s="6">
        <f t="shared" ref="AC53" si="93">SUM(AC45:AC52)</f>
        <v>0</v>
      </c>
      <c r="AD53" s="6">
        <f t="shared" ref="AD53" si="94">SUM(AD45:AD52)</f>
        <v>0</v>
      </c>
      <c r="AE53" s="6">
        <f t="shared" ref="AE53" si="95">SUM(AE45:AE52)</f>
        <v>0</v>
      </c>
      <c r="AF53" s="18">
        <f t="shared" ref="AF53" si="96">SUM(AF45:AF52)</f>
        <v>17.35321017662411</v>
      </c>
      <c r="AG53" s="6">
        <f t="shared" ref="AG53" si="97">SUM(AG45:AG52)</f>
        <v>0.57465015055273827</v>
      </c>
      <c r="AH53" s="6">
        <f t="shared" ref="AH53" si="98">SUM(AH45:AH52)</f>
        <v>1.6636723977609691</v>
      </c>
      <c r="AI53" s="17">
        <f t="shared" ref="AI53" si="99">SUM(AI45:AI52)</f>
        <v>0.34572398521812869</v>
      </c>
      <c r="AJ53" s="6">
        <f t="shared" si="6"/>
        <v>19.937256710155946</v>
      </c>
    </row>
    <row r="54" spans="1:36">
      <c r="A54" s="81" t="s">
        <v>105</v>
      </c>
      <c r="B54" s="54" t="s">
        <v>43</v>
      </c>
      <c r="C54" s="52">
        <f>C36</f>
        <v>14971537.347899999</v>
      </c>
      <c r="D54" s="53">
        <f t="shared" ref="D54:F54" si="100">D36</f>
        <v>1004671.5928199999</v>
      </c>
      <c r="E54" s="53">
        <f t="shared" si="100"/>
        <v>619881.00128400011</v>
      </c>
      <c r="F54" s="38">
        <f t="shared" si="100"/>
        <v>248215.67778599999</v>
      </c>
      <c r="G54" s="3">
        <f>G45</f>
        <v>366909.33199999999</v>
      </c>
      <c r="H54" s="3">
        <f t="shared" ref="H54:J54" si="101">H45</f>
        <v>81593.919399999999</v>
      </c>
      <c r="I54" s="3">
        <f t="shared" si="101"/>
        <v>50028.139499999997</v>
      </c>
      <c r="J54" s="3">
        <f t="shared" si="101"/>
        <v>74668.904399999999</v>
      </c>
      <c r="K54" s="15">
        <v>0</v>
      </c>
      <c r="L54" s="3">
        <v>0</v>
      </c>
      <c r="M54" s="3">
        <v>0</v>
      </c>
      <c r="N54" s="16">
        <v>0</v>
      </c>
      <c r="O54" s="18">
        <f>SUM(C54,G54,K54)</f>
        <v>15338446.6799</v>
      </c>
      <c r="P54" s="6">
        <f t="shared" ref="P54:R54" si="102">SUM(D54,H54,L54)</f>
        <v>1086265.5122199999</v>
      </c>
      <c r="Q54" s="6">
        <f t="shared" si="102"/>
        <v>669909.14078400016</v>
      </c>
      <c r="R54" s="17">
        <f t="shared" si="102"/>
        <v>322884.58218599996</v>
      </c>
      <c r="S54" s="6">
        <f t="shared" si="1"/>
        <v>17417505.915089998</v>
      </c>
      <c r="T54" s="3">
        <f>C54*'project-assumptions'!$B$6/'project-assumptions'!$B$11</f>
        <v>5.3077006395175701</v>
      </c>
      <c r="U54" s="3">
        <f>D54*'project-assumptions'!$B$6/'project-assumptions'!$B$11</f>
        <v>0.35617558382966047</v>
      </c>
      <c r="V54" s="3">
        <f>E54*'project-assumptions'!$B$6/'project-assumptions'!$B$11</f>
        <v>0.21975984900450954</v>
      </c>
      <c r="W54" s="3">
        <f>F54*'project-assumptions'!$B$6/'project-assumptions'!$B$11</f>
        <v>8.7997276505998465E-2</v>
      </c>
      <c r="X54" s="15">
        <f>G54*'project-assumptions'!$B$6/'project-assumptions'!$B$11</f>
        <v>0.13007648118210954</v>
      </c>
      <c r="Y54" s="3">
        <f>H54*'project-assumptions'!$B$6/'project-assumptions'!$B$11</f>
        <v>2.8926628449473892E-2</v>
      </c>
      <c r="Z54" s="3">
        <f>I54*'project-assumptions'!$B$6/'project-assumptions'!$B$11</f>
        <v>1.7735946673189822E-2</v>
      </c>
      <c r="AA54" s="3">
        <f>J54*'project-assumptions'!$B$6/'project-assumptions'!$B$11</f>
        <v>2.6471576193312345E-2</v>
      </c>
      <c r="AB54" s="15">
        <f>K54*'project-assumptions'!$B$6/'project-assumptions'!$B$11</f>
        <v>0</v>
      </c>
      <c r="AC54" s="3">
        <f>L54*'project-assumptions'!$B$6/'project-assumptions'!$B$11</f>
        <v>0</v>
      </c>
      <c r="AD54" s="3">
        <f>M54*'project-assumptions'!$B$6/'project-assumptions'!$B$11</f>
        <v>0</v>
      </c>
      <c r="AE54" s="16">
        <f>N54*'project-assumptions'!$B$6/'project-assumptions'!$B$11</f>
        <v>0</v>
      </c>
      <c r="AF54" s="24">
        <f>SUM(T54,X54,AB54)</f>
        <v>5.4377771206996792</v>
      </c>
      <c r="AG54" s="24">
        <f t="shared" ref="AG54:AI61" si="103">SUM(U54,Y54,AC54)</f>
        <v>0.38510221227913438</v>
      </c>
      <c r="AH54" s="24">
        <f t="shared" si="103"/>
        <v>0.23749579567769935</v>
      </c>
      <c r="AI54" s="24">
        <f t="shared" si="103"/>
        <v>0.11446885269931081</v>
      </c>
      <c r="AJ54" s="6">
        <f t="shared" si="6"/>
        <v>6.1748439813558242</v>
      </c>
    </row>
    <row r="55" spans="1:36">
      <c r="A55" s="81"/>
      <c r="B55" s="54" t="s">
        <v>95</v>
      </c>
      <c r="C55" s="15">
        <f t="shared" ref="C55:F55" si="104">C37</f>
        <v>1347622.0618919998</v>
      </c>
      <c r="D55" s="3">
        <f t="shared" si="104"/>
        <v>90432.770656199995</v>
      </c>
      <c r="E55" s="3">
        <f t="shared" si="104"/>
        <v>12669.460962180003</v>
      </c>
      <c r="F55" s="16">
        <f t="shared" si="104"/>
        <v>171614.59682999999</v>
      </c>
      <c r="G55" s="3">
        <f t="shared" ref="G55:J55" si="105">G46</f>
        <v>1601148.57</v>
      </c>
      <c r="H55" s="3">
        <f t="shared" si="105"/>
        <v>31366.1306</v>
      </c>
      <c r="I55" s="3">
        <f t="shared" si="105"/>
        <v>142138.984</v>
      </c>
      <c r="J55" s="3">
        <f t="shared" si="105"/>
        <v>30769.444299999999</v>
      </c>
      <c r="K55" s="15">
        <v>0</v>
      </c>
      <c r="L55" s="3">
        <v>0</v>
      </c>
      <c r="M55" s="3">
        <v>0</v>
      </c>
      <c r="N55" s="16">
        <v>0</v>
      </c>
      <c r="O55" s="18"/>
      <c r="P55" s="6"/>
      <c r="Q55" s="6"/>
      <c r="R55" s="17"/>
      <c r="S55" s="6">
        <f t="shared" si="1"/>
        <v>0</v>
      </c>
      <c r="T55" s="3">
        <f>C55*'project-assumptions'!$B$6/'project-assumptions'!$B$11</f>
        <v>0.47775818297881384</v>
      </c>
      <c r="U55" s="3">
        <f>D55*'project-assumptions'!$B$6/'project-assumptions'!$B$11</f>
        <v>3.2060172812686125E-2</v>
      </c>
      <c r="V55" s="3">
        <f>E55*'project-assumptions'!$B$6/'project-assumptions'!$B$11</f>
        <v>4.4915698694588625E-3</v>
      </c>
      <c r="W55" s="3">
        <f>F55*'project-assumptions'!$B$6/'project-assumptions'!$B$11</f>
        <v>6.0840706213307241E-2</v>
      </c>
      <c r="X55" s="15">
        <f>G55*'project-assumptions'!$B$6/'project-assumptions'!$B$11</f>
        <v>0.56763825193567596</v>
      </c>
      <c r="Y55" s="3">
        <f>H55*'project-assumptions'!$B$6/'project-assumptions'!$B$11</f>
        <v>1.1119902223545761E-2</v>
      </c>
      <c r="Z55" s="3">
        <f>I55*'project-assumptions'!$B$6/'project-assumptions'!$B$11</f>
        <v>5.0391029240761227E-2</v>
      </c>
      <c r="AA55" s="3">
        <f>J55*'project-assumptions'!$B$6/'project-assumptions'!$B$11</f>
        <v>1.0908365346436371E-2</v>
      </c>
      <c r="AB55" s="15">
        <f>K55*'project-assumptions'!$B$6/'project-assumptions'!$B$11</f>
        <v>0</v>
      </c>
      <c r="AC55" s="3">
        <f>L55*'project-assumptions'!$B$6/'project-assumptions'!$B$11</f>
        <v>0</v>
      </c>
      <c r="AD55" s="3">
        <f>M55*'project-assumptions'!$B$6/'project-assumptions'!$B$11</f>
        <v>0</v>
      </c>
      <c r="AE55" s="16">
        <f>N55*'project-assumptions'!$B$6/'project-assumptions'!$B$11</f>
        <v>0</v>
      </c>
      <c r="AF55" s="24">
        <f t="shared" ref="AF55:AF61" si="106">SUM(T55,X55,AB55)</f>
        <v>1.0453964349144897</v>
      </c>
      <c r="AG55" s="24">
        <f t="shared" si="103"/>
        <v>4.3180075036231884E-2</v>
      </c>
      <c r="AH55" s="24">
        <f t="shared" si="103"/>
        <v>5.4882599110220087E-2</v>
      </c>
      <c r="AI55" s="24">
        <f t="shared" si="103"/>
        <v>7.174907155974361E-2</v>
      </c>
      <c r="AJ55" s="6">
        <f t="shared" si="6"/>
        <v>1.2152081806206851</v>
      </c>
    </row>
    <row r="56" spans="1:36">
      <c r="A56" s="82"/>
      <c r="B56" s="54" t="s">
        <v>96</v>
      </c>
      <c r="C56" s="15">
        <f t="shared" ref="C56:F56" si="107">C38</f>
        <v>2063099.5670399996</v>
      </c>
      <c r="D56" s="3">
        <f t="shared" si="107"/>
        <v>89190.053712000008</v>
      </c>
      <c r="E56" s="3">
        <f t="shared" si="107"/>
        <v>13572.434944199998</v>
      </c>
      <c r="F56" s="16">
        <f t="shared" si="107"/>
        <v>11421.6762774</v>
      </c>
      <c r="G56" s="3">
        <f t="shared" ref="G56:J56" si="108">G47</f>
        <v>0</v>
      </c>
      <c r="H56" s="3">
        <f t="shared" si="108"/>
        <v>0</v>
      </c>
      <c r="I56" s="3">
        <f t="shared" si="108"/>
        <v>0</v>
      </c>
      <c r="J56" s="3">
        <f t="shared" si="108"/>
        <v>0</v>
      </c>
      <c r="K56" s="15">
        <v>0</v>
      </c>
      <c r="L56" s="3">
        <v>0</v>
      </c>
      <c r="M56" s="3">
        <v>0</v>
      </c>
      <c r="N56" s="16">
        <v>0</v>
      </c>
      <c r="O56" s="18">
        <f t="shared" ref="O56:O61" si="109">SUM(C56,G56,K56)</f>
        <v>2063099.5670399996</v>
      </c>
      <c r="P56" s="6">
        <f t="shared" ref="P56:P61" si="110">SUM(D56,H56,L56)</f>
        <v>89190.053712000008</v>
      </c>
      <c r="Q56" s="6">
        <f t="shared" ref="Q56:Q61" si="111">SUM(E56,I56,M56)</f>
        <v>13572.434944199998</v>
      </c>
      <c r="R56" s="17">
        <f t="shared" ref="R56:R61" si="112">SUM(F56,J56,N56)</f>
        <v>11421.6762774</v>
      </c>
      <c r="S56" s="6">
        <f t="shared" si="1"/>
        <v>2177283.7319735996</v>
      </c>
      <c r="T56" s="3">
        <f>C56*'project-assumptions'!$B$6/'project-assumptions'!$B$11</f>
        <v>0.73140884846422183</v>
      </c>
      <c r="U56" s="3">
        <f>D56*'project-assumptions'!$B$6/'project-assumptions'!$B$11</f>
        <v>3.1619605530502859E-2</v>
      </c>
      <c r="V56" s="3">
        <f>E56*'project-assumptions'!$B$6/'project-assumptions'!$B$11</f>
        <v>4.8116916759550748E-3</v>
      </c>
      <c r="W56" s="3">
        <f>F56*'project-assumptions'!$B$6/'project-assumptions'!$B$11</f>
        <v>4.0492059748574831E-3</v>
      </c>
      <c r="X56" s="15">
        <f>G56*'project-assumptions'!$B$6/'project-assumptions'!$B$11</f>
        <v>0</v>
      </c>
      <c r="Y56" s="3">
        <f>H56*'project-assumptions'!$B$6/'project-assumptions'!$B$11</f>
        <v>0</v>
      </c>
      <c r="Z56" s="3">
        <f>I56*'project-assumptions'!$B$6/'project-assumptions'!$B$11</f>
        <v>0</v>
      </c>
      <c r="AA56" s="3">
        <f>J56*'project-assumptions'!$B$6/'project-assumptions'!$B$11</f>
        <v>0</v>
      </c>
      <c r="AB56" s="15">
        <f>K56*'project-assumptions'!$B$6/'project-assumptions'!$B$11</f>
        <v>0</v>
      </c>
      <c r="AC56" s="3">
        <f>L56*'project-assumptions'!$B$6/'project-assumptions'!$B$11</f>
        <v>0</v>
      </c>
      <c r="AD56" s="3">
        <f>M56*'project-assumptions'!$B$6/'project-assumptions'!$B$11</f>
        <v>0</v>
      </c>
      <c r="AE56" s="16">
        <f>N56*'project-assumptions'!$B$6/'project-assumptions'!$B$11</f>
        <v>0</v>
      </c>
      <c r="AF56" s="24">
        <f t="shared" si="106"/>
        <v>0.73140884846422183</v>
      </c>
      <c r="AG56" s="24">
        <f t="shared" si="103"/>
        <v>3.1619605530502859E-2</v>
      </c>
      <c r="AH56" s="24">
        <f t="shared" si="103"/>
        <v>4.8116916759550748E-3</v>
      </c>
      <c r="AI56" s="24">
        <f t="shared" si="103"/>
        <v>4.0492059748574831E-3</v>
      </c>
      <c r="AJ56" s="6">
        <f t="shared" si="6"/>
        <v>0.77188935164553729</v>
      </c>
    </row>
    <row r="57" spans="1:36">
      <c r="A57" s="82"/>
      <c r="B57" s="54" t="s">
        <v>97</v>
      </c>
      <c r="C57" s="15">
        <f t="shared" ref="C57:F57" si="113">C39</f>
        <v>450622.57100399997</v>
      </c>
      <c r="D57" s="3">
        <f t="shared" si="113"/>
        <v>37473.6854934</v>
      </c>
      <c r="E57" s="3">
        <f t="shared" si="113"/>
        <v>340438.69710599992</v>
      </c>
      <c r="F57" s="16">
        <f t="shared" si="113"/>
        <v>217836.344706</v>
      </c>
      <c r="G57" s="3">
        <f t="shared" ref="G57:J57" si="114">G48</f>
        <v>0</v>
      </c>
      <c r="H57" s="3">
        <f t="shared" si="114"/>
        <v>0</v>
      </c>
      <c r="I57" s="3">
        <f t="shared" si="114"/>
        <v>0</v>
      </c>
      <c r="J57" s="3">
        <f t="shared" si="114"/>
        <v>0</v>
      </c>
      <c r="K57" s="15">
        <v>0</v>
      </c>
      <c r="L57" s="3">
        <v>0</v>
      </c>
      <c r="M57" s="3">
        <v>0</v>
      </c>
      <c r="N57" s="16">
        <v>0</v>
      </c>
      <c r="O57" s="18">
        <f t="shared" si="109"/>
        <v>450622.57100399997</v>
      </c>
      <c r="P57" s="6">
        <f t="shared" si="110"/>
        <v>37473.6854934</v>
      </c>
      <c r="Q57" s="6">
        <f t="shared" si="111"/>
        <v>340438.69710599992</v>
      </c>
      <c r="R57" s="17">
        <f t="shared" si="112"/>
        <v>217836.344706</v>
      </c>
      <c r="S57" s="6">
        <f t="shared" si="1"/>
        <v>1046371.2983094</v>
      </c>
      <c r="T57" s="3">
        <f>C57*'project-assumptions'!$B$6/'project-assumptions'!$B$11</f>
        <v>0.15975444957457668</v>
      </c>
      <c r="U57" s="3">
        <f>D57*'project-assumptions'!$B$6/'project-assumptions'!$B$11</f>
        <v>1.328514900216966E-2</v>
      </c>
      <c r="V57" s="3">
        <f>E57*'project-assumptions'!$B$6/'project-assumptions'!$B$11</f>
        <v>0.12069212722496382</v>
      </c>
      <c r="W57" s="3">
        <f>F57*'project-assumptions'!$B$6/'project-assumptions'!$B$11</f>
        <v>7.7227213160469668E-2</v>
      </c>
      <c r="X57" s="15">
        <f>G57*'project-assumptions'!$B$6/'project-assumptions'!$B$11</f>
        <v>0</v>
      </c>
      <c r="Y57" s="3">
        <f>H57*'project-assumptions'!$B$6/'project-assumptions'!$B$11</f>
        <v>0</v>
      </c>
      <c r="Z57" s="3">
        <f>I57*'project-assumptions'!$B$6/'project-assumptions'!$B$11</f>
        <v>0</v>
      </c>
      <c r="AA57" s="3">
        <f>J57*'project-assumptions'!$B$6/'project-assumptions'!$B$11</f>
        <v>0</v>
      </c>
      <c r="AB57" s="15">
        <f>K57*'project-assumptions'!$B$6/'project-assumptions'!$B$11</f>
        <v>0</v>
      </c>
      <c r="AC57" s="3">
        <f>L57*'project-assumptions'!$B$6/'project-assumptions'!$B$11</f>
        <v>0</v>
      </c>
      <c r="AD57" s="3">
        <f>M57*'project-assumptions'!$B$6/'project-assumptions'!$B$11</f>
        <v>0</v>
      </c>
      <c r="AE57" s="16">
        <f>N57*'project-assumptions'!$B$6/'project-assumptions'!$B$11</f>
        <v>0</v>
      </c>
      <c r="AF57" s="24">
        <f t="shared" si="106"/>
        <v>0.15975444957457668</v>
      </c>
      <c r="AG57" s="24">
        <f t="shared" si="103"/>
        <v>1.328514900216966E-2</v>
      </c>
      <c r="AH57" s="24">
        <f t="shared" si="103"/>
        <v>0.12069212722496382</v>
      </c>
      <c r="AI57" s="24">
        <f t="shared" si="103"/>
        <v>7.7227213160469668E-2</v>
      </c>
      <c r="AJ57" s="6">
        <f t="shared" si="6"/>
        <v>0.3709589389621798</v>
      </c>
    </row>
    <row r="58" spans="1:36">
      <c r="A58" s="82"/>
      <c r="B58" s="54" t="s">
        <v>48</v>
      </c>
      <c r="C58" s="15">
        <f t="shared" ref="C58:F58" si="115">C40</f>
        <v>3799652.9320889995</v>
      </c>
      <c r="D58" s="3">
        <f t="shared" si="115"/>
        <v>260075.13460877998</v>
      </c>
      <c r="E58" s="3">
        <f t="shared" si="115"/>
        <v>266373.2254926</v>
      </c>
      <c r="F58" s="16">
        <f t="shared" si="115"/>
        <v>218761.4313468</v>
      </c>
      <c r="G58" s="3">
        <f t="shared" ref="G58:J58" si="116">G49</f>
        <v>199281.18</v>
      </c>
      <c r="H58" s="3">
        <f t="shared" si="116"/>
        <v>10125.6482</v>
      </c>
      <c r="I58" s="3">
        <f t="shared" si="116"/>
        <v>44634.430699999997</v>
      </c>
      <c r="J58" s="3">
        <f t="shared" si="116"/>
        <v>540.29685300000006</v>
      </c>
      <c r="K58" s="15">
        <v>0</v>
      </c>
      <c r="L58" s="3">
        <v>0</v>
      </c>
      <c r="M58" s="3">
        <v>0</v>
      </c>
      <c r="N58" s="16">
        <v>0</v>
      </c>
      <c r="O58" s="18">
        <f t="shared" si="109"/>
        <v>3998934.1120889997</v>
      </c>
      <c r="P58" s="6">
        <f t="shared" si="110"/>
        <v>270200.78280877997</v>
      </c>
      <c r="Q58" s="6">
        <f t="shared" si="111"/>
        <v>311007.65619260003</v>
      </c>
      <c r="R58" s="17">
        <f t="shared" si="112"/>
        <v>219301.72819980001</v>
      </c>
      <c r="S58" s="6">
        <f t="shared" si="1"/>
        <v>4799444.2792901788</v>
      </c>
      <c r="T58" s="3">
        <f>C58*'project-assumptions'!$B$6/'project-assumptions'!$B$11</f>
        <v>1.3470507289234661</v>
      </c>
      <c r="U58" s="3">
        <f>D58*'project-assumptions'!$B$6/'project-assumptions'!$B$11</f>
        <v>9.2201684183038368E-2</v>
      </c>
      <c r="V58" s="3">
        <f>E58*'project-assumptions'!$B$6/'project-assumptions'!$B$11</f>
        <v>9.4434479669233393E-2</v>
      </c>
      <c r="W58" s="3">
        <f>F58*'project-assumptions'!$B$6/'project-assumptions'!$B$11</f>
        <v>7.7555174333787127E-2</v>
      </c>
      <c r="X58" s="15">
        <f>G58*'project-assumptions'!$B$6/'project-assumptions'!$B$11</f>
        <v>7.0649047051816558E-2</v>
      </c>
      <c r="Y58" s="3">
        <f>H58*'project-assumptions'!$B$6/'project-assumptions'!$B$11</f>
        <v>3.5897388610000285E-3</v>
      </c>
      <c r="Z58" s="3">
        <f>I58*'project-assumptions'!$B$6/'project-assumptions'!$B$11</f>
        <v>1.5823772192915284E-2</v>
      </c>
      <c r="AA58" s="3">
        <f>J58*'project-assumptions'!$B$6/'project-assumptions'!$B$11</f>
        <v>1.9154572343231516E-4</v>
      </c>
      <c r="AB58" s="15">
        <f>K58*'project-assumptions'!$B$6/'project-assumptions'!$B$11</f>
        <v>0</v>
      </c>
      <c r="AC58" s="3">
        <f>L58*'project-assumptions'!$B$6/'project-assumptions'!$B$11</f>
        <v>0</v>
      </c>
      <c r="AD58" s="3">
        <f>M58*'project-assumptions'!$B$6/'project-assumptions'!$B$11</f>
        <v>0</v>
      </c>
      <c r="AE58" s="16">
        <f>N58*'project-assumptions'!$B$6/'project-assumptions'!$B$11</f>
        <v>0</v>
      </c>
      <c r="AF58" s="24">
        <f t="shared" si="106"/>
        <v>1.4176997759752827</v>
      </c>
      <c r="AG58" s="24">
        <f t="shared" si="103"/>
        <v>9.5791423044038398E-2</v>
      </c>
      <c r="AH58" s="24">
        <f t="shared" si="103"/>
        <v>0.11025825186214867</v>
      </c>
      <c r="AI58" s="24">
        <f t="shared" si="103"/>
        <v>7.7746720057219443E-2</v>
      </c>
      <c r="AJ58" s="6">
        <f t="shared" si="6"/>
        <v>1.7014961709386893</v>
      </c>
    </row>
    <row r="59" spans="1:36">
      <c r="A59" s="82"/>
      <c r="B59" s="54" t="s">
        <v>49</v>
      </c>
      <c r="C59" s="15">
        <f t="shared" ref="C59:F59" si="117">C41</f>
        <v>0</v>
      </c>
      <c r="D59" s="3">
        <f t="shared" si="117"/>
        <v>0</v>
      </c>
      <c r="E59" s="3">
        <f t="shared" si="117"/>
        <v>0</v>
      </c>
      <c r="F59" s="16">
        <f t="shared" si="117"/>
        <v>0</v>
      </c>
      <c r="G59" s="3">
        <f t="shared" ref="G59:J59" si="118">G50</f>
        <v>230506.478</v>
      </c>
      <c r="H59" s="3">
        <f t="shared" si="118"/>
        <v>0</v>
      </c>
      <c r="I59" s="3">
        <f t="shared" si="118"/>
        <v>3200877.73</v>
      </c>
      <c r="J59" s="3">
        <f t="shared" si="118"/>
        <v>0</v>
      </c>
      <c r="K59" s="15">
        <v>0</v>
      </c>
      <c r="L59" s="3">
        <v>0</v>
      </c>
      <c r="M59" s="3">
        <v>0</v>
      </c>
      <c r="N59" s="16">
        <v>0</v>
      </c>
      <c r="O59" s="18">
        <f t="shared" si="109"/>
        <v>230506.478</v>
      </c>
      <c r="P59" s="6">
        <f t="shared" si="110"/>
        <v>0</v>
      </c>
      <c r="Q59" s="6">
        <f t="shared" si="111"/>
        <v>3200877.73</v>
      </c>
      <c r="R59" s="17">
        <f t="shared" si="112"/>
        <v>0</v>
      </c>
      <c r="S59" s="6">
        <f t="shared" si="1"/>
        <v>3431384.2080000001</v>
      </c>
      <c r="T59" s="3">
        <f>C59*'project-assumptions'!$B$6/'project-assumptions'!$B$11</f>
        <v>0</v>
      </c>
      <c r="U59" s="3">
        <f>D59*'project-assumptions'!$B$6/'project-assumptions'!$B$11</f>
        <v>0</v>
      </c>
      <c r="V59" s="3">
        <f>E59*'project-assumptions'!$B$6/'project-assumptions'!$B$11</f>
        <v>0</v>
      </c>
      <c r="W59" s="3">
        <f>F59*'project-assumptions'!$B$6/'project-assumptions'!$B$11</f>
        <v>0</v>
      </c>
      <c r="X59" s="15">
        <f>G59*'project-assumptions'!$B$6/'project-assumptions'!$B$11</f>
        <v>8.1719021384611026E-2</v>
      </c>
      <c r="Y59" s="3">
        <f>H59*'project-assumptions'!$B$6/'project-assumptions'!$B$11</f>
        <v>0</v>
      </c>
      <c r="Z59" s="3">
        <f>I59*'project-assumptions'!$B$6/'project-assumptions'!$B$11</f>
        <v>1.13477329547066</v>
      </c>
      <c r="AA59" s="3">
        <f>J59*'project-assumptions'!$B$6/'project-assumptions'!$B$11</f>
        <v>0</v>
      </c>
      <c r="AB59" s="15">
        <f>K59*'project-assumptions'!$B$6/'project-assumptions'!$B$11</f>
        <v>0</v>
      </c>
      <c r="AC59" s="3">
        <f>L59*'project-assumptions'!$B$6/'project-assumptions'!$B$11</f>
        <v>0</v>
      </c>
      <c r="AD59" s="3">
        <f>M59*'project-assumptions'!$B$6/'project-assumptions'!$B$11</f>
        <v>0</v>
      </c>
      <c r="AE59" s="16">
        <f>N59*'project-assumptions'!$B$6/'project-assumptions'!$B$11</f>
        <v>0</v>
      </c>
      <c r="AF59" s="24">
        <f t="shared" si="106"/>
        <v>8.1719021384611026E-2</v>
      </c>
      <c r="AG59" s="24">
        <f t="shared" si="103"/>
        <v>0</v>
      </c>
      <c r="AH59" s="24">
        <f t="shared" si="103"/>
        <v>1.13477329547066</v>
      </c>
      <c r="AI59" s="24">
        <f t="shared" si="103"/>
        <v>0</v>
      </c>
      <c r="AJ59" s="6">
        <f t="shared" si="6"/>
        <v>1.216492316855271</v>
      </c>
    </row>
    <row r="60" spans="1:36">
      <c r="A60" s="82"/>
      <c r="B60" s="54" t="s">
        <v>98</v>
      </c>
      <c r="C60" s="15">
        <f t="shared" ref="C60:F60" si="119">C42</f>
        <v>0</v>
      </c>
      <c r="D60" s="3">
        <f t="shared" si="119"/>
        <v>0</v>
      </c>
      <c r="E60" s="3">
        <f t="shared" si="119"/>
        <v>0</v>
      </c>
      <c r="F60" s="16">
        <f t="shared" si="119"/>
        <v>0</v>
      </c>
      <c r="G60" s="3">
        <f t="shared" ref="G60:J60" si="120">G51</f>
        <v>0</v>
      </c>
      <c r="H60" s="3">
        <f t="shared" si="120"/>
        <v>0</v>
      </c>
      <c r="I60" s="3">
        <f t="shared" si="120"/>
        <v>0</v>
      </c>
      <c r="J60" s="3">
        <f t="shared" si="120"/>
        <v>0</v>
      </c>
      <c r="K60" s="15">
        <f>D3*'CT-emissions'!C14</f>
        <v>1241627.2897000001</v>
      </c>
      <c r="L60" s="3">
        <v>0</v>
      </c>
      <c r="M60" s="3">
        <v>0</v>
      </c>
      <c r="N60" s="16">
        <v>0</v>
      </c>
      <c r="O60" s="18">
        <f t="shared" si="109"/>
        <v>1241627.2897000001</v>
      </c>
      <c r="P60" s="6">
        <f t="shared" si="110"/>
        <v>0</v>
      </c>
      <c r="Q60" s="6">
        <f t="shared" si="111"/>
        <v>0</v>
      </c>
      <c r="R60" s="17">
        <f t="shared" si="112"/>
        <v>0</v>
      </c>
      <c r="S60" s="6">
        <f t="shared" si="1"/>
        <v>1241627.2897000001</v>
      </c>
      <c r="T60" s="3">
        <f>C60*'project-assumptions'!$B$6/'project-assumptions'!$B$11</f>
        <v>0</v>
      </c>
      <c r="U60" s="3">
        <f>D60*'project-assumptions'!$B$6/'project-assumptions'!$B$11</f>
        <v>0</v>
      </c>
      <c r="V60" s="3">
        <f>E60*'project-assumptions'!$B$6/'project-assumptions'!$B$11</f>
        <v>0</v>
      </c>
      <c r="W60" s="3">
        <f>F60*'project-assumptions'!$B$6/'project-assumptions'!$B$11</f>
        <v>0</v>
      </c>
      <c r="X60" s="15">
        <f>G60*'project-assumptions'!$B$6/'project-assumptions'!$B$11</f>
        <v>0</v>
      </c>
      <c r="Y60" s="3">
        <f>H60*'project-assumptions'!$B$6/'project-assumptions'!$B$11</f>
        <v>0</v>
      </c>
      <c r="Z60" s="3">
        <f>I60*'project-assumptions'!$B$6/'project-assumptions'!$B$11</f>
        <v>0</v>
      </c>
      <c r="AA60" s="3">
        <f>J60*'project-assumptions'!$B$6/'project-assumptions'!$B$11</f>
        <v>0</v>
      </c>
      <c r="AB60" s="15">
        <f>K60*'project-assumptions'!$B$6/'project-assumptions'!$B$11</f>
        <v>0.44018097850903315</v>
      </c>
      <c r="AC60" s="3">
        <f>L60*'project-assumptions'!$B$6/'project-assumptions'!$B$11</f>
        <v>0</v>
      </c>
      <c r="AD60" s="3">
        <f>M60*'project-assumptions'!$B$6/'project-assumptions'!$B$11</f>
        <v>0</v>
      </c>
      <c r="AE60" s="16">
        <f>N60*'project-assumptions'!$B$6/'project-assumptions'!$B$11</f>
        <v>0</v>
      </c>
      <c r="AF60" s="24">
        <f t="shared" si="106"/>
        <v>0.44018097850903315</v>
      </c>
      <c r="AG60" s="24">
        <f t="shared" si="103"/>
        <v>0</v>
      </c>
      <c r="AH60" s="24">
        <f t="shared" si="103"/>
        <v>0</v>
      </c>
      <c r="AI60" s="24">
        <f t="shared" si="103"/>
        <v>0</v>
      </c>
      <c r="AJ60" s="6">
        <f t="shared" si="6"/>
        <v>0.44018097850903315</v>
      </c>
    </row>
    <row r="61" spans="1:36">
      <c r="A61" s="82"/>
      <c r="B61" s="54" t="s">
        <v>99</v>
      </c>
      <c r="C61" s="19">
        <f t="shared" ref="C61:F61" si="121">C43</f>
        <v>370063.19448215998</v>
      </c>
      <c r="D61" s="20">
        <f t="shared" si="121"/>
        <v>15998.237176740002</v>
      </c>
      <c r="E61" s="20">
        <f t="shared" si="121"/>
        <v>2139.9018233400002</v>
      </c>
      <c r="F61" s="21">
        <f t="shared" si="121"/>
        <v>1362.18708528</v>
      </c>
      <c r="G61" s="3">
        <f t="shared" ref="G61:J61" si="122">G52</f>
        <v>0</v>
      </c>
      <c r="H61" s="3">
        <f t="shared" si="122"/>
        <v>0</v>
      </c>
      <c r="I61" s="3">
        <f t="shared" si="122"/>
        <v>0</v>
      </c>
      <c r="J61" s="3">
        <f t="shared" si="122"/>
        <v>0</v>
      </c>
      <c r="K61" s="15">
        <v>0</v>
      </c>
      <c r="L61" s="3">
        <v>0</v>
      </c>
      <c r="M61" s="3">
        <v>0</v>
      </c>
      <c r="N61" s="16">
        <v>0</v>
      </c>
      <c r="O61" s="18">
        <f t="shared" si="109"/>
        <v>370063.19448215998</v>
      </c>
      <c r="P61" s="6">
        <f t="shared" si="110"/>
        <v>15998.237176740002</v>
      </c>
      <c r="Q61" s="6">
        <f t="shared" si="111"/>
        <v>2139.9018233400002</v>
      </c>
      <c r="R61" s="17">
        <f t="shared" si="112"/>
        <v>1362.18708528</v>
      </c>
      <c r="S61" s="6">
        <f t="shared" si="1"/>
        <v>389563.52056752</v>
      </c>
      <c r="T61" s="3">
        <f>C61*'project-assumptions'!$B$6/'project-assumptions'!$B$11</f>
        <v>0.13119458665949119</v>
      </c>
      <c r="U61" s="3">
        <f>D61*'project-assumptions'!$B$6/'project-assumptions'!$B$11</f>
        <v>5.6716856606611084E-3</v>
      </c>
      <c r="V61" s="3">
        <f>E61*'project-assumptions'!$B$6/'project-assumptions'!$B$11</f>
        <v>7.5863673932187535E-4</v>
      </c>
      <c r="W61" s="3">
        <f>F61*'project-assumptions'!$B$6/'project-assumptions'!$B$11</f>
        <v>4.8292176652769503E-4</v>
      </c>
      <c r="X61" s="15">
        <f>G61*'project-assumptions'!$B$6/'project-assumptions'!$B$11</f>
        <v>0</v>
      </c>
      <c r="Y61" s="3">
        <f>H61*'project-assumptions'!$B$6/'project-assumptions'!$B$11</f>
        <v>0</v>
      </c>
      <c r="Z61" s="3">
        <f>I61*'project-assumptions'!$B$6/'project-assumptions'!$B$11</f>
        <v>0</v>
      </c>
      <c r="AA61" s="3">
        <f>J61*'project-assumptions'!$B$6/'project-assumptions'!$B$11</f>
        <v>0</v>
      </c>
      <c r="AB61" s="15">
        <f>K61*'project-assumptions'!$B$6/'project-assumptions'!$B$11</f>
        <v>0</v>
      </c>
      <c r="AC61" s="3">
        <f>L61*'project-assumptions'!$B$6/'project-assumptions'!$B$11</f>
        <v>0</v>
      </c>
      <c r="AD61" s="3">
        <f>M61*'project-assumptions'!$B$6/'project-assumptions'!$B$11</f>
        <v>0</v>
      </c>
      <c r="AE61" s="16">
        <f>N61*'project-assumptions'!$B$6/'project-assumptions'!$B$11</f>
        <v>0</v>
      </c>
      <c r="AF61" s="24">
        <f t="shared" si="106"/>
        <v>0.13119458665949119</v>
      </c>
      <c r="AG61" s="24">
        <f t="shared" si="103"/>
        <v>5.6716856606611084E-3</v>
      </c>
      <c r="AH61" s="24">
        <f t="shared" si="103"/>
        <v>7.5863673932187535E-4</v>
      </c>
      <c r="AI61" s="24">
        <f t="shared" si="103"/>
        <v>4.8292176652769503E-4</v>
      </c>
      <c r="AJ61" s="6">
        <f t="shared" si="6"/>
        <v>0.13810783082600189</v>
      </c>
    </row>
    <row r="62" spans="1:36">
      <c r="A62" s="12" t="s">
        <v>100</v>
      </c>
      <c r="B62" s="9"/>
      <c r="C62" s="10">
        <f>SUM(C54:C61)</f>
        <v>23002597.674407158</v>
      </c>
      <c r="D62" s="9">
        <f t="shared" ref="D62:R62" si="123">SUM(D54:D61)</f>
        <v>1497841.4744671199</v>
      </c>
      <c r="E62" s="9">
        <f t="shared" si="123"/>
        <v>1255074.72161232</v>
      </c>
      <c r="F62" s="35">
        <f t="shared" si="123"/>
        <v>869211.91403147997</v>
      </c>
      <c r="G62" s="5">
        <f t="shared" si="123"/>
        <v>2397845.56</v>
      </c>
      <c r="H62" s="5">
        <f t="shared" si="123"/>
        <v>123085.6982</v>
      </c>
      <c r="I62" s="5">
        <f t="shared" si="123"/>
        <v>3437679.2842000001</v>
      </c>
      <c r="J62" s="5">
        <f t="shared" si="123"/>
        <v>105978.64555300001</v>
      </c>
      <c r="K62" s="17">
        <f t="shared" si="123"/>
        <v>1241627.2897000001</v>
      </c>
      <c r="L62" s="5">
        <f t="shared" si="123"/>
        <v>0</v>
      </c>
      <c r="M62" s="5">
        <f t="shared" si="123"/>
        <v>0</v>
      </c>
      <c r="N62" s="18">
        <f t="shared" si="123"/>
        <v>0</v>
      </c>
      <c r="O62" s="18">
        <f t="shared" si="123"/>
        <v>23693299.892215159</v>
      </c>
      <c r="P62" s="6">
        <f t="shared" si="123"/>
        <v>1499128.27141092</v>
      </c>
      <c r="Q62" s="6">
        <f t="shared" si="123"/>
        <v>4537945.5608501397</v>
      </c>
      <c r="R62" s="17">
        <f t="shared" si="123"/>
        <v>772806.51845447998</v>
      </c>
      <c r="S62" s="17">
        <f>SUM(O62:R62)</f>
        <v>30503180.242930699</v>
      </c>
      <c r="T62" s="6">
        <f t="shared" ref="T62" si="124">SUM(T54:T61)</f>
        <v>8.1548674361181401</v>
      </c>
      <c r="U62" s="6">
        <f t="shared" ref="U62" si="125">SUM(U54:U61)</f>
        <v>0.5310138810187186</v>
      </c>
      <c r="V62" s="6">
        <f t="shared" ref="V62" si="126">SUM(V54:V61)</f>
        <v>0.44494835418344258</v>
      </c>
      <c r="W62" s="6">
        <f t="shared" ref="W62" si="127">SUM(W54:W61)</f>
        <v>0.30815249795494765</v>
      </c>
      <c r="X62" s="6">
        <f t="shared" ref="X62" si="128">SUM(X54:X61)</f>
        <v>0.85008280155421312</v>
      </c>
      <c r="Y62" s="6">
        <f t="shared" ref="Y62" si="129">SUM(Y54:Y61)</f>
        <v>4.3636269534019681E-2</v>
      </c>
      <c r="Z62" s="6">
        <f t="shared" ref="Z62" si="130">SUM(Z54:Z61)</f>
        <v>1.2187240435775264</v>
      </c>
      <c r="AA62" s="6">
        <f t="shared" ref="AA62" si="131">SUM(AA54:AA61)</f>
        <v>3.7571487263181033E-2</v>
      </c>
      <c r="AB62" s="6">
        <f t="shared" ref="AB62" si="132">SUM(AB54:AB61)</f>
        <v>0.44018097850903315</v>
      </c>
      <c r="AC62" s="6">
        <f t="shared" ref="AC62" si="133">SUM(AC54:AC61)</f>
        <v>0</v>
      </c>
      <c r="AD62" s="6">
        <f t="shared" ref="AD62" si="134">SUM(AD54:AD61)</f>
        <v>0</v>
      </c>
      <c r="AE62" s="6">
        <f t="shared" ref="AE62" si="135">SUM(AE54:AE61)</f>
        <v>0</v>
      </c>
      <c r="AF62" s="18">
        <f t="shared" ref="AF62" si="136">SUM(AF54:AF61)</f>
        <v>9.4451312161813856</v>
      </c>
      <c r="AG62" s="6">
        <f t="shared" ref="AG62" si="137">SUM(AG54:AG61)</f>
        <v>0.57465015055273827</v>
      </c>
      <c r="AH62" s="6">
        <f t="shared" ref="AH62" si="138">SUM(AH54:AH61)</f>
        <v>1.6636723977609691</v>
      </c>
      <c r="AI62" s="17">
        <f t="shared" ref="AI62" si="139">SUM(AI54:AI61)</f>
        <v>0.34572398521812869</v>
      </c>
      <c r="AJ62" s="6">
        <f t="shared" si="6"/>
        <v>12.029177749713222</v>
      </c>
    </row>
    <row r="63" spans="1:36">
      <c r="A63" s="81" t="s">
        <v>106</v>
      </c>
      <c r="B63" s="52" t="s">
        <v>43</v>
      </c>
      <c r="C63" s="52">
        <f>C36</f>
        <v>14971537.347899999</v>
      </c>
      <c r="D63" s="53">
        <f t="shared" ref="D63:F63" si="140">D36</f>
        <v>1004671.5928199999</v>
      </c>
      <c r="E63" s="53">
        <f t="shared" si="140"/>
        <v>619881.00128400011</v>
      </c>
      <c r="F63" s="38">
        <f t="shared" si="140"/>
        <v>248215.67778599999</v>
      </c>
      <c r="G63" s="3">
        <f>G45</f>
        <v>366909.33199999999</v>
      </c>
      <c r="H63" s="3">
        <f t="shared" ref="H63:J63" si="141">H45</f>
        <v>81593.919399999999</v>
      </c>
      <c r="I63" s="3">
        <f t="shared" si="141"/>
        <v>50028.139499999997</v>
      </c>
      <c r="J63" s="3">
        <f t="shared" si="141"/>
        <v>74668.904399999999</v>
      </c>
      <c r="K63" s="15">
        <v>0</v>
      </c>
      <c r="L63" s="3">
        <v>0</v>
      </c>
      <c r="M63" s="3">
        <v>0</v>
      </c>
      <c r="N63" s="16">
        <v>0</v>
      </c>
      <c r="O63" s="18">
        <f>SUM(C63,G63,K63)</f>
        <v>15338446.6799</v>
      </c>
      <c r="P63" s="6">
        <f t="shared" ref="P63:R70" si="142">SUM(D63,H63,L63)</f>
        <v>1086265.5122199999</v>
      </c>
      <c r="Q63" s="6">
        <f t="shared" si="142"/>
        <v>669909.14078400016</v>
      </c>
      <c r="R63" s="17">
        <f t="shared" si="142"/>
        <v>322884.58218599996</v>
      </c>
      <c r="S63" s="6">
        <f t="shared" si="1"/>
        <v>17417505.915089998</v>
      </c>
      <c r="T63" s="3">
        <f>C63*'project-assumptions'!$B$6/'project-assumptions'!$B$11</f>
        <v>5.3077006395175701</v>
      </c>
      <c r="U63" s="3">
        <f>D63*'project-assumptions'!$B$6/'project-assumptions'!$B$11</f>
        <v>0.35617558382966047</v>
      </c>
      <c r="V63" s="3">
        <f>E63*'project-assumptions'!$B$6/'project-assumptions'!$B$11</f>
        <v>0.21975984900450954</v>
      </c>
      <c r="W63" s="3">
        <f>F63*'project-assumptions'!$B$6/'project-assumptions'!$B$11</f>
        <v>8.7997276505998465E-2</v>
      </c>
      <c r="X63" s="15">
        <f>G63*'project-assumptions'!$B$6/'project-assumptions'!$B$11</f>
        <v>0.13007648118210954</v>
      </c>
      <c r="Y63" s="3">
        <f>H63*'project-assumptions'!$B$6/'project-assumptions'!$B$11</f>
        <v>2.8926628449473892E-2</v>
      </c>
      <c r="Z63" s="3">
        <f>I63*'project-assumptions'!$B$6/'project-assumptions'!$B$11</f>
        <v>1.7735946673189822E-2</v>
      </c>
      <c r="AA63" s="3">
        <f>J63*'project-assumptions'!$B$6/'project-assumptions'!$B$11</f>
        <v>2.6471576193312345E-2</v>
      </c>
      <c r="AB63" s="15">
        <f>K63*'project-assumptions'!$B$6/'project-assumptions'!$B$11</f>
        <v>0</v>
      </c>
      <c r="AC63" s="3">
        <f>L63*'project-assumptions'!$B$6/'project-assumptions'!$B$11</f>
        <v>0</v>
      </c>
      <c r="AD63" s="3">
        <f>M63*'project-assumptions'!$B$6/'project-assumptions'!$B$11</f>
        <v>0</v>
      </c>
      <c r="AE63" s="16">
        <f>N63*'project-assumptions'!$B$6/'project-assumptions'!$B$11</f>
        <v>0</v>
      </c>
      <c r="AF63" s="18">
        <f>SUM(T63,AB63)</f>
        <v>5.3077006395175701</v>
      </c>
      <c r="AG63" s="18">
        <f t="shared" ref="AG63:AI70" si="143">SUM(U63,AC63)</f>
        <v>0.35617558382966047</v>
      </c>
      <c r="AH63" s="18">
        <f t="shared" si="143"/>
        <v>0.21975984900450954</v>
      </c>
      <c r="AI63" s="18">
        <f t="shared" si="143"/>
        <v>8.7997276505998465E-2</v>
      </c>
      <c r="AJ63" s="6">
        <f t="shared" si="6"/>
        <v>5.971633348857738</v>
      </c>
    </row>
    <row r="64" spans="1:36">
      <c r="A64" s="98"/>
      <c r="B64" s="54" t="s">
        <v>95</v>
      </c>
      <c r="C64" s="15">
        <f t="shared" ref="C64:F70" si="144">C37</f>
        <v>1347622.0618919998</v>
      </c>
      <c r="D64" s="3">
        <f t="shared" si="144"/>
        <v>90432.770656199995</v>
      </c>
      <c r="E64" s="3">
        <f t="shared" si="144"/>
        <v>12669.460962180003</v>
      </c>
      <c r="F64" s="16">
        <f t="shared" si="144"/>
        <v>171614.59682999999</v>
      </c>
      <c r="G64" s="3">
        <f t="shared" ref="G64:J64" si="145">G46</f>
        <v>1601148.57</v>
      </c>
      <c r="H64" s="3">
        <f t="shared" si="145"/>
        <v>31366.1306</v>
      </c>
      <c r="I64" s="3">
        <f t="shared" si="145"/>
        <v>142138.984</v>
      </c>
      <c r="J64" s="3">
        <f t="shared" si="145"/>
        <v>30769.444299999999</v>
      </c>
      <c r="K64" s="15">
        <v>0</v>
      </c>
      <c r="L64" s="3">
        <v>0</v>
      </c>
      <c r="M64" s="3">
        <v>0</v>
      </c>
      <c r="N64" s="16">
        <v>0</v>
      </c>
      <c r="O64" s="18"/>
      <c r="P64" s="6"/>
      <c r="Q64" s="6"/>
      <c r="R64" s="17"/>
      <c r="S64" s="6">
        <f t="shared" si="1"/>
        <v>0</v>
      </c>
      <c r="T64" s="3">
        <f>C64*'project-assumptions'!$B$6/'project-assumptions'!$B$11</f>
        <v>0.47775818297881384</v>
      </c>
      <c r="U64" s="3">
        <f>D64*'project-assumptions'!$B$6/'project-assumptions'!$B$11</f>
        <v>3.2060172812686125E-2</v>
      </c>
      <c r="V64" s="3">
        <f>E64*'project-assumptions'!$B$6/'project-assumptions'!$B$11</f>
        <v>4.4915698694588625E-3</v>
      </c>
      <c r="W64" s="3">
        <f>F64*'project-assumptions'!$B$6/'project-assumptions'!$B$11</f>
        <v>6.0840706213307241E-2</v>
      </c>
      <c r="X64" s="15">
        <f>G64*'project-assumptions'!$B$6/'project-assumptions'!$B$11</f>
        <v>0.56763825193567596</v>
      </c>
      <c r="Y64" s="3">
        <f>H64*'project-assumptions'!$B$6/'project-assumptions'!$B$11</f>
        <v>1.1119902223545761E-2</v>
      </c>
      <c r="Z64" s="3">
        <f>I64*'project-assumptions'!$B$6/'project-assumptions'!$B$11</f>
        <v>5.0391029240761227E-2</v>
      </c>
      <c r="AA64" s="3">
        <f>J64*'project-assumptions'!$B$6/'project-assumptions'!$B$11</f>
        <v>1.0908365346436371E-2</v>
      </c>
      <c r="AB64" s="15">
        <f>K64*'project-assumptions'!$B$6/'project-assumptions'!$B$11</f>
        <v>0</v>
      </c>
      <c r="AC64" s="3">
        <f>L64*'project-assumptions'!$B$6/'project-assumptions'!$B$11</f>
        <v>0</v>
      </c>
      <c r="AD64" s="3">
        <f>M64*'project-assumptions'!$B$6/'project-assumptions'!$B$11</f>
        <v>0</v>
      </c>
      <c r="AE64" s="16">
        <f>N64*'project-assumptions'!$B$6/'project-assumptions'!$B$11</f>
        <v>0</v>
      </c>
      <c r="AF64" s="18">
        <f t="shared" ref="AF64:AF70" si="146">SUM(T64,AB64)</f>
        <v>0.47775818297881384</v>
      </c>
      <c r="AG64" s="18">
        <f t="shared" si="143"/>
        <v>3.2060172812686125E-2</v>
      </c>
      <c r="AH64" s="18">
        <f t="shared" si="143"/>
        <v>4.4915698694588625E-3</v>
      </c>
      <c r="AI64" s="18">
        <f t="shared" si="143"/>
        <v>6.0840706213307241E-2</v>
      </c>
      <c r="AJ64" s="6">
        <f t="shared" si="6"/>
        <v>0.57515063187426607</v>
      </c>
    </row>
    <row r="65" spans="1:36">
      <c r="A65" s="82"/>
      <c r="B65" s="19" t="s">
        <v>96</v>
      </c>
      <c r="C65" s="15">
        <f t="shared" si="144"/>
        <v>2063099.5670399996</v>
      </c>
      <c r="D65" s="3">
        <f t="shared" si="144"/>
        <v>89190.053712000008</v>
      </c>
      <c r="E65" s="3">
        <f t="shared" si="144"/>
        <v>13572.434944199998</v>
      </c>
      <c r="F65" s="16">
        <f t="shared" si="144"/>
        <v>11421.6762774</v>
      </c>
      <c r="G65" s="3">
        <f t="shared" ref="G65:J65" si="147">G47</f>
        <v>0</v>
      </c>
      <c r="H65" s="3">
        <f t="shared" si="147"/>
        <v>0</v>
      </c>
      <c r="I65" s="3">
        <f t="shared" si="147"/>
        <v>0</v>
      </c>
      <c r="J65" s="3">
        <f t="shared" si="147"/>
        <v>0</v>
      </c>
      <c r="K65" s="15">
        <v>0</v>
      </c>
      <c r="L65" s="3">
        <v>0</v>
      </c>
      <c r="M65" s="3">
        <v>0</v>
      </c>
      <c r="N65" s="16">
        <v>0</v>
      </c>
      <c r="O65" s="18">
        <f t="shared" ref="O65:O70" si="148">SUM(C65,G65,K65)</f>
        <v>2063099.5670399996</v>
      </c>
      <c r="P65" s="6">
        <f t="shared" si="142"/>
        <v>89190.053712000008</v>
      </c>
      <c r="Q65" s="6">
        <f t="shared" si="142"/>
        <v>13572.434944199998</v>
      </c>
      <c r="R65" s="17">
        <f t="shared" si="142"/>
        <v>11421.6762774</v>
      </c>
      <c r="S65" s="6">
        <f t="shared" si="1"/>
        <v>2177283.7319735996</v>
      </c>
      <c r="T65" s="3">
        <f>C65*'project-assumptions'!$B$6/'project-assumptions'!$B$11</f>
        <v>0.73140884846422183</v>
      </c>
      <c r="U65" s="3">
        <f>D65*'project-assumptions'!$B$6/'project-assumptions'!$B$11</f>
        <v>3.1619605530502859E-2</v>
      </c>
      <c r="V65" s="3">
        <f>E65*'project-assumptions'!$B$6/'project-assumptions'!$B$11</f>
        <v>4.8116916759550748E-3</v>
      </c>
      <c r="W65" s="3">
        <f>F65*'project-assumptions'!$B$6/'project-assumptions'!$B$11</f>
        <v>4.0492059748574831E-3</v>
      </c>
      <c r="X65" s="15">
        <f>G65*'project-assumptions'!$B$6/'project-assumptions'!$B$11</f>
        <v>0</v>
      </c>
      <c r="Y65" s="3">
        <f>H65*'project-assumptions'!$B$6/'project-assumptions'!$B$11</f>
        <v>0</v>
      </c>
      <c r="Z65" s="3">
        <f>I65*'project-assumptions'!$B$6/'project-assumptions'!$B$11</f>
        <v>0</v>
      </c>
      <c r="AA65" s="3">
        <f>J65*'project-assumptions'!$B$6/'project-assumptions'!$B$11</f>
        <v>0</v>
      </c>
      <c r="AB65" s="15">
        <f>K65*'project-assumptions'!$B$6/'project-assumptions'!$B$11</f>
        <v>0</v>
      </c>
      <c r="AC65" s="3">
        <f>L65*'project-assumptions'!$B$6/'project-assumptions'!$B$11</f>
        <v>0</v>
      </c>
      <c r="AD65" s="3">
        <f>M65*'project-assumptions'!$B$6/'project-assumptions'!$B$11</f>
        <v>0</v>
      </c>
      <c r="AE65" s="16">
        <f>N65*'project-assumptions'!$B$6/'project-assumptions'!$B$11</f>
        <v>0</v>
      </c>
      <c r="AF65" s="18">
        <f t="shared" si="146"/>
        <v>0.73140884846422183</v>
      </c>
      <c r="AG65" s="18">
        <f t="shared" si="143"/>
        <v>3.1619605530502859E-2</v>
      </c>
      <c r="AH65" s="18">
        <f t="shared" si="143"/>
        <v>4.8116916759550748E-3</v>
      </c>
      <c r="AI65" s="18">
        <f t="shared" si="143"/>
        <v>4.0492059748574831E-3</v>
      </c>
      <c r="AJ65" s="6">
        <f t="shared" si="6"/>
        <v>0.77188935164553729</v>
      </c>
    </row>
    <row r="66" spans="1:36">
      <c r="A66" s="82"/>
      <c r="B66" s="54" t="s">
        <v>97</v>
      </c>
      <c r="C66" s="15">
        <f t="shared" si="144"/>
        <v>450622.57100399997</v>
      </c>
      <c r="D66" s="3">
        <f t="shared" si="144"/>
        <v>37473.6854934</v>
      </c>
      <c r="E66" s="3">
        <f t="shared" si="144"/>
        <v>340438.69710599992</v>
      </c>
      <c r="F66" s="16">
        <f t="shared" si="144"/>
        <v>217836.344706</v>
      </c>
      <c r="G66" s="3">
        <f t="shared" ref="G66:J66" si="149">G48</f>
        <v>0</v>
      </c>
      <c r="H66" s="3">
        <f t="shared" si="149"/>
        <v>0</v>
      </c>
      <c r="I66" s="3">
        <f t="shared" si="149"/>
        <v>0</v>
      </c>
      <c r="J66" s="3">
        <f t="shared" si="149"/>
        <v>0</v>
      </c>
      <c r="K66" s="15">
        <v>0</v>
      </c>
      <c r="L66" s="3">
        <v>0</v>
      </c>
      <c r="M66" s="3">
        <v>0</v>
      </c>
      <c r="N66" s="16">
        <v>0</v>
      </c>
      <c r="O66" s="18">
        <f t="shared" si="148"/>
        <v>450622.57100399997</v>
      </c>
      <c r="P66" s="6">
        <f t="shared" si="142"/>
        <v>37473.6854934</v>
      </c>
      <c r="Q66" s="6">
        <f t="shared" si="142"/>
        <v>340438.69710599992</v>
      </c>
      <c r="R66" s="17">
        <f t="shared" si="142"/>
        <v>217836.344706</v>
      </c>
      <c r="S66" s="6">
        <f t="shared" si="1"/>
        <v>1046371.2983094</v>
      </c>
      <c r="T66" s="3">
        <f>C66*'project-assumptions'!$B$6/'project-assumptions'!$B$11</f>
        <v>0.15975444957457668</v>
      </c>
      <c r="U66" s="3">
        <f>D66*'project-assumptions'!$B$6/'project-assumptions'!$B$11</f>
        <v>1.328514900216966E-2</v>
      </c>
      <c r="V66" s="3">
        <f>E66*'project-assumptions'!$B$6/'project-assumptions'!$B$11</f>
        <v>0.12069212722496382</v>
      </c>
      <c r="W66" s="3">
        <f>F66*'project-assumptions'!$B$6/'project-assumptions'!$B$11</f>
        <v>7.7227213160469668E-2</v>
      </c>
      <c r="X66" s="15">
        <f>G66*'project-assumptions'!$B$6/'project-assumptions'!$B$11</f>
        <v>0</v>
      </c>
      <c r="Y66" s="3">
        <f>H66*'project-assumptions'!$B$6/'project-assumptions'!$B$11</f>
        <v>0</v>
      </c>
      <c r="Z66" s="3">
        <f>I66*'project-assumptions'!$B$6/'project-assumptions'!$B$11</f>
        <v>0</v>
      </c>
      <c r="AA66" s="3">
        <f>J66*'project-assumptions'!$B$6/'project-assumptions'!$B$11</f>
        <v>0</v>
      </c>
      <c r="AB66" s="15">
        <f>K66*'project-assumptions'!$B$6/'project-assumptions'!$B$11</f>
        <v>0</v>
      </c>
      <c r="AC66" s="3">
        <f>L66*'project-assumptions'!$B$6/'project-assumptions'!$B$11</f>
        <v>0</v>
      </c>
      <c r="AD66" s="3">
        <f>M66*'project-assumptions'!$B$6/'project-assumptions'!$B$11</f>
        <v>0</v>
      </c>
      <c r="AE66" s="16">
        <f>N66*'project-assumptions'!$B$6/'project-assumptions'!$B$11</f>
        <v>0</v>
      </c>
      <c r="AF66" s="18">
        <f t="shared" si="146"/>
        <v>0.15975444957457668</v>
      </c>
      <c r="AG66" s="18">
        <f t="shared" si="143"/>
        <v>1.328514900216966E-2</v>
      </c>
      <c r="AH66" s="18">
        <f t="shared" si="143"/>
        <v>0.12069212722496382</v>
      </c>
      <c r="AI66" s="18">
        <f t="shared" si="143"/>
        <v>7.7227213160469668E-2</v>
      </c>
      <c r="AJ66" s="6">
        <f t="shared" si="6"/>
        <v>0.3709589389621798</v>
      </c>
    </row>
    <row r="67" spans="1:36">
      <c r="A67" s="82"/>
      <c r="B67" s="54" t="s">
        <v>48</v>
      </c>
      <c r="C67" s="15">
        <f t="shared" si="144"/>
        <v>3799652.9320889995</v>
      </c>
      <c r="D67" s="3">
        <f t="shared" si="144"/>
        <v>260075.13460877998</v>
      </c>
      <c r="E67" s="3">
        <f t="shared" si="144"/>
        <v>266373.2254926</v>
      </c>
      <c r="F67" s="16">
        <f t="shared" si="144"/>
        <v>218761.4313468</v>
      </c>
      <c r="G67" s="3">
        <f t="shared" ref="G67:J67" si="150">G49</f>
        <v>199281.18</v>
      </c>
      <c r="H67" s="3">
        <f t="shared" si="150"/>
        <v>10125.6482</v>
      </c>
      <c r="I67" s="3">
        <f t="shared" si="150"/>
        <v>44634.430699999997</v>
      </c>
      <c r="J67" s="3">
        <f t="shared" si="150"/>
        <v>540.29685300000006</v>
      </c>
      <c r="K67" s="15">
        <v>0</v>
      </c>
      <c r="L67" s="3">
        <v>0</v>
      </c>
      <c r="M67" s="3">
        <v>0</v>
      </c>
      <c r="N67" s="16">
        <v>0</v>
      </c>
      <c r="O67" s="18">
        <f t="shared" si="148"/>
        <v>3998934.1120889997</v>
      </c>
      <c r="P67" s="6">
        <f t="shared" si="142"/>
        <v>270200.78280877997</v>
      </c>
      <c r="Q67" s="6">
        <f t="shared" si="142"/>
        <v>311007.65619260003</v>
      </c>
      <c r="R67" s="17">
        <f t="shared" si="142"/>
        <v>219301.72819980001</v>
      </c>
      <c r="S67" s="6">
        <f t="shared" si="1"/>
        <v>4799444.2792901788</v>
      </c>
      <c r="T67" s="3">
        <f>C67*'project-assumptions'!$B$6/'project-assumptions'!$B$11</f>
        <v>1.3470507289234661</v>
      </c>
      <c r="U67" s="3">
        <f>D67*'project-assumptions'!$B$6/'project-assumptions'!$B$11</f>
        <v>9.2201684183038368E-2</v>
      </c>
      <c r="V67" s="3">
        <f>E67*'project-assumptions'!$B$6/'project-assumptions'!$B$11</f>
        <v>9.4434479669233393E-2</v>
      </c>
      <c r="W67" s="3">
        <f>F67*'project-assumptions'!$B$6/'project-assumptions'!$B$11</f>
        <v>7.7555174333787127E-2</v>
      </c>
      <c r="X67" s="15">
        <f>G67*'project-assumptions'!$B$6/'project-assumptions'!$B$11</f>
        <v>7.0649047051816558E-2</v>
      </c>
      <c r="Y67" s="3">
        <f>H67*'project-assumptions'!$B$6/'project-assumptions'!$B$11</f>
        <v>3.5897388610000285E-3</v>
      </c>
      <c r="Z67" s="3">
        <f>I67*'project-assumptions'!$B$6/'project-assumptions'!$B$11</f>
        <v>1.5823772192915284E-2</v>
      </c>
      <c r="AA67" s="3">
        <f>J67*'project-assumptions'!$B$6/'project-assumptions'!$B$11</f>
        <v>1.9154572343231516E-4</v>
      </c>
      <c r="AB67" s="15">
        <f>K67*'project-assumptions'!$B$6/'project-assumptions'!$B$11</f>
        <v>0</v>
      </c>
      <c r="AC67" s="3">
        <f>L67*'project-assumptions'!$B$6/'project-assumptions'!$B$11</f>
        <v>0</v>
      </c>
      <c r="AD67" s="3">
        <f>M67*'project-assumptions'!$B$6/'project-assumptions'!$B$11</f>
        <v>0</v>
      </c>
      <c r="AE67" s="16">
        <f>N67*'project-assumptions'!$B$6/'project-assumptions'!$B$11</f>
        <v>0</v>
      </c>
      <c r="AF67" s="18">
        <f t="shared" si="146"/>
        <v>1.3470507289234661</v>
      </c>
      <c r="AG67" s="18">
        <f t="shared" si="143"/>
        <v>9.2201684183038368E-2</v>
      </c>
      <c r="AH67" s="18">
        <f t="shared" si="143"/>
        <v>9.4434479669233393E-2</v>
      </c>
      <c r="AI67" s="18">
        <f t="shared" si="143"/>
        <v>7.7555174333787127E-2</v>
      </c>
      <c r="AJ67" s="6">
        <f t="shared" si="6"/>
        <v>1.6112420671095251</v>
      </c>
    </row>
    <row r="68" spans="1:36">
      <c r="A68" s="82"/>
      <c r="B68" s="54" t="s">
        <v>49</v>
      </c>
      <c r="C68" s="15">
        <f t="shared" si="144"/>
        <v>0</v>
      </c>
      <c r="D68" s="3">
        <f t="shared" si="144"/>
        <v>0</v>
      </c>
      <c r="E68" s="3">
        <f t="shared" si="144"/>
        <v>0</v>
      </c>
      <c r="F68" s="16">
        <f t="shared" si="144"/>
        <v>0</v>
      </c>
      <c r="G68" s="3">
        <f t="shared" ref="G68:J68" si="151">G50</f>
        <v>230506.478</v>
      </c>
      <c r="H68" s="3">
        <f t="shared" si="151"/>
        <v>0</v>
      </c>
      <c r="I68" s="3">
        <f t="shared" si="151"/>
        <v>3200877.73</v>
      </c>
      <c r="J68" s="3">
        <f t="shared" si="151"/>
        <v>0</v>
      </c>
      <c r="K68" s="15">
        <v>0</v>
      </c>
      <c r="L68" s="3">
        <v>0</v>
      </c>
      <c r="M68" s="3">
        <v>0</v>
      </c>
      <c r="N68" s="16">
        <v>0</v>
      </c>
      <c r="O68" s="18">
        <f t="shared" si="148"/>
        <v>230506.478</v>
      </c>
      <c r="P68" s="6">
        <f t="shared" si="142"/>
        <v>0</v>
      </c>
      <c r="Q68" s="6">
        <f t="shared" si="142"/>
        <v>3200877.73</v>
      </c>
      <c r="R68" s="17">
        <f t="shared" si="142"/>
        <v>0</v>
      </c>
      <c r="S68" s="6">
        <f t="shared" si="1"/>
        <v>3431384.2080000001</v>
      </c>
      <c r="T68" s="3">
        <f>C68*'project-assumptions'!$B$6/'project-assumptions'!$B$11</f>
        <v>0</v>
      </c>
      <c r="U68" s="3">
        <f>D68*'project-assumptions'!$B$6/'project-assumptions'!$B$11</f>
        <v>0</v>
      </c>
      <c r="V68" s="3">
        <f>E68*'project-assumptions'!$B$6/'project-assumptions'!$B$11</f>
        <v>0</v>
      </c>
      <c r="W68" s="3">
        <f>F68*'project-assumptions'!$B$6/'project-assumptions'!$B$11</f>
        <v>0</v>
      </c>
      <c r="X68" s="15">
        <f>G68*'project-assumptions'!$B$6/'project-assumptions'!$B$11</f>
        <v>8.1719021384611026E-2</v>
      </c>
      <c r="Y68" s="3">
        <f>H68*'project-assumptions'!$B$6/'project-assumptions'!$B$11</f>
        <v>0</v>
      </c>
      <c r="Z68" s="3">
        <f>I68*'project-assumptions'!$B$6/'project-assumptions'!$B$11</f>
        <v>1.13477329547066</v>
      </c>
      <c r="AA68" s="3">
        <f>J68*'project-assumptions'!$B$6/'project-assumptions'!$B$11</f>
        <v>0</v>
      </c>
      <c r="AB68" s="15">
        <f>K68*'project-assumptions'!$B$6/'project-assumptions'!$B$11</f>
        <v>0</v>
      </c>
      <c r="AC68" s="3">
        <f>L68*'project-assumptions'!$B$6/'project-assumptions'!$B$11</f>
        <v>0</v>
      </c>
      <c r="AD68" s="3">
        <f>M68*'project-assumptions'!$B$6/'project-assumptions'!$B$11</f>
        <v>0</v>
      </c>
      <c r="AE68" s="16">
        <f>N68*'project-assumptions'!$B$6/'project-assumptions'!$B$11</f>
        <v>0</v>
      </c>
      <c r="AF68" s="18">
        <f t="shared" si="146"/>
        <v>0</v>
      </c>
      <c r="AG68" s="18">
        <f t="shared" si="143"/>
        <v>0</v>
      </c>
      <c r="AH68" s="18">
        <f t="shared" si="143"/>
        <v>0</v>
      </c>
      <c r="AI68" s="18">
        <f t="shared" si="143"/>
        <v>0</v>
      </c>
      <c r="AJ68" s="6">
        <f t="shared" si="6"/>
        <v>0</v>
      </c>
    </row>
    <row r="69" spans="1:36">
      <c r="A69" s="82"/>
      <c r="B69" s="54" t="s">
        <v>98</v>
      </c>
      <c r="C69" s="15">
        <f t="shared" si="144"/>
        <v>0</v>
      </c>
      <c r="D69" s="3">
        <f t="shared" si="144"/>
        <v>0</v>
      </c>
      <c r="E69" s="3">
        <f t="shared" si="144"/>
        <v>0</v>
      </c>
      <c r="F69" s="16">
        <f t="shared" si="144"/>
        <v>0</v>
      </c>
      <c r="G69" s="3">
        <f t="shared" ref="G69:J69" si="152">G51</f>
        <v>0</v>
      </c>
      <c r="H69" s="3">
        <f t="shared" si="152"/>
        <v>0</v>
      </c>
      <c r="I69" s="3">
        <f t="shared" si="152"/>
        <v>0</v>
      </c>
      <c r="J69" s="3">
        <f t="shared" si="152"/>
        <v>0</v>
      </c>
      <c r="K69" s="15">
        <f>D3*'CT-emissions'!B14</f>
        <v>1341528.3360499998</v>
      </c>
      <c r="L69" s="3">
        <v>0</v>
      </c>
      <c r="M69" s="3">
        <v>0</v>
      </c>
      <c r="N69" s="16">
        <v>0</v>
      </c>
      <c r="O69" s="18">
        <f t="shared" si="148"/>
        <v>1341528.3360499998</v>
      </c>
      <c r="P69" s="6">
        <f t="shared" si="142"/>
        <v>0</v>
      </c>
      <c r="Q69" s="6">
        <f t="shared" si="142"/>
        <v>0</v>
      </c>
      <c r="R69" s="17">
        <f t="shared" si="142"/>
        <v>0</v>
      </c>
      <c r="S69" s="6">
        <f t="shared" si="1"/>
        <v>1341528.3360499998</v>
      </c>
      <c r="T69" s="3">
        <f>C69*'project-assumptions'!$B$6/'project-assumptions'!$B$11</f>
        <v>0</v>
      </c>
      <c r="U69" s="3">
        <f>D69*'project-assumptions'!$B$6/'project-assumptions'!$B$11</f>
        <v>0</v>
      </c>
      <c r="V69" s="3">
        <f>E69*'project-assumptions'!$B$6/'project-assumptions'!$B$11</f>
        <v>0</v>
      </c>
      <c r="W69" s="3">
        <f>F69*'project-assumptions'!$B$6/'project-assumptions'!$B$11</f>
        <v>0</v>
      </c>
      <c r="X69" s="15">
        <f>G69*'project-assumptions'!$B$6/'project-assumptions'!$B$11</f>
        <v>0</v>
      </c>
      <c r="Y69" s="3">
        <f>H69*'project-assumptions'!$B$6/'project-assumptions'!$B$11</f>
        <v>0</v>
      </c>
      <c r="Z69" s="3">
        <f>I69*'project-assumptions'!$B$6/'project-assumptions'!$B$11</f>
        <v>0</v>
      </c>
      <c r="AA69" s="3">
        <f>J69*'project-assumptions'!$B$6/'project-assumptions'!$B$11</f>
        <v>0</v>
      </c>
      <c r="AB69" s="15">
        <f>K69*'project-assumptions'!$B$6/'project-assumptions'!$B$11</f>
        <v>0.47559783886738127</v>
      </c>
      <c r="AC69" s="3">
        <f>L69*'project-assumptions'!$B$6/'project-assumptions'!$B$11</f>
        <v>0</v>
      </c>
      <c r="AD69" s="3">
        <f>M69*'project-assumptions'!$B$6/'project-assumptions'!$B$11</f>
        <v>0</v>
      </c>
      <c r="AE69" s="16">
        <f>N69*'project-assumptions'!$B$6/'project-assumptions'!$B$11</f>
        <v>0</v>
      </c>
      <c r="AF69" s="18">
        <f t="shared" si="146"/>
        <v>0.47559783886738127</v>
      </c>
      <c r="AG69" s="18">
        <f t="shared" si="143"/>
        <v>0</v>
      </c>
      <c r="AH69" s="18">
        <f t="shared" si="143"/>
        <v>0</v>
      </c>
      <c r="AI69" s="18">
        <f t="shared" si="143"/>
        <v>0</v>
      </c>
      <c r="AJ69" s="6">
        <f t="shared" si="6"/>
        <v>0.47559783886738127</v>
      </c>
    </row>
    <row r="70" spans="1:36">
      <c r="A70" s="82"/>
      <c r="B70" s="54" t="s">
        <v>99</v>
      </c>
      <c r="C70" s="19">
        <f t="shared" si="144"/>
        <v>370063.19448215998</v>
      </c>
      <c r="D70" s="20">
        <f t="shared" si="144"/>
        <v>15998.237176740002</v>
      </c>
      <c r="E70" s="20">
        <f t="shared" si="144"/>
        <v>2139.9018233400002</v>
      </c>
      <c r="F70" s="21">
        <f t="shared" si="144"/>
        <v>1362.18708528</v>
      </c>
      <c r="G70" s="3">
        <f t="shared" ref="G70:J70" si="153">G52</f>
        <v>0</v>
      </c>
      <c r="H70" s="3">
        <f t="shared" si="153"/>
        <v>0</v>
      </c>
      <c r="I70" s="3">
        <f t="shared" si="153"/>
        <v>0</v>
      </c>
      <c r="J70" s="3">
        <f t="shared" si="153"/>
        <v>0</v>
      </c>
      <c r="K70" s="15">
        <v>0</v>
      </c>
      <c r="L70" s="3">
        <v>0</v>
      </c>
      <c r="M70" s="3">
        <v>0</v>
      </c>
      <c r="N70" s="16">
        <v>0</v>
      </c>
      <c r="O70" s="18">
        <f t="shared" si="148"/>
        <v>370063.19448215998</v>
      </c>
      <c r="P70" s="6">
        <f t="shared" si="142"/>
        <v>15998.237176740002</v>
      </c>
      <c r="Q70" s="6">
        <f t="shared" si="142"/>
        <v>2139.9018233400002</v>
      </c>
      <c r="R70" s="17">
        <f t="shared" si="142"/>
        <v>1362.18708528</v>
      </c>
      <c r="S70" s="6">
        <f t="shared" si="1"/>
        <v>389563.52056752</v>
      </c>
      <c r="T70" s="3">
        <f>C70*'project-assumptions'!$B$6/'project-assumptions'!$B$11</f>
        <v>0.13119458665949119</v>
      </c>
      <c r="U70" s="3">
        <f>D70*'project-assumptions'!$B$6/'project-assumptions'!$B$11</f>
        <v>5.6716856606611084E-3</v>
      </c>
      <c r="V70" s="3">
        <f>E70*'project-assumptions'!$B$6/'project-assumptions'!$B$11</f>
        <v>7.5863673932187535E-4</v>
      </c>
      <c r="W70" s="3">
        <f>F70*'project-assumptions'!$B$6/'project-assumptions'!$B$11</f>
        <v>4.8292176652769503E-4</v>
      </c>
      <c r="X70" s="15">
        <f>G70*'project-assumptions'!$B$6/'project-assumptions'!$B$11</f>
        <v>0</v>
      </c>
      <c r="Y70" s="3">
        <f>H70*'project-assumptions'!$B$6/'project-assumptions'!$B$11</f>
        <v>0</v>
      </c>
      <c r="Z70" s="3">
        <f>I70*'project-assumptions'!$B$6/'project-assumptions'!$B$11</f>
        <v>0</v>
      </c>
      <c r="AA70" s="3">
        <f>J70*'project-assumptions'!$B$6/'project-assumptions'!$B$11</f>
        <v>0</v>
      </c>
      <c r="AB70" s="15">
        <f>K70*'project-assumptions'!$B$6/'project-assumptions'!$B$11</f>
        <v>0</v>
      </c>
      <c r="AC70" s="3">
        <f>L70*'project-assumptions'!$B$6/'project-assumptions'!$B$11</f>
        <v>0</v>
      </c>
      <c r="AD70" s="3">
        <f>M70*'project-assumptions'!$B$6/'project-assumptions'!$B$11</f>
        <v>0</v>
      </c>
      <c r="AE70" s="16">
        <f>N70*'project-assumptions'!$B$6/'project-assumptions'!$B$11</f>
        <v>0</v>
      </c>
      <c r="AF70" s="18">
        <f t="shared" si="146"/>
        <v>0.13119458665949119</v>
      </c>
      <c r="AG70" s="18">
        <f t="shared" si="143"/>
        <v>5.6716856606611084E-3</v>
      </c>
      <c r="AH70" s="18">
        <f t="shared" si="143"/>
        <v>7.5863673932187535E-4</v>
      </c>
      <c r="AI70" s="18">
        <f t="shared" si="143"/>
        <v>4.8292176652769503E-4</v>
      </c>
      <c r="AJ70" s="6">
        <f t="shared" si="6"/>
        <v>0.13810783082600189</v>
      </c>
    </row>
    <row r="71" spans="1:36">
      <c r="A71" s="12" t="s">
        <v>100</v>
      </c>
      <c r="B71" s="9"/>
      <c r="C71" s="23">
        <f>SUM(C63:C70)</f>
        <v>23002597.674407158</v>
      </c>
      <c r="D71" s="7">
        <f t="shared" ref="D71:R71" si="154">SUM(D63:D70)</f>
        <v>1497841.4744671199</v>
      </c>
      <c r="E71" s="7">
        <f t="shared" si="154"/>
        <v>1255074.72161232</v>
      </c>
      <c r="F71" s="24">
        <f t="shared" si="154"/>
        <v>869211.91403147997</v>
      </c>
      <c r="G71" s="5">
        <f t="shared" si="154"/>
        <v>2397845.56</v>
      </c>
      <c r="H71" s="5">
        <f t="shared" si="154"/>
        <v>123085.6982</v>
      </c>
      <c r="I71" s="5">
        <f t="shared" si="154"/>
        <v>3437679.2842000001</v>
      </c>
      <c r="J71" s="5">
        <f t="shared" si="154"/>
        <v>105978.64555300001</v>
      </c>
      <c r="K71" s="17">
        <f t="shared" si="154"/>
        <v>1341528.3360499998</v>
      </c>
      <c r="L71" s="5">
        <f t="shared" si="154"/>
        <v>0</v>
      </c>
      <c r="M71" s="5">
        <f t="shared" si="154"/>
        <v>0</v>
      </c>
      <c r="N71" s="18">
        <f t="shared" si="154"/>
        <v>0</v>
      </c>
      <c r="O71" s="18">
        <f t="shared" si="154"/>
        <v>23793200.938565157</v>
      </c>
      <c r="P71" s="6">
        <f t="shared" si="154"/>
        <v>1499128.27141092</v>
      </c>
      <c r="Q71" s="6">
        <f t="shared" si="154"/>
        <v>4537945.5608501397</v>
      </c>
      <c r="R71" s="17">
        <f t="shared" si="154"/>
        <v>772806.51845447998</v>
      </c>
      <c r="S71" s="17">
        <f>SUM(O71:R71)</f>
        <v>30603081.289280698</v>
      </c>
      <c r="T71" s="6">
        <f>SUM(T63:T70)</f>
        <v>8.1548674361181401</v>
      </c>
      <c r="U71" s="6">
        <f t="shared" ref="U71:AE71" si="155">SUM(U63:U70)</f>
        <v>0.5310138810187186</v>
      </c>
      <c r="V71" s="6">
        <f t="shared" si="155"/>
        <v>0.44494835418344258</v>
      </c>
      <c r="W71" s="6">
        <f t="shared" si="155"/>
        <v>0.30815249795494765</v>
      </c>
      <c r="X71" s="6">
        <f t="shared" si="155"/>
        <v>0.85008280155421312</v>
      </c>
      <c r="Y71" s="6">
        <f t="shared" si="155"/>
        <v>4.3636269534019681E-2</v>
      </c>
      <c r="Z71" s="6">
        <f t="shared" si="155"/>
        <v>1.2187240435775264</v>
      </c>
      <c r="AA71" s="6">
        <f t="shared" si="155"/>
        <v>3.7571487263181033E-2</v>
      </c>
      <c r="AB71" s="6">
        <f t="shared" si="155"/>
        <v>0.47559783886738127</v>
      </c>
      <c r="AC71" s="6">
        <f t="shared" si="155"/>
        <v>0</v>
      </c>
      <c r="AD71" s="6">
        <f t="shared" si="155"/>
        <v>0</v>
      </c>
      <c r="AE71" s="6">
        <f t="shared" si="155"/>
        <v>0</v>
      </c>
      <c r="AF71" s="18">
        <f t="shared" ref="AF71" si="156">SUM(AF63:AF70)</f>
        <v>8.6304652749855215</v>
      </c>
      <c r="AG71" s="6">
        <f t="shared" ref="AG71" si="157">SUM(AG63:AG70)</f>
        <v>0.5310138810187186</v>
      </c>
      <c r="AH71" s="6">
        <f t="shared" ref="AH71" si="158">SUM(AH63:AH70)</f>
        <v>0.44494835418344258</v>
      </c>
      <c r="AI71" s="17">
        <f t="shared" ref="AI71" si="159">SUM(AI63:AI70)</f>
        <v>0.30815249795494765</v>
      </c>
      <c r="AJ71" s="6">
        <f t="shared" si="6"/>
        <v>9.9145800081426305</v>
      </c>
    </row>
    <row r="72" spans="1:36">
      <c r="A72" s="81" t="s">
        <v>107</v>
      </c>
      <c r="B72" s="54" t="s">
        <v>43</v>
      </c>
      <c r="C72" s="15">
        <f>B1*B2*SUM('WOMBAT-emissions'!C14,'WOMBAT-emissions'!D14,'WOMBAT-emissions'!E14,'WOMBAT-emissions'!F14,'WOMBAT-emissions'!G14,'WOMBAT-emissions'!I14,'WOMBAT-emissions'!M14,'WOMBAT-emissions'!N14,'WOMBAT-emissions'!P14,'WOMBAT-emissions'!Q14,'WOMBAT-emissions'!R14,'WOMBAT-emissions'!S14,'WOMBAT-emissions'!T14,'WOMBAT-emissions'!U14,'WOMBAT-emissions'!V14,'WOMBAT-emissions'!W14,'WOMBAT-emissions'!X14)</f>
        <v>22611076.185900006</v>
      </c>
      <c r="D72" s="3">
        <f>B1*B2*SUM('WOMBAT-emissions'!C13,'WOMBAT-emissions'!D13,'WOMBAT-emissions'!E13,'WOMBAT-emissions'!F13,'WOMBAT-emissions'!G13,'WOMBAT-emissions'!I13,'WOMBAT-emissions'!M13,'WOMBAT-emissions'!N13,'WOMBAT-emissions'!P13,'WOMBAT-emissions'!Q13,'WOMBAT-emissions'!R13,'WOMBAT-emissions'!S13,'WOMBAT-emissions'!T13,'WOMBAT-emissions'!U13,'WOMBAT-emissions'!V13,'WOMBAT-emissions'!W13,'WOMBAT-emissions'!X13)</f>
        <v>1517326.2036119998</v>
      </c>
      <c r="E72" s="3">
        <f>B1*B2*SUM('WOMBAT-emissions'!C11,'WOMBAT-emissions'!D11,'WOMBAT-emissions'!E11,'WOMBAT-emissions'!F11,'WOMBAT-emissions'!G11,'WOMBAT-emissions'!I11,'WOMBAT-emissions'!M11,'WOMBAT-emissions'!N11,'WOMBAT-emissions'!P11,'WOMBAT-emissions'!Q11,'WOMBAT-emissions'!R11,'WOMBAT-emissions'!S11,'WOMBAT-emissions'!T11,'WOMBAT-emissions'!U11,'WOMBAT-emissions'!V11,'WOMBAT-emissions'!W11,'WOMBAT-emissions'!X11)</f>
        <v>883238.51615999988</v>
      </c>
      <c r="F72" s="16">
        <f>B1*B2*SUM('WOMBAT-emissions'!C12,'WOMBAT-emissions'!D12,'WOMBAT-emissions'!E12,'WOMBAT-emissions'!F12,'WOMBAT-emissions'!G12,'WOMBAT-emissions'!I12,'WOMBAT-emissions'!M12,'WOMBAT-emissions'!N12,'WOMBAT-emissions'!P12,'WOMBAT-emissions'!Q12,'WOMBAT-emissions'!R12,'WOMBAT-emissions'!S12,'WOMBAT-emissions'!T12,'WOMBAT-emissions'!U12,'WOMBAT-emissions'!V12,'WOMBAT-emissions'!W12,'WOMBAT-emissions'!X12)</f>
        <v>342528.74941799993</v>
      </c>
      <c r="G72" s="3">
        <f>'CORAL-emissions'!F89</f>
        <v>779777.85400000005</v>
      </c>
      <c r="H72" s="3">
        <f>'CORAL-emissions'!F88</f>
        <v>123771.35799999999</v>
      </c>
      <c r="I72" s="3">
        <f>'CORAL-emissions'!F86</f>
        <v>79141.849000000002</v>
      </c>
      <c r="J72" s="3">
        <f>'CORAL-emissions'!F87</f>
        <v>113487.84</v>
      </c>
      <c r="K72" s="15">
        <v>0</v>
      </c>
      <c r="L72" s="3">
        <v>0</v>
      </c>
      <c r="M72" s="3">
        <v>0</v>
      </c>
      <c r="N72" s="16">
        <v>0</v>
      </c>
      <c r="O72" s="18">
        <f>SUM(C72,G72,K72)</f>
        <v>23390854.039900005</v>
      </c>
      <c r="P72" s="6">
        <f t="shared" ref="P72:R79" si="160">SUM(D72,H72,L72)</f>
        <v>1641097.5616119998</v>
      </c>
      <c r="Q72" s="6">
        <f t="shared" si="160"/>
        <v>962380.36515999993</v>
      </c>
      <c r="R72" s="17">
        <f t="shared" si="160"/>
        <v>456016.58941799996</v>
      </c>
      <c r="S72" s="6">
        <f t="shared" si="1"/>
        <v>26450348.556090005</v>
      </c>
      <c r="T72" s="3">
        <f>C72*'project-assumptions'!$B$6/'project-assumptions'!$B$12</f>
        <v>5.1011325703205381</v>
      </c>
      <c r="U72" s="3">
        <f>D72*'project-assumptions'!$B$6/'project-assumptions'!$B$12</f>
        <v>0.34231374276084237</v>
      </c>
      <c r="V72" s="3">
        <f>E72*'project-assumptions'!$B$6/'project-assumptions'!$B$12</f>
        <v>0.19926149136390703</v>
      </c>
      <c r="W72" s="3">
        <f>F72*'project-assumptions'!$B$6/'project-assumptions'!$B$12</f>
        <v>7.7275603583030997E-2</v>
      </c>
      <c r="X72" s="15">
        <f>G72*'project-assumptions'!$B$6/'project-assumptions'!$B$12</f>
        <v>0.17592042837547597</v>
      </c>
      <c r="Y72" s="3">
        <f>H72*'project-assumptions'!$B$6/'project-assumptions'!$B$12</f>
        <v>2.7923222246286565E-2</v>
      </c>
      <c r="Z72" s="3">
        <f>I72*'project-assumptions'!$B$6/'project-assumptions'!$B$12</f>
        <v>1.7854659384193328E-2</v>
      </c>
      <c r="AA72" s="3">
        <f>J72*'project-assumptions'!$B$6/'project-assumptions'!$B$12</f>
        <v>2.5603227029075745E-2</v>
      </c>
      <c r="AB72" s="15">
        <f>K72*'project-assumptions'!$B$6/'project-assumptions'!$B$12</f>
        <v>0</v>
      </c>
      <c r="AC72" s="3">
        <f>L72*'project-assumptions'!$B$6/'project-assumptions'!$B$12</f>
        <v>0</v>
      </c>
      <c r="AD72" s="3">
        <f>M72*'project-assumptions'!$B$6/'project-assumptions'!$B$12</f>
        <v>0</v>
      </c>
      <c r="AE72" s="16">
        <f>N72*'project-assumptions'!$B$6/'project-assumptions'!$B$12</f>
        <v>0</v>
      </c>
      <c r="AF72" s="18">
        <f>SUM(T72,X72,AB72)</f>
        <v>5.2770529986960142</v>
      </c>
      <c r="AG72" s="18">
        <f t="shared" ref="AG72:AI79" si="161">SUM(U72,Y72,AC72)</f>
        <v>0.37023696500712894</v>
      </c>
      <c r="AH72" s="18">
        <f t="shared" si="161"/>
        <v>0.21711615074810037</v>
      </c>
      <c r="AI72" s="18">
        <f t="shared" si="161"/>
        <v>0.10287883061210674</v>
      </c>
      <c r="AJ72" s="6">
        <f t="shared" si="6"/>
        <v>5.9672849450633496</v>
      </c>
    </row>
    <row r="73" spans="1:36">
      <c r="A73" s="81"/>
      <c r="B73" s="54" t="s">
        <v>95</v>
      </c>
      <c r="C73" s="15">
        <f>B1*B2*SUM('WOMBAT-emissions'!C34,'WOMBAT-emissions'!D34,'WOMBAT-emissions'!E34,'WOMBAT-emissions'!F34,'WOMBAT-emissions'!G34,'WOMBAT-emissions'!I34,'WOMBAT-emissions'!M34,'WOMBAT-emissions'!N34,'WOMBAT-emissions'!P34,'WOMBAT-emissions'!Q34,'WOMBAT-emissions'!R34,'WOMBAT-emissions'!S34,'WOMBAT-emissions'!T34,'WOMBAT-emissions'!U34,'WOMBAT-emissions'!V34,'WOMBAT-emissions'!W34,'WOMBAT-emissions'!X34)</f>
        <v>2051214.7819320003</v>
      </c>
      <c r="D73" s="3">
        <f>B1*B2*SUM('WOMBAT-emissions'!C33,'WOMBAT-emissions'!D33,'WOMBAT-emissions'!E33,'WOMBAT-emissions'!F33,'WOMBAT-emissions'!G33,'WOMBAT-emissions'!I33,'WOMBAT-emissions'!M33,'WOMBAT-emissions'!N33,'WOMBAT-emissions'!P33,'WOMBAT-emissions'!Q33,'WOMBAT-emissions'!R33,'WOMBAT-emissions'!S33,'WOMBAT-emissions'!T33,'WOMBAT-emissions'!U33,'WOMBAT-emissions'!V33,'WOMBAT-emissions'!W33,'WOMBAT-emissions'!X33)</f>
        <v>137647.66932420002</v>
      </c>
      <c r="E73" s="3">
        <f>B1*B2*SUM('WOMBAT-emissions'!C31,'WOMBAT-emissions'!D31,'WOMBAT-emissions'!E31,'WOMBAT-emissions'!F31,'WOMBAT-emissions'!G31,'WOMBAT-emissions'!I31,'WOMBAT-emissions'!M31,'WOMBAT-emissions'!N31,'WOMBAT-emissions'!P31,'WOMBAT-emissions'!Q31,'WOMBAT-emissions'!R31,'WOMBAT-emissions'!S31,'WOMBAT-emissions'!T31,'WOMBAT-emissions'!U31,'WOMBAT-emissions'!V31,'WOMBAT-emissions'!W31,'WOMBAT-emissions'!X31)</f>
        <v>19428.540976979999</v>
      </c>
      <c r="F73" s="16">
        <f>B1*B2*SUM('WOMBAT-emissions'!C32,'WOMBAT-emissions'!D32,'WOMBAT-emissions'!E32,'WOMBAT-emissions'!F32,'WOMBAT-emissions'!G32,'WOMBAT-emissions'!I32,'WOMBAT-emissions'!M32,'WOMBAT-emissions'!N32,'WOMBAT-emissions'!P32,'WOMBAT-emissions'!Q32,'WOMBAT-emissions'!R32,'WOMBAT-emissions'!S32,'WOMBAT-emissions'!T32,'WOMBAT-emissions'!U32,'WOMBAT-emissions'!V32,'WOMBAT-emissions'!W32,'WOMBAT-emissions'!X32)</f>
        <v>247395.443508</v>
      </c>
      <c r="G73" s="3">
        <f>'CORAL-emissions'!F100</f>
        <v>3506195.03</v>
      </c>
      <c r="H73" s="3">
        <f>'CORAL-emissions'!F99</f>
        <v>47559.280100000004</v>
      </c>
      <c r="I73" s="3">
        <f>'CORAL-emissions'!F97</f>
        <v>299346.516</v>
      </c>
      <c r="J73" s="3">
        <f>'CORAL-emissions'!F98</f>
        <v>46654.547100000003</v>
      </c>
      <c r="K73" s="15">
        <v>0</v>
      </c>
      <c r="L73" s="3">
        <v>0</v>
      </c>
      <c r="M73" s="3">
        <v>0</v>
      </c>
      <c r="N73" s="16">
        <v>0</v>
      </c>
      <c r="O73" s="18"/>
      <c r="P73" s="6"/>
      <c r="Q73" s="6"/>
      <c r="R73" s="17"/>
      <c r="S73" s="6">
        <f t="shared" si="1"/>
        <v>0</v>
      </c>
      <c r="T73" s="3">
        <f>C73*'project-assumptions'!$B$6/'project-assumptions'!$B$12</f>
        <v>0.46276074817532076</v>
      </c>
      <c r="U73" s="3">
        <f>D73*'project-assumptions'!$B$6/'project-assumptions'!$B$12</f>
        <v>3.105376336117277E-2</v>
      </c>
      <c r="V73" s="3">
        <f>E73*'project-assumptions'!$B$6/'project-assumptions'!$B$12</f>
        <v>4.3831422421760774E-3</v>
      </c>
      <c r="W73" s="3">
        <f>F73*'project-assumptions'!$B$6/'project-assumptions'!$B$12</f>
        <v>5.5813219337809292E-2</v>
      </c>
      <c r="X73" s="15">
        <f>G73*'project-assumptions'!$B$6/'project-assumptions'!$B$12</f>
        <v>0.79100903992275329</v>
      </c>
      <c r="Y73" s="3">
        <f>H73*'project-assumptions'!$B$6/'project-assumptions'!$B$12</f>
        <v>1.0729528782464307E-2</v>
      </c>
      <c r="Z73" s="3">
        <f>I73*'project-assumptions'!$B$6/'project-assumptions'!$B$12</f>
        <v>6.7533550814878968E-2</v>
      </c>
      <c r="AA73" s="3">
        <f>J73*'project-assumptions'!$B$6/'project-assumptions'!$B$12</f>
        <v>1.0525418065406895E-2</v>
      </c>
      <c r="AB73" s="15">
        <f>K73*'project-assumptions'!$B$6/'project-assumptions'!$B$12</f>
        <v>0</v>
      </c>
      <c r="AC73" s="3">
        <f>L73*'project-assumptions'!$B$6/'project-assumptions'!$B$12</f>
        <v>0</v>
      </c>
      <c r="AD73" s="3">
        <f>M73*'project-assumptions'!$B$6/'project-assumptions'!$B$12</f>
        <v>0</v>
      </c>
      <c r="AE73" s="16">
        <f>N73*'project-assumptions'!$B$6/'project-assumptions'!$B$12</f>
        <v>0</v>
      </c>
      <c r="AF73" s="18">
        <f t="shared" ref="AF73:AF79" si="162">SUM(T73,X73,AB73)</f>
        <v>1.253769788098074</v>
      </c>
      <c r="AG73" s="18">
        <f t="shared" si="161"/>
        <v>4.1783292143637074E-2</v>
      </c>
      <c r="AH73" s="18">
        <f t="shared" si="161"/>
        <v>7.1916693057055045E-2</v>
      </c>
      <c r="AI73" s="18">
        <f t="shared" si="161"/>
        <v>6.6338637403216189E-2</v>
      </c>
      <c r="AJ73" s="6">
        <f t="shared" si="6"/>
        <v>1.4338084107019822</v>
      </c>
    </row>
    <row r="74" spans="1:36">
      <c r="A74" s="82"/>
      <c r="B74" s="54" t="s">
        <v>96</v>
      </c>
      <c r="C74" s="15">
        <f>B1*B2*SUM('WOMBAT-emissions'!C22,'WOMBAT-emissions'!D22,'WOMBAT-emissions'!E22,'WOMBAT-emissions'!F22,'WOMBAT-emissions'!G22,'WOMBAT-emissions'!I22,'WOMBAT-emissions'!M22,'WOMBAT-emissions'!N22,'WOMBAT-emissions'!P22,'WOMBAT-emissions'!Q22,'WOMBAT-emissions'!R22,'WOMBAT-emissions'!S22,'WOMBAT-emissions'!T22,'WOMBAT-emissions'!U22,'WOMBAT-emissions'!V22,'WOMBAT-emissions'!W22,'WOMBAT-emissions'!X22)</f>
        <v>2403248.4129599994</v>
      </c>
      <c r="D74" s="3">
        <f>B1*B2*SUM('WOMBAT-emissions'!C21,'WOMBAT-emissions'!D21,'WOMBAT-emissions'!E21,'WOMBAT-emissions'!F21,'WOMBAT-emissions'!G21,'WOMBAT-emissions'!I21,'WOMBAT-emissions'!M21,'WOMBAT-emissions'!N21,'WOMBAT-emissions'!P21,'WOMBAT-emissions'!Q21,'WOMBAT-emissions'!R21,'WOMBAT-emissions'!S21,'WOMBAT-emissions'!T21,'WOMBAT-emissions'!U21,'WOMBAT-emissions'!V21,'WOMBAT-emissions'!W21,'WOMBAT-emissions'!X21)</f>
        <v>103895.06084400001</v>
      </c>
      <c r="E74" s="3">
        <f>B1*B2*SUM('WOMBAT-emissions'!C19,'WOMBAT-emissions'!D19,'WOMBAT-emissions'!E19,'WOMBAT-emissions'!F19,'WOMBAT-emissions'!G19,'WOMBAT-emissions'!I19,'WOMBAT-emissions'!M19,'WOMBAT-emissions'!N19,'WOMBAT-emissions'!P19,'WOMBAT-emissions'!Q19,'WOMBAT-emissions'!R19,'WOMBAT-emissions'!S19,'WOMBAT-emissions'!T19,'WOMBAT-emissions'!U19,'WOMBAT-emissions'!V19,'WOMBAT-emissions'!W19,'WOMBAT-emissions'!X19)</f>
        <v>16390.480530000001</v>
      </c>
      <c r="F74" s="16">
        <f>B1*B2*SUM('WOMBAT-emissions'!C20,'WOMBAT-emissions'!D20,'WOMBAT-emissions'!E20,'WOMBAT-emissions'!F20,'WOMBAT-emissions'!G20,'WOMBAT-emissions'!I20,'WOMBAT-emissions'!M20,'WOMBAT-emissions'!N20,'WOMBAT-emissions'!P20,'WOMBAT-emissions'!Q20,'WOMBAT-emissions'!R20,'WOMBAT-emissions'!S20,'WOMBAT-emissions'!T20,'WOMBAT-emissions'!U20,'WOMBAT-emissions'!V20,'WOMBAT-emissions'!W20,'WOMBAT-emissions'!X20)</f>
        <v>13750.8405642</v>
      </c>
      <c r="G74" s="3">
        <v>0</v>
      </c>
      <c r="H74" s="3">
        <v>0</v>
      </c>
      <c r="I74" s="3">
        <v>0</v>
      </c>
      <c r="J74" s="3">
        <v>0</v>
      </c>
      <c r="K74" s="15">
        <v>0</v>
      </c>
      <c r="L74" s="3">
        <v>0</v>
      </c>
      <c r="M74" s="3">
        <v>0</v>
      </c>
      <c r="N74" s="16">
        <v>0</v>
      </c>
      <c r="O74" s="18">
        <f t="shared" ref="O74:O79" si="163">SUM(C74,G74,K74)</f>
        <v>2403248.4129599994</v>
      </c>
      <c r="P74" s="6">
        <f t="shared" si="160"/>
        <v>103895.06084400001</v>
      </c>
      <c r="Q74" s="6">
        <f t="shared" si="160"/>
        <v>16390.480530000001</v>
      </c>
      <c r="R74" s="17">
        <f t="shared" si="160"/>
        <v>13750.8405642</v>
      </c>
      <c r="S74" s="6">
        <f t="shared" ref="S74:S77" si="164">SUM(O74:R74)</f>
        <v>2537284.7948981994</v>
      </c>
      <c r="T74" s="3">
        <f>C74*'project-assumptions'!$B$6/'project-assumptions'!$B$12</f>
        <v>0.54218068406519004</v>
      </c>
      <c r="U74" s="3">
        <f>D74*'project-assumptions'!$B$6/'project-assumptions'!$B$12</f>
        <v>2.3439064749038924E-2</v>
      </c>
      <c r="V74" s="3">
        <f>E74*'project-assumptions'!$B$6/'project-assumptions'!$B$12</f>
        <v>3.6977458917645777E-3</v>
      </c>
      <c r="W74" s="3">
        <f>F74*'project-assumptions'!$B$6/'project-assumptions'!$B$12</f>
        <v>3.1022345020033561E-3</v>
      </c>
      <c r="X74" s="15">
        <f>G74*'project-assumptions'!$B$6/'project-assumptions'!$B$12</f>
        <v>0</v>
      </c>
      <c r="Y74" s="3">
        <f>H74*'project-assumptions'!$B$6/'project-assumptions'!$B$12</f>
        <v>0</v>
      </c>
      <c r="Z74" s="3">
        <f>I74*'project-assumptions'!$B$6/'project-assumptions'!$B$12</f>
        <v>0</v>
      </c>
      <c r="AA74" s="3">
        <f>J74*'project-assumptions'!$B$6/'project-assumptions'!$B$12</f>
        <v>0</v>
      </c>
      <c r="AB74" s="15">
        <f>K74*'project-assumptions'!$B$6/'project-assumptions'!$B$12</f>
        <v>0</v>
      </c>
      <c r="AC74" s="3">
        <f>L74*'project-assumptions'!$B$6/'project-assumptions'!$B$12</f>
        <v>0</v>
      </c>
      <c r="AD74" s="3">
        <f>M74*'project-assumptions'!$B$6/'project-assumptions'!$B$12</f>
        <v>0</v>
      </c>
      <c r="AE74" s="16">
        <f>N74*'project-assumptions'!$B$6/'project-assumptions'!$B$12</f>
        <v>0</v>
      </c>
      <c r="AF74" s="18">
        <f t="shared" si="162"/>
        <v>0.54218068406519004</v>
      </c>
      <c r="AG74" s="18">
        <f t="shared" si="161"/>
        <v>2.3439064749038924E-2</v>
      </c>
      <c r="AH74" s="18">
        <f t="shared" si="161"/>
        <v>3.6977458917645777E-3</v>
      </c>
      <c r="AI74" s="18">
        <f t="shared" si="161"/>
        <v>3.1022345020033561E-3</v>
      </c>
      <c r="AJ74" s="6">
        <f t="shared" ref="AJ74:AJ98" si="165">SUM(AF74:AI74)</f>
        <v>0.57241972920799677</v>
      </c>
    </row>
    <row r="75" spans="1:36">
      <c r="A75" s="82"/>
      <c r="B75" s="54" t="s">
        <v>97</v>
      </c>
      <c r="C75" s="15">
        <f>B1*B2*SUM('WOMBAT-emissions'!C30,'WOMBAT-emissions'!D30,'WOMBAT-emissions'!E30,'WOMBAT-emissions'!F30,'WOMBAT-emissions'!G30,'WOMBAT-emissions'!I30,'WOMBAT-emissions'!M30,'WOMBAT-emissions'!N30,'WOMBAT-emissions'!P30,'WOMBAT-emissions'!Q30,'WOMBAT-emissions'!R30,'WOMBAT-emissions'!S30,'WOMBAT-emissions'!T30,'WOMBAT-emissions'!U30,'WOMBAT-emissions'!V30,'WOMBAT-emissions'!W30,'WOMBAT-emissions'!X30)</f>
        <v>685052.28154200013</v>
      </c>
      <c r="D75" s="3">
        <f>B2*B1*SUM('WOMBAT-emissions'!C29,'WOMBAT-emissions'!D29,'WOMBAT-emissions'!E29,'WOMBAT-emissions'!F29,'WOMBAT-emissions'!G29,'WOMBAT-emissions'!I29,'WOMBAT-emissions'!M29,'WOMBAT-emissions'!N29,'WOMBAT-emissions'!P29,'WOMBAT-emissions'!Q29,'WOMBAT-emissions'!R29,'WOMBAT-emissions'!S29,'WOMBAT-emissions'!T29,'WOMBAT-emissions'!U29,'WOMBAT-emissions'!V29,'WOMBAT-emissions'!W29,'WOMBAT-emissions'!X29)</f>
        <v>56968.814694000001</v>
      </c>
      <c r="E75" s="3">
        <f>B1*B2*SUM('WOMBAT-emissions'!C27,'WOMBAT-emissions'!D27,'WOMBAT-emissions'!E27,'WOMBAT-emissions'!F27,'WOMBAT-emissions'!G27,'WOMBAT-emissions'!I27,'WOMBAT-emissions'!M27,'WOMBAT-emissions'!N27,'WOMBAT-emissions'!P27,'WOMBAT-emissions'!Q27,'WOMBAT-emissions'!R27,'WOMBAT-emissions'!S27,'WOMBAT-emissions'!T27,'WOMBAT-emissions'!U27,'WOMBAT-emissions'!V27,'WOMBAT-emissions'!W27,'WOMBAT-emissions'!X27)</f>
        <v>535379.44199399999</v>
      </c>
      <c r="F75" s="16">
        <f>B1*B2*SUM('WOMBAT-emissions'!C28,'WOMBAT-emissions'!D28,'WOMBAT-emissions'!E28,'WOMBAT-emissions'!F28,'WOMBAT-emissions'!G28,'WOMBAT-emissions'!I28,'WOMBAT-emissions'!M28,'WOMBAT-emissions'!N28,'WOMBAT-emissions'!P28,'WOMBAT-emissions'!Q28,'WOMBAT-emissions'!R28,'WOMBAT-emissions'!S28,'WOMBAT-emissions'!T28,'WOMBAT-emissions'!U28,'WOMBAT-emissions'!V28,'WOMBAT-emissions'!W28,'WOMBAT-emissions'!X28)</f>
        <v>343629.80833199993</v>
      </c>
      <c r="G75" s="3">
        <v>0</v>
      </c>
      <c r="H75" s="3">
        <v>0</v>
      </c>
      <c r="I75" s="3">
        <v>0</v>
      </c>
      <c r="J75" s="3">
        <v>0</v>
      </c>
      <c r="K75" s="15">
        <v>0</v>
      </c>
      <c r="L75" s="3">
        <v>0</v>
      </c>
      <c r="M75" s="3">
        <v>0</v>
      </c>
      <c r="N75" s="16">
        <v>0</v>
      </c>
      <c r="O75" s="18">
        <f t="shared" si="163"/>
        <v>685052.28154200013</v>
      </c>
      <c r="P75" s="6">
        <f t="shared" si="160"/>
        <v>56968.814694000001</v>
      </c>
      <c r="Q75" s="6">
        <f t="shared" si="160"/>
        <v>535379.44199399999</v>
      </c>
      <c r="R75" s="17">
        <f t="shared" si="160"/>
        <v>343629.80833199993</v>
      </c>
      <c r="S75" s="6">
        <f t="shared" si="164"/>
        <v>1621030.346562</v>
      </c>
      <c r="T75" s="49">
        <f>C75*'project-assumptions'!$B$6/'project-assumptions'!$B$12</f>
        <v>0.15455003012751095</v>
      </c>
      <c r="U75" s="49">
        <f>D75*'project-assumptions'!$B$6/'project-assumptions'!$B$12</f>
        <v>1.2852350491363905E-2</v>
      </c>
      <c r="V75" s="49">
        <f>E75*'project-assumptions'!$B$6/'project-assumptions'!$B$12</f>
        <v>0.1207833491242081</v>
      </c>
      <c r="W75" s="49">
        <f>F75*'project-assumptions'!$B$6/'project-assumptions'!$B$12</f>
        <v>7.7524006066922918E-2</v>
      </c>
      <c r="X75" s="15">
        <f>G75*'project-assumptions'!$B$6/'project-assumptions'!$B$12</f>
        <v>0</v>
      </c>
      <c r="Y75" s="3">
        <f>H75*'project-assumptions'!$B$6/'project-assumptions'!$B$12</f>
        <v>0</v>
      </c>
      <c r="Z75" s="3">
        <f>I75*'project-assumptions'!$B$6/'project-assumptions'!$B$12</f>
        <v>0</v>
      </c>
      <c r="AA75" s="3">
        <f>J75*'project-assumptions'!$B$6/'project-assumptions'!$B$12</f>
        <v>0</v>
      </c>
      <c r="AB75" s="15">
        <f>K75*'project-assumptions'!$B$6/'project-assumptions'!$B$12</f>
        <v>0</v>
      </c>
      <c r="AC75" s="3">
        <f>L75*'project-assumptions'!$B$6/'project-assumptions'!$B$12</f>
        <v>0</v>
      </c>
      <c r="AD75" s="3">
        <f>M75*'project-assumptions'!$B$6/'project-assumptions'!$B$12</f>
        <v>0</v>
      </c>
      <c r="AE75" s="16">
        <f>N75*'project-assumptions'!$B$6/'project-assumptions'!$B$12</f>
        <v>0</v>
      </c>
      <c r="AF75" s="18">
        <f t="shared" si="162"/>
        <v>0.15455003012751095</v>
      </c>
      <c r="AG75" s="18">
        <f t="shared" si="161"/>
        <v>1.2852350491363905E-2</v>
      </c>
      <c r="AH75" s="18">
        <f t="shared" si="161"/>
        <v>0.1207833491242081</v>
      </c>
      <c r="AI75" s="18">
        <f t="shared" si="161"/>
        <v>7.7524006066922918E-2</v>
      </c>
      <c r="AJ75" s="6">
        <f t="shared" si="165"/>
        <v>0.36570973581000588</v>
      </c>
    </row>
    <row r="76" spans="1:36">
      <c r="A76" s="82"/>
      <c r="B76" s="54" t="s">
        <v>48</v>
      </c>
      <c r="C76" s="15">
        <f>B1*B2*SUM('WOMBAT-emissions'!C18,'WOMBAT-emissions'!D18,'WOMBAT-emissions'!E18,'WOMBAT-emissions'!F18,'WOMBAT-emissions'!G18,'WOMBAT-emissions'!I18,'WOMBAT-emissions'!M18,'WOMBAT-emissions'!N18,'WOMBAT-emissions'!P18,'WOMBAT-emissions'!Q18,'WOMBAT-emissions'!R18,'WOMBAT-emissions'!S18,'WOMBAT-emissions'!T18,'WOMBAT-emissions'!U18,'WOMBAT-emissions'!V18,'WOMBAT-emissions'!W18,'WOMBAT-emissions'!X18)</f>
        <v>5874570.1183289997</v>
      </c>
      <c r="D76" s="3">
        <f>B1*B2*SUM('WOMBAT-emissions'!C17,'WOMBAT-emissions'!D17,'WOMBAT-emissions'!E17,'WOMBAT-emissions'!F17,'WOMBAT-emissions'!G17,'WOMBAT-emissions'!I17,'WOMBAT-emissions'!M17,'WOMBAT-emissions'!N17,'WOMBAT-emissions'!P17,'WOMBAT-emissions'!Q17,'WOMBAT-emissions'!R17,'WOMBAT-emissions'!S17,'WOMBAT-emissions'!T17,'WOMBAT-emissions'!U17,'WOMBAT-emissions'!V17,'WOMBAT-emissions'!W17,'WOMBAT-emissions'!X17)</f>
        <v>402097.14978077996</v>
      </c>
      <c r="E76" s="3">
        <f>B1*B2*SUM('WOMBAT-emissions'!C15,'WOMBAT-emissions'!D15,'WOMBAT-emissions'!E15,'WOMBAT-emissions'!F15,'WOMBAT-emissions'!G15,'WOMBAT-emissions'!I15,'WOMBAT-emissions'!M15,'WOMBAT-emissions'!N15,'WOMBAT-emissions'!P15,'WOMBAT-emissions'!Q15,'WOMBAT-emissions'!R15,'WOMBAT-emissions'!S15,'WOMBAT-emissions'!T15,'WOMBAT-emissions'!U15,'WOMBAT-emissions'!V15,'WOMBAT-emissions'!W15,'WOMBAT-emissions'!X15)</f>
        <v>298805.15781539999</v>
      </c>
      <c r="F76" s="16">
        <f>B1*B2*SUM('WOMBAT-emissions'!C16,'WOMBAT-emissions'!D16,'WOMBAT-emissions'!E16,'WOMBAT-emissions'!F16,'WOMBAT-emissions'!G16,'WOMBAT-emissions'!I16,'WOMBAT-emissions'!M16,'WOMBAT-emissions'!N16,'WOMBAT-emissions'!P16,'WOMBAT-emissions'!Q16,'WOMBAT-emissions'!R16,'WOMBAT-emissions'!S16,'WOMBAT-emissions'!T16,'WOMBAT-emissions'!U16,'WOMBAT-emissions'!V16,'WOMBAT-emissions'!W16,'WOMBAT-emissions'!X16)</f>
        <v>326185.45465680008</v>
      </c>
      <c r="G76" s="3">
        <f>'CORAL-emissions'!F93</f>
        <v>416879.538</v>
      </c>
      <c r="H76" s="3">
        <f>'CORAL-emissions'!F92</f>
        <v>15461.931200000001</v>
      </c>
      <c r="I76" s="3">
        <f>'CORAL-emissions'!F90</f>
        <v>73451.373900000006</v>
      </c>
      <c r="J76" s="3">
        <f>'CORAL-emissions'!F91</f>
        <v>1032.70805</v>
      </c>
      <c r="K76" s="15">
        <v>0</v>
      </c>
      <c r="L76" s="3">
        <v>0</v>
      </c>
      <c r="M76" s="3">
        <v>0</v>
      </c>
      <c r="N76" s="16">
        <v>0</v>
      </c>
      <c r="O76" s="18">
        <f t="shared" si="163"/>
        <v>6291449.6563289994</v>
      </c>
      <c r="P76" s="6">
        <f t="shared" si="160"/>
        <v>417559.08098077995</v>
      </c>
      <c r="Q76" s="6">
        <f t="shared" si="160"/>
        <v>372256.53171539999</v>
      </c>
      <c r="R76" s="17">
        <f t="shared" si="160"/>
        <v>327218.1627068001</v>
      </c>
      <c r="S76" s="6">
        <f t="shared" si="164"/>
        <v>7408483.4317319784</v>
      </c>
      <c r="T76" s="49">
        <f>C76*'project-assumptions'!$B$6/'project-assumptions'!$B$12</f>
        <v>1.3253221881551516</v>
      </c>
      <c r="U76" s="49">
        <f>D76*'project-assumptions'!$B$6/'project-assumptions'!$B$12</f>
        <v>9.0714429084046214E-2</v>
      </c>
      <c r="V76" s="49">
        <f>E76*'project-assumptions'!$B$6/'project-assumptions'!$B$12</f>
        <v>6.7411418641913454E-2</v>
      </c>
      <c r="W76" s="49">
        <f>F76*'project-assumptions'!$B$6/'project-assumptions'!$B$12</f>
        <v>7.3588502954680821E-2</v>
      </c>
      <c r="X76" s="15">
        <f>G76*'project-assumptions'!$B$6/'project-assumptions'!$B$12</f>
        <v>9.4049384103091646E-2</v>
      </c>
      <c r="Y76" s="3">
        <f>H76*'project-assumptions'!$B$6/'project-assumptions'!$B$12</f>
        <v>3.4882621329434902E-3</v>
      </c>
      <c r="Z76" s="3">
        <f>I76*'project-assumptions'!$B$6/'project-assumptions'!$B$12</f>
        <v>1.6570869632898368E-2</v>
      </c>
      <c r="AA76" s="3">
        <f>J76*'project-assumptions'!$B$6/'project-assumptions'!$B$12</f>
        <v>2.3298230593607301E-4</v>
      </c>
      <c r="AB76" s="15">
        <f>K76*'project-assumptions'!$B$6/'project-assumptions'!$B$12</f>
        <v>0</v>
      </c>
      <c r="AC76" s="3">
        <f>L76*'project-assumptions'!$B$6/'project-assumptions'!$B$12</f>
        <v>0</v>
      </c>
      <c r="AD76" s="3">
        <f>M76*'project-assumptions'!$B$6/'project-assumptions'!$B$12</f>
        <v>0</v>
      </c>
      <c r="AE76" s="16">
        <f>N76*'project-assumptions'!$B$6/'project-assumptions'!$B$12</f>
        <v>0</v>
      </c>
      <c r="AF76" s="18">
        <f t="shared" si="162"/>
        <v>1.4193715722582432</v>
      </c>
      <c r="AG76" s="18">
        <f t="shared" si="161"/>
        <v>9.4202691216989709E-2</v>
      </c>
      <c r="AH76" s="18">
        <f t="shared" si="161"/>
        <v>8.3982288274811828E-2</v>
      </c>
      <c r="AI76" s="18">
        <f t="shared" si="161"/>
        <v>7.3821485260616895E-2</v>
      </c>
      <c r="AJ76" s="6">
        <f t="shared" si="165"/>
        <v>1.6713780370106617</v>
      </c>
    </row>
    <row r="77" spans="1:36">
      <c r="A77" s="82"/>
      <c r="B77" s="54" t="s">
        <v>49</v>
      </c>
      <c r="C77" s="15">
        <v>0</v>
      </c>
      <c r="D77" s="3">
        <v>0</v>
      </c>
      <c r="E77" s="3">
        <v>0</v>
      </c>
      <c r="F77" s="16">
        <v>0</v>
      </c>
      <c r="G77" s="3">
        <f>'CORAL-emissions'!F95</f>
        <v>349508.27399999998</v>
      </c>
      <c r="H77" s="3">
        <v>0</v>
      </c>
      <c r="I77" s="3">
        <f>'CORAL-emissions'!F94</f>
        <v>4856649.3099999996</v>
      </c>
      <c r="J77" s="3">
        <v>0</v>
      </c>
      <c r="K77" s="15">
        <v>0</v>
      </c>
      <c r="L77" s="3">
        <v>0</v>
      </c>
      <c r="M77" s="3">
        <v>0</v>
      </c>
      <c r="N77" s="16">
        <v>0</v>
      </c>
      <c r="O77" s="18">
        <f t="shared" si="163"/>
        <v>349508.27399999998</v>
      </c>
      <c r="P77" s="6">
        <f t="shared" si="160"/>
        <v>0</v>
      </c>
      <c r="Q77" s="6">
        <f t="shared" si="160"/>
        <v>4856649.3099999996</v>
      </c>
      <c r="R77" s="17">
        <f t="shared" si="160"/>
        <v>0</v>
      </c>
      <c r="S77" s="6">
        <f t="shared" si="164"/>
        <v>5206157.5839999998</v>
      </c>
      <c r="T77" s="3">
        <f>C77*'project-assumptions'!$B$6/'project-assumptions'!$B$12</f>
        <v>0</v>
      </c>
      <c r="U77" s="3">
        <f>D77*'project-assumptions'!$B$6/'project-assumptions'!$B$12</f>
        <v>0</v>
      </c>
      <c r="V77" s="3">
        <f>E77*'project-assumptions'!$B$6/'project-assumptions'!$B$12</f>
        <v>0</v>
      </c>
      <c r="W77" s="3">
        <f>F77*'project-assumptions'!$B$6/'project-assumptions'!$B$12</f>
        <v>0</v>
      </c>
      <c r="X77" s="15">
        <f>G77*'project-assumptions'!$B$6/'project-assumptions'!$B$12</f>
        <v>7.8850207103795533E-2</v>
      </c>
      <c r="Y77" s="3">
        <f>H77*'project-assumptions'!$B$6/'project-assumptions'!$B$12</f>
        <v>0</v>
      </c>
      <c r="Z77" s="3">
        <f>I77*'project-assumptions'!$B$6/'project-assumptions'!$B$12</f>
        <v>1.095675932192683</v>
      </c>
      <c r="AA77" s="3">
        <f>J77*'project-assumptions'!$B$6/'project-assumptions'!$B$12</f>
        <v>0</v>
      </c>
      <c r="AB77" s="15">
        <f>K77*'project-assumptions'!$B$6/'project-assumptions'!$B$12</f>
        <v>0</v>
      </c>
      <c r="AC77" s="3">
        <f>L77*'project-assumptions'!$B$6/'project-assumptions'!$B$12</f>
        <v>0</v>
      </c>
      <c r="AD77" s="3">
        <f>M77*'project-assumptions'!$B$6/'project-assumptions'!$B$12</f>
        <v>0</v>
      </c>
      <c r="AE77" s="16">
        <f>N77*'project-assumptions'!$B$6/'project-assumptions'!$B$12</f>
        <v>0</v>
      </c>
      <c r="AF77" s="18">
        <f t="shared" si="162"/>
        <v>7.8850207103795533E-2</v>
      </c>
      <c r="AG77" s="18">
        <f t="shared" si="161"/>
        <v>0</v>
      </c>
      <c r="AH77" s="18">
        <f t="shared" si="161"/>
        <v>1.095675932192683</v>
      </c>
      <c r="AI77" s="18">
        <f t="shared" si="161"/>
        <v>0</v>
      </c>
      <c r="AJ77" s="6">
        <f t="shared" si="165"/>
        <v>1.1745261392964785</v>
      </c>
    </row>
    <row r="78" spans="1:36">
      <c r="A78" s="82"/>
      <c r="B78" s="54" t="s">
        <v>98</v>
      </c>
      <c r="C78" s="15">
        <v>0</v>
      </c>
      <c r="D78" s="3">
        <v>0</v>
      </c>
      <c r="E78" s="3">
        <v>0</v>
      </c>
      <c r="F78" s="16">
        <v>0</v>
      </c>
      <c r="G78" s="3">
        <v>0</v>
      </c>
      <c r="H78" s="3">
        <v>0</v>
      </c>
      <c r="I78" s="3">
        <v>0</v>
      </c>
      <c r="J78" s="3">
        <v>0</v>
      </c>
      <c r="K78" s="15">
        <f>D4*'CT-emissions'!D14</f>
        <v>37004163.074999996</v>
      </c>
      <c r="L78" s="3">
        <v>0</v>
      </c>
      <c r="M78" s="3">
        <v>0</v>
      </c>
      <c r="N78" s="16">
        <v>0</v>
      </c>
      <c r="O78" s="18">
        <f t="shared" si="163"/>
        <v>37004163.074999996</v>
      </c>
      <c r="P78" s="6">
        <f t="shared" si="160"/>
        <v>0</v>
      </c>
      <c r="Q78" s="6">
        <f t="shared" si="160"/>
        <v>0</v>
      </c>
      <c r="R78" s="17">
        <f>SUM(F78,J78,N78)</f>
        <v>0</v>
      </c>
      <c r="S78" s="6">
        <f>SUM(O78:R78)</f>
        <v>37004163.074999996</v>
      </c>
      <c r="T78" s="3">
        <f>C78*'project-assumptions'!$B$6/'project-assumptions'!$B$12</f>
        <v>0</v>
      </c>
      <c r="U78" s="3">
        <f>D78*'project-assumptions'!$B$6/'project-assumptions'!$B$12</f>
        <v>0</v>
      </c>
      <c r="V78" s="3">
        <f>E78*'project-assumptions'!$B$6/'project-assumptions'!$B$12</f>
        <v>0</v>
      </c>
      <c r="W78" s="3">
        <f>F78*'project-assumptions'!$B$6/'project-assumptions'!$B$12</f>
        <v>0</v>
      </c>
      <c r="X78" s="15">
        <f>G78*'project-assumptions'!$B$6/'project-assumptions'!$B$12</f>
        <v>0</v>
      </c>
      <c r="Y78" s="3">
        <f>H78*'project-assumptions'!$B$6/'project-assumptions'!$B$12</f>
        <v>0</v>
      </c>
      <c r="Z78" s="3">
        <f>I78*'project-assumptions'!$B$6/'project-assumptions'!$B$12</f>
        <v>0</v>
      </c>
      <c r="AA78" s="3">
        <f>J78*'project-assumptions'!$B$6/'project-assumptions'!$B$12</f>
        <v>0</v>
      </c>
      <c r="AB78" s="15">
        <f>K78*'project-assumptions'!$B$6/'project-assumptions'!$B$12</f>
        <v>8.3482599389517542</v>
      </c>
      <c r="AC78" s="3">
        <f>L78*'project-assumptions'!$B$6/'project-assumptions'!$B$12</f>
        <v>0</v>
      </c>
      <c r="AD78" s="3">
        <f>M78*'project-assumptions'!$B$6/'project-assumptions'!$B$12</f>
        <v>0</v>
      </c>
      <c r="AE78" s="16">
        <f>N78*'project-assumptions'!$B$6/'project-assumptions'!$B$12</f>
        <v>0</v>
      </c>
      <c r="AF78" s="18">
        <f t="shared" si="162"/>
        <v>8.3482599389517542</v>
      </c>
      <c r="AG78" s="18">
        <f t="shared" si="161"/>
        <v>0</v>
      </c>
      <c r="AH78" s="18">
        <f t="shared" si="161"/>
        <v>0</v>
      </c>
      <c r="AI78" s="18">
        <f t="shared" si="161"/>
        <v>0</v>
      </c>
      <c r="AJ78" s="6">
        <f t="shared" si="165"/>
        <v>8.3482599389517542</v>
      </c>
    </row>
    <row r="79" spans="1:36">
      <c r="A79" s="82"/>
      <c r="B79" s="54" t="s">
        <v>99</v>
      </c>
      <c r="C79" s="15">
        <f>B1*B2*SUM('WOMBAT-emissions'!C26,'WOMBAT-emissions'!D26,'WOMBAT-emissions'!E26,'WOMBAT-emissions'!F26,'WOMBAT-emissions'!G26,'WOMBAT-emissions'!I26,'WOMBAT-emissions'!M26,'WOMBAT-emissions'!N26,'WOMBAT-emissions'!P26,'WOMBAT-emissions'!Q26,'WOMBAT-emissions'!R26,'WOMBAT-emissions'!S26,'WOMBAT-emissions'!T26,'WOMBAT-emissions'!U26,'WOMBAT-emissions'!V26,'WOMBAT-emissions'!W26,'WOMBAT-emissions'!X26)</f>
        <v>640915.46522015985</v>
      </c>
      <c r="D79" s="3">
        <f>B1*B2*SUM('WOMBAT-emissions'!C25,'WOMBAT-emissions'!D25,'WOMBAT-emissions'!E25,'WOMBAT-emissions'!F25,'WOMBAT-emissions'!G25,'WOMBAT-emissions'!I25,'WOMBAT-emissions'!M25,'WOMBAT-emissions'!N25,'WOMBAT-emissions'!P25,'WOMBAT-emissions'!Q25,'WOMBAT-emissions'!R25,'WOMBAT-emissions'!S25,'WOMBAT-emissions'!T25,'WOMBAT-emissions'!U25,'WOMBAT-emissions'!V26,'WOMBAT-emissions'!W25,'WOMBAT-emissions'!X25)</f>
        <v>27886.54612182</v>
      </c>
      <c r="E79" s="3">
        <f>B1*B2*SUM('WOMBAT-emissions'!C23,'WOMBAT-emissions'!D23,'WOMBAT-emissions'!E23,'WOMBAT-emissions'!F23,'WOMBAT-emissions'!G23,'WOMBAT-emissions'!I23,'WOMBAT-emissions'!M23,'WOMBAT-emissions'!N23,'WOMBAT-emissions'!P23,'WOMBAT-emissions'!Q23,'WOMBAT-emissions'!R23,'WOMBAT-emissions'!S23,'WOMBAT-emissions'!T23,'WOMBAT-emissions'!U23,'WOMBAT-emissions'!V23,'WOMBAT-emissions'!W23,'WOMBAT-emissions'!X23)</f>
        <v>2690.9422396800001</v>
      </c>
      <c r="F79" s="16">
        <f>B2*B1*SUM('WOMBAT-emissions'!C24,'WOMBAT-emissions'!D24,'WOMBAT-emissions'!E24,'WOMBAT-emissions'!F24,'WOMBAT-emissions'!G24,'WOMBAT-emissions'!I24,'WOMBAT-emissions'!M24,'WOMBAT-emissions'!N24,'WOMBAT-emissions'!P24,'WOMBAT-emissions'!Q24,'WOMBAT-emissions'!R24,'WOMBAT-emissions'!S24,'WOMBAT-emissions'!T24,'WOMBAT-emissions'!U24,'WOMBAT-emissions'!V24,'WOMBAT-emissions'!W24,'WOMBAT-emissions'!X24)</f>
        <v>2172.1354299000004</v>
      </c>
      <c r="G79" s="3">
        <v>0</v>
      </c>
      <c r="H79" s="3">
        <v>0</v>
      </c>
      <c r="I79" s="3">
        <v>0</v>
      </c>
      <c r="J79" s="3">
        <v>0</v>
      </c>
      <c r="K79" s="15">
        <v>0</v>
      </c>
      <c r="L79" s="3">
        <v>0</v>
      </c>
      <c r="M79" s="3">
        <v>0</v>
      </c>
      <c r="N79" s="16">
        <v>0</v>
      </c>
      <c r="O79" s="18">
        <f t="shared" si="163"/>
        <v>640915.46522015985</v>
      </c>
      <c r="P79" s="6">
        <f t="shared" si="160"/>
        <v>27886.54612182</v>
      </c>
      <c r="Q79" s="6">
        <f t="shared" si="160"/>
        <v>2690.9422396800001</v>
      </c>
      <c r="R79" s="17">
        <f t="shared" si="160"/>
        <v>2172.1354299000004</v>
      </c>
      <c r="S79" s="6">
        <f t="shared" ref="S79:S92" si="166">SUM(O79:R79)</f>
        <v>673665.08901155984</v>
      </c>
      <c r="T79" s="3">
        <f>C79*'project-assumptions'!$B$6/'project-assumptions'!$B$12</f>
        <v>0.14459262034132864</v>
      </c>
      <c r="U79" s="3">
        <f>D79*'project-assumptions'!$B$6/'project-assumptions'!$B$12</f>
        <v>6.2912958023850765E-3</v>
      </c>
      <c r="V79" s="3">
        <f>E79*'project-assumptions'!$B$6/'project-assumptions'!$B$12</f>
        <v>6.0708535015431249E-4</v>
      </c>
      <c r="W79" s="3">
        <f>F79*'project-assumptions'!$B$6/'project-assumptions'!$B$12</f>
        <v>4.9004084093616333E-4</v>
      </c>
      <c r="X79" s="15">
        <f>G79*'project-assumptions'!$B$6/'project-assumptions'!$B$12</f>
        <v>0</v>
      </c>
      <c r="Y79" s="3">
        <f>H79*'project-assumptions'!$B$6/'project-assumptions'!$B$12</f>
        <v>0</v>
      </c>
      <c r="Z79" s="3">
        <f>I79*'project-assumptions'!$B$6/'project-assumptions'!$B$12</f>
        <v>0</v>
      </c>
      <c r="AA79" s="3">
        <f>J79*'project-assumptions'!$B$6/'project-assumptions'!$B$12</f>
        <v>0</v>
      </c>
      <c r="AB79" s="15">
        <f>K79*'project-assumptions'!$B$6/'project-assumptions'!$B$12</f>
        <v>0</v>
      </c>
      <c r="AC79" s="3">
        <f>L79*'project-assumptions'!$B$6/'project-assumptions'!$B$12</f>
        <v>0</v>
      </c>
      <c r="AD79" s="3">
        <f>M79*'project-assumptions'!$B$6/'project-assumptions'!$B$12</f>
        <v>0</v>
      </c>
      <c r="AE79" s="16">
        <f>N79*'project-assumptions'!$B$6/'project-assumptions'!$B$12</f>
        <v>0</v>
      </c>
      <c r="AF79" s="18">
        <f t="shared" si="162"/>
        <v>0.14459262034132864</v>
      </c>
      <c r="AG79" s="18">
        <f t="shared" si="161"/>
        <v>6.2912958023850765E-3</v>
      </c>
      <c r="AH79" s="18">
        <f t="shared" si="161"/>
        <v>6.0708535015431249E-4</v>
      </c>
      <c r="AI79" s="18">
        <f t="shared" si="161"/>
        <v>4.9004084093616333E-4</v>
      </c>
      <c r="AJ79" s="6">
        <f t="shared" si="165"/>
        <v>0.15198104233480417</v>
      </c>
    </row>
    <row r="80" spans="1:36">
      <c r="A80" s="12" t="s">
        <v>100</v>
      </c>
      <c r="B80" s="9"/>
      <c r="C80" s="25">
        <f>SUM(C72:C79)</f>
        <v>34266077.245883167</v>
      </c>
      <c r="D80" s="26">
        <f t="shared" ref="D80:R80" si="167">SUM(D72:D79)</f>
        <v>2245821.4443767997</v>
      </c>
      <c r="E80" s="26">
        <f t="shared" si="167"/>
        <v>1755933.0797160601</v>
      </c>
      <c r="F80" s="27">
        <f t="shared" si="167"/>
        <v>1275662.4319088997</v>
      </c>
      <c r="G80" s="5">
        <f t="shared" si="167"/>
        <v>5052360.6959999995</v>
      </c>
      <c r="H80" s="5">
        <f t="shared" si="167"/>
        <v>186792.56929999997</v>
      </c>
      <c r="I80" s="5">
        <f t="shared" si="167"/>
        <v>5308589.0488999998</v>
      </c>
      <c r="J80" s="5">
        <f t="shared" si="167"/>
        <v>161175.09514999998</v>
      </c>
      <c r="K80" s="17">
        <f t="shared" si="167"/>
        <v>37004163.074999996</v>
      </c>
      <c r="L80" s="5">
        <f t="shared" si="167"/>
        <v>0</v>
      </c>
      <c r="M80" s="5">
        <f t="shared" si="167"/>
        <v>0</v>
      </c>
      <c r="N80" s="18">
        <f t="shared" si="167"/>
        <v>0</v>
      </c>
      <c r="O80" s="18">
        <f t="shared" si="167"/>
        <v>70765191.204951152</v>
      </c>
      <c r="P80" s="6">
        <f t="shared" si="167"/>
        <v>2247407.0642525996</v>
      </c>
      <c r="Q80" s="6">
        <f t="shared" si="167"/>
        <v>6745747.0716390796</v>
      </c>
      <c r="R80" s="17">
        <f t="shared" si="167"/>
        <v>1142787.5364508999</v>
      </c>
      <c r="S80" s="17">
        <f t="shared" si="166"/>
        <v>80901132.877293721</v>
      </c>
      <c r="T80" s="6">
        <f t="shared" ref="T80" si="168">SUM(T72:T79)</f>
        <v>7.7305388411850409</v>
      </c>
      <c r="U80" s="6">
        <f t="shared" ref="U80" si="169">SUM(U72:U79)</f>
        <v>0.50666464624884933</v>
      </c>
      <c r="V80" s="6">
        <f t="shared" ref="V80" si="170">SUM(V72:V79)</f>
        <v>0.39614423261412357</v>
      </c>
      <c r="W80" s="6">
        <f t="shared" ref="W80" si="171">SUM(W72:W79)</f>
        <v>0.28779360728538356</v>
      </c>
      <c r="X80" s="6">
        <f t="shared" ref="X80" si="172">SUM(X72:X79)</f>
        <v>1.1398290595051164</v>
      </c>
      <c r="Y80" s="6">
        <f t="shared" ref="Y80" si="173">SUM(Y72:Y79)</f>
        <v>4.2141013161694364E-2</v>
      </c>
      <c r="Z80" s="6">
        <f t="shared" ref="Z80" si="174">SUM(Z72:Z79)</f>
        <v>1.1976350120246537</v>
      </c>
      <c r="AA80" s="6">
        <f t="shared" ref="AA80" si="175">SUM(AA72:AA79)</f>
        <v>3.6361627400418713E-2</v>
      </c>
      <c r="AB80" s="6">
        <f t="shared" ref="AB80" si="176">SUM(AB72:AB79)</f>
        <v>8.3482599389517542</v>
      </c>
      <c r="AC80" s="6">
        <f t="shared" ref="AC80" si="177">SUM(AC72:AC79)</f>
        <v>0</v>
      </c>
      <c r="AD80" s="6">
        <f t="shared" ref="AD80" si="178">SUM(AD72:AD79)</f>
        <v>0</v>
      </c>
      <c r="AE80" s="6">
        <f t="shared" ref="AE80" si="179">SUM(AE72:AE79)</f>
        <v>0</v>
      </c>
      <c r="AF80" s="18">
        <f t="shared" ref="AF80" si="180">SUM(AF72:AF79)</f>
        <v>17.218627839641911</v>
      </c>
      <c r="AG80" s="6">
        <f t="shared" ref="AG80" si="181">SUM(AG72:AG79)</f>
        <v>0.54880565941054371</v>
      </c>
      <c r="AH80" s="6">
        <f t="shared" ref="AH80" si="182">SUM(AH72:AH79)</f>
        <v>1.5937792446387771</v>
      </c>
      <c r="AI80" s="17">
        <f t="shared" ref="AI80" si="183">SUM(AI72:AI79)</f>
        <v>0.32415523468580232</v>
      </c>
      <c r="AJ80" s="6">
        <f t="shared" si="165"/>
        <v>19.685367978377034</v>
      </c>
    </row>
    <row r="81" spans="1:36">
      <c r="A81" s="81" t="s">
        <v>108</v>
      </c>
      <c r="B81" s="54" t="s">
        <v>43</v>
      </c>
      <c r="C81" s="52">
        <f>C72</f>
        <v>22611076.185900006</v>
      </c>
      <c r="D81" s="53">
        <f t="shared" ref="D81:F81" si="184">D72</f>
        <v>1517326.2036119998</v>
      </c>
      <c r="E81" s="53">
        <f t="shared" si="184"/>
        <v>883238.51615999988</v>
      </c>
      <c r="F81" s="38">
        <f t="shared" si="184"/>
        <v>342528.74941799993</v>
      </c>
      <c r="G81" s="3">
        <f>G72</f>
        <v>779777.85400000005</v>
      </c>
      <c r="H81" s="3">
        <f t="shared" ref="H81:J81" si="185">H72</f>
        <v>123771.35799999999</v>
      </c>
      <c r="I81" s="3">
        <f t="shared" si="185"/>
        <v>79141.849000000002</v>
      </c>
      <c r="J81" s="3">
        <f t="shared" si="185"/>
        <v>113487.84</v>
      </c>
      <c r="K81" s="15">
        <v>0</v>
      </c>
      <c r="L81" s="3">
        <v>0</v>
      </c>
      <c r="M81" s="3">
        <v>0</v>
      </c>
      <c r="N81" s="16">
        <v>0</v>
      </c>
      <c r="O81" s="18">
        <f>SUM(C81,G81,K81)</f>
        <v>23390854.039900005</v>
      </c>
      <c r="P81" s="6">
        <f t="shared" ref="P81:R88" si="186">SUM(D81,H81,L81)</f>
        <v>1641097.5616119998</v>
      </c>
      <c r="Q81" s="6">
        <f t="shared" si="186"/>
        <v>962380.36515999993</v>
      </c>
      <c r="R81" s="17">
        <f t="shared" si="186"/>
        <v>456016.58941799996</v>
      </c>
      <c r="S81" s="6">
        <f t="shared" si="166"/>
        <v>26450348.556090005</v>
      </c>
      <c r="T81" s="3">
        <f>C81*'project-assumptions'!$B$6/'project-assumptions'!$B$12</f>
        <v>5.1011325703205381</v>
      </c>
      <c r="U81" s="3">
        <f>D81*'project-assumptions'!$B$6/'project-assumptions'!$B$12</f>
        <v>0.34231374276084237</v>
      </c>
      <c r="V81" s="3">
        <f>E81*'project-assumptions'!$B$6/'project-assumptions'!$B$12</f>
        <v>0.19926149136390703</v>
      </c>
      <c r="W81" s="3">
        <f>F81*'project-assumptions'!$B$6/'project-assumptions'!$B$12</f>
        <v>7.7275603583030997E-2</v>
      </c>
      <c r="X81" s="15">
        <f>G81*'project-assumptions'!$B$6/'project-assumptions'!$B$12</f>
        <v>0.17592042837547597</v>
      </c>
      <c r="Y81" s="3">
        <f>H81*'project-assumptions'!$B$6/'project-assumptions'!$B$12</f>
        <v>2.7923222246286565E-2</v>
      </c>
      <c r="Z81" s="3">
        <f>I81*'project-assumptions'!$B$6/'project-assumptions'!$B$12</f>
        <v>1.7854659384193328E-2</v>
      </c>
      <c r="AA81" s="3">
        <f>J81*'project-assumptions'!$B$6/'project-assumptions'!$B$12</f>
        <v>2.5603227029075745E-2</v>
      </c>
      <c r="AB81" s="15">
        <f>K81*'project-assumptions'!$B$6/'project-assumptions'!$B$12</f>
        <v>0</v>
      </c>
      <c r="AC81" s="3">
        <f>L81*'project-assumptions'!$B$6/'project-assumptions'!$B$12</f>
        <v>0</v>
      </c>
      <c r="AD81" s="3">
        <f>M81*'project-assumptions'!$B$6/'project-assumptions'!$B$12</f>
        <v>0</v>
      </c>
      <c r="AE81" s="16">
        <f>N81*'project-assumptions'!$B$6/'project-assumptions'!$B$12</f>
        <v>0</v>
      </c>
      <c r="AF81" s="18">
        <f>SUM(T81,X81,AB81)</f>
        <v>5.2770529986960142</v>
      </c>
      <c r="AG81" s="18">
        <f t="shared" ref="AG81:AI88" si="187">SUM(U81,Y81,AC81)</f>
        <v>0.37023696500712894</v>
      </c>
      <c r="AH81" s="18">
        <f t="shared" si="187"/>
        <v>0.21711615074810037</v>
      </c>
      <c r="AI81" s="18">
        <f t="shared" si="187"/>
        <v>0.10287883061210674</v>
      </c>
      <c r="AJ81" s="6">
        <f t="shared" si="165"/>
        <v>5.9672849450633496</v>
      </c>
    </row>
    <row r="82" spans="1:36">
      <c r="A82" s="81"/>
      <c r="B82" s="54" t="s">
        <v>95</v>
      </c>
      <c r="C82" s="15">
        <f t="shared" ref="C82:F88" si="188">C73</f>
        <v>2051214.7819320003</v>
      </c>
      <c r="D82" s="3">
        <f t="shared" si="188"/>
        <v>137647.66932420002</v>
      </c>
      <c r="E82" s="3">
        <f t="shared" si="188"/>
        <v>19428.540976979999</v>
      </c>
      <c r="F82" s="16">
        <f t="shared" si="188"/>
        <v>247395.443508</v>
      </c>
      <c r="G82" s="3">
        <f t="shared" ref="G82:J82" si="189">G73</f>
        <v>3506195.03</v>
      </c>
      <c r="H82" s="3">
        <f t="shared" si="189"/>
        <v>47559.280100000004</v>
      </c>
      <c r="I82" s="3">
        <f t="shared" si="189"/>
        <v>299346.516</v>
      </c>
      <c r="J82" s="3">
        <f t="shared" si="189"/>
        <v>46654.547100000003</v>
      </c>
      <c r="K82" s="15">
        <v>0</v>
      </c>
      <c r="L82" s="3">
        <v>0</v>
      </c>
      <c r="M82" s="3">
        <v>0</v>
      </c>
      <c r="N82" s="16">
        <v>0</v>
      </c>
      <c r="O82" s="18"/>
      <c r="P82" s="6"/>
      <c r="Q82" s="6"/>
      <c r="R82" s="17"/>
      <c r="S82" s="6">
        <f t="shared" si="166"/>
        <v>0</v>
      </c>
      <c r="T82" s="3">
        <f>C82*'project-assumptions'!$B$6/'project-assumptions'!$B$12</f>
        <v>0.46276074817532076</v>
      </c>
      <c r="U82" s="3">
        <f>D82*'project-assumptions'!$B$6/'project-assumptions'!$B$12</f>
        <v>3.105376336117277E-2</v>
      </c>
      <c r="V82" s="3">
        <f>E82*'project-assumptions'!$B$6/'project-assumptions'!$B$12</f>
        <v>4.3831422421760774E-3</v>
      </c>
      <c r="W82" s="3">
        <f>F82*'project-assumptions'!$B$6/'project-assumptions'!$B$12</f>
        <v>5.5813219337809292E-2</v>
      </c>
      <c r="X82" s="15">
        <f>G82*'project-assumptions'!$B$6/'project-assumptions'!$B$12</f>
        <v>0.79100903992275329</v>
      </c>
      <c r="Y82" s="3">
        <f>H82*'project-assumptions'!$B$6/'project-assumptions'!$B$12</f>
        <v>1.0729528782464307E-2</v>
      </c>
      <c r="Z82" s="3">
        <f>I82*'project-assumptions'!$B$6/'project-assumptions'!$B$12</f>
        <v>6.7533550814878968E-2</v>
      </c>
      <c r="AA82" s="3">
        <f>J82*'project-assumptions'!$B$6/'project-assumptions'!$B$12</f>
        <v>1.0525418065406895E-2</v>
      </c>
      <c r="AB82" s="15">
        <f>K82*'project-assumptions'!$B$6/'project-assumptions'!$B$12</f>
        <v>0</v>
      </c>
      <c r="AC82" s="3">
        <f>L82*'project-assumptions'!$B$6/'project-assumptions'!$B$12</f>
        <v>0</v>
      </c>
      <c r="AD82" s="3">
        <f>M82*'project-assumptions'!$B$6/'project-assumptions'!$B$12</f>
        <v>0</v>
      </c>
      <c r="AE82" s="16">
        <f>N82*'project-assumptions'!$B$6/'project-assumptions'!$B$12</f>
        <v>0</v>
      </c>
      <c r="AF82" s="18">
        <f t="shared" ref="AF82:AF88" si="190">SUM(T82,X82,AB82)</f>
        <v>1.253769788098074</v>
      </c>
      <c r="AG82" s="18">
        <f t="shared" si="187"/>
        <v>4.1783292143637074E-2</v>
      </c>
      <c r="AH82" s="18">
        <f t="shared" si="187"/>
        <v>7.1916693057055045E-2</v>
      </c>
      <c r="AI82" s="18">
        <f t="shared" si="187"/>
        <v>6.6338637403216189E-2</v>
      </c>
      <c r="AJ82" s="6">
        <f t="shared" si="165"/>
        <v>1.4338084107019822</v>
      </c>
    </row>
    <row r="83" spans="1:36">
      <c r="A83" s="82"/>
      <c r="B83" s="54" t="s">
        <v>96</v>
      </c>
      <c r="C83" s="15">
        <f t="shared" si="188"/>
        <v>2403248.4129599994</v>
      </c>
      <c r="D83" s="3">
        <f t="shared" si="188"/>
        <v>103895.06084400001</v>
      </c>
      <c r="E83" s="3">
        <f t="shared" si="188"/>
        <v>16390.480530000001</v>
      </c>
      <c r="F83" s="16">
        <f t="shared" si="188"/>
        <v>13750.8405642</v>
      </c>
      <c r="G83" s="3">
        <f t="shared" ref="G83:J83" si="191">G74</f>
        <v>0</v>
      </c>
      <c r="H83" s="3">
        <f t="shared" si="191"/>
        <v>0</v>
      </c>
      <c r="I83" s="3">
        <f t="shared" si="191"/>
        <v>0</v>
      </c>
      <c r="J83" s="3">
        <f t="shared" si="191"/>
        <v>0</v>
      </c>
      <c r="K83" s="15">
        <v>0</v>
      </c>
      <c r="L83" s="3">
        <v>0</v>
      </c>
      <c r="M83" s="3">
        <v>0</v>
      </c>
      <c r="N83" s="16">
        <v>0</v>
      </c>
      <c r="O83" s="18">
        <f t="shared" ref="O83:O88" si="192">SUM(C83,G83,K83)</f>
        <v>2403248.4129599994</v>
      </c>
      <c r="P83" s="6">
        <f t="shared" si="186"/>
        <v>103895.06084400001</v>
      </c>
      <c r="Q83" s="6">
        <f t="shared" si="186"/>
        <v>16390.480530000001</v>
      </c>
      <c r="R83" s="17">
        <f t="shared" si="186"/>
        <v>13750.8405642</v>
      </c>
      <c r="S83" s="6">
        <f t="shared" si="166"/>
        <v>2537284.7948981994</v>
      </c>
      <c r="T83" s="3">
        <f>C83*'project-assumptions'!$B$6/'project-assumptions'!$B$12</f>
        <v>0.54218068406519004</v>
      </c>
      <c r="U83" s="3">
        <f>D83*'project-assumptions'!$B$6/'project-assumptions'!$B$12</f>
        <v>2.3439064749038924E-2</v>
      </c>
      <c r="V83" s="3">
        <f>E83*'project-assumptions'!$B$6/'project-assumptions'!$B$12</f>
        <v>3.6977458917645777E-3</v>
      </c>
      <c r="W83" s="3">
        <f>F83*'project-assumptions'!$B$6/'project-assumptions'!$B$12</f>
        <v>3.1022345020033561E-3</v>
      </c>
      <c r="X83" s="15">
        <f>G83*'project-assumptions'!$B$6/'project-assumptions'!$B$12</f>
        <v>0</v>
      </c>
      <c r="Y83" s="3">
        <f>H83*'project-assumptions'!$B$6/'project-assumptions'!$B$12</f>
        <v>0</v>
      </c>
      <c r="Z83" s="3">
        <f>I83*'project-assumptions'!$B$6/'project-assumptions'!$B$12</f>
        <v>0</v>
      </c>
      <c r="AA83" s="3">
        <f>J83*'project-assumptions'!$B$6/'project-assumptions'!$B$12</f>
        <v>0</v>
      </c>
      <c r="AB83" s="15">
        <f>K83*'project-assumptions'!$B$6/'project-assumptions'!$B$12</f>
        <v>0</v>
      </c>
      <c r="AC83" s="3">
        <f>L83*'project-assumptions'!$B$6/'project-assumptions'!$B$12</f>
        <v>0</v>
      </c>
      <c r="AD83" s="3">
        <f>M83*'project-assumptions'!$B$6/'project-assumptions'!$B$12</f>
        <v>0</v>
      </c>
      <c r="AE83" s="16">
        <f>N83*'project-assumptions'!$B$6/'project-assumptions'!$B$12</f>
        <v>0</v>
      </c>
      <c r="AF83" s="18">
        <f t="shared" si="190"/>
        <v>0.54218068406519004</v>
      </c>
      <c r="AG83" s="18">
        <f t="shared" si="187"/>
        <v>2.3439064749038924E-2</v>
      </c>
      <c r="AH83" s="18">
        <f t="shared" si="187"/>
        <v>3.6977458917645777E-3</v>
      </c>
      <c r="AI83" s="18">
        <f t="shared" si="187"/>
        <v>3.1022345020033561E-3</v>
      </c>
      <c r="AJ83" s="6">
        <f t="shared" si="165"/>
        <v>0.57241972920799677</v>
      </c>
    </row>
    <row r="84" spans="1:36">
      <c r="A84" s="82"/>
      <c r="B84" s="54" t="s">
        <v>97</v>
      </c>
      <c r="C84" s="15">
        <f t="shared" si="188"/>
        <v>685052.28154200013</v>
      </c>
      <c r="D84" s="3">
        <f t="shared" si="188"/>
        <v>56968.814694000001</v>
      </c>
      <c r="E84" s="3">
        <f t="shared" si="188"/>
        <v>535379.44199399999</v>
      </c>
      <c r="F84" s="16">
        <f t="shared" si="188"/>
        <v>343629.80833199993</v>
      </c>
      <c r="G84" s="3">
        <f t="shared" ref="G84:J84" si="193">G75</f>
        <v>0</v>
      </c>
      <c r="H84" s="3">
        <f t="shared" si="193"/>
        <v>0</v>
      </c>
      <c r="I84" s="3">
        <f t="shared" si="193"/>
        <v>0</v>
      </c>
      <c r="J84" s="3">
        <f t="shared" si="193"/>
        <v>0</v>
      </c>
      <c r="K84" s="15">
        <v>0</v>
      </c>
      <c r="L84" s="3">
        <v>0</v>
      </c>
      <c r="M84" s="3">
        <v>0</v>
      </c>
      <c r="N84" s="16">
        <v>0</v>
      </c>
      <c r="O84" s="18">
        <f t="shared" si="192"/>
        <v>685052.28154200013</v>
      </c>
      <c r="P84" s="6">
        <f t="shared" si="186"/>
        <v>56968.814694000001</v>
      </c>
      <c r="Q84" s="6">
        <f t="shared" si="186"/>
        <v>535379.44199399999</v>
      </c>
      <c r="R84" s="17">
        <f t="shared" si="186"/>
        <v>343629.80833199993</v>
      </c>
      <c r="S84" s="6">
        <f t="shared" si="166"/>
        <v>1621030.346562</v>
      </c>
      <c r="T84" s="3">
        <f>C84*'project-assumptions'!$B$6/'project-assumptions'!$B$12</f>
        <v>0.15455003012751095</v>
      </c>
      <c r="U84" s="3">
        <f>D84*'project-assumptions'!$B$6/'project-assumptions'!$B$12</f>
        <v>1.2852350491363905E-2</v>
      </c>
      <c r="V84" s="3">
        <f>E84*'project-assumptions'!$B$6/'project-assumptions'!$B$12</f>
        <v>0.1207833491242081</v>
      </c>
      <c r="W84" s="3">
        <f>F84*'project-assumptions'!$B$6/'project-assumptions'!$B$12</f>
        <v>7.7524006066922918E-2</v>
      </c>
      <c r="X84" s="15">
        <f>G84*'project-assumptions'!$B$6/'project-assumptions'!$B$12</f>
        <v>0</v>
      </c>
      <c r="Y84" s="3">
        <f>H84*'project-assumptions'!$B$6/'project-assumptions'!$B$12</f>
        <v>0</v>
      </c>
      <c r="Z84" s="3">
        <f>I84*'project-assumptions'!$B$6/'project-assumptions'!$B$12</f>
        <v>0</v>
      </c>
      <c r="AA84" s="3">
        <f>J84*'project-assumptions'!$B$6/'project-assumptions'!$B$12</f>
        <v>0</v>
      </c>
      <c r="AB84" s="15">
        <f>K84*'project-assumptions'!$B$6/'project-assumptions'!$B$12</f>
        <v>0</v>
      </c>
      <c r="AC84" s="3">
        <f>L84*'project-assumptions'!$B$6/'project-assumptions'!$B$12</f>
        <v>0</v>
      </c>
      <c r="AD84" s="3">
        <f>M84*'project-assumptions'!$B$6/'project-assumptions'!$B$12</f>
        <v>0</v>
      </c>
      <c r="AE84" s="16">
        <f>N84*'project-assumptions'!$B$6/'project-assumptions'!$B$12</f>
        <v>0</v>
      </c>
      <c r="AF84" s="18">
        <f t="shared" si="190"/>
        <v>0.15455003012751095</v>
      </c>
      <c r="AG84" s="18">
        <f t="shared" si="187"/>
        <v>1.2852350491363905E-2</v>
      </c>
      <c r="AH84" s="18">
        <f t="shared" si="187"/>
        <v>0.1207833491242081</v>
      </c>
      <c r="AI84" s="18">
        <f t="shared" si="187"/>
        <v>7.7524006066922918E-2</v>
      </c>
      <c r="AJ84" s="6">
        <f t="shared" si="165"/>
        <v>0.36570973581000588</v>
      </c>
    </row>
    <row r="85" spans="1:36">
      <c r="A85" s="82"/>
      <c r="B85" s="54" t="s">
        <v>48</v>
      </c>
      <c r="C85" s="15">
        <f t="shared" si="188"/>
        <v>5874570.1183289997</v>
      </c>
      <c r="D85" s="3">
        <f t="shared" si="188"/>
        <v>402097.14978077996</v>
      </c>
      <c r="E85" s="3">
        <f t="shared" si="188"/>
        <v>298805.15781539999</v>
      </c>
      <c r="F85" s="16">
        <f t="shared" si="188"/>
        <v>326185.45465680008</v>
      </c>
      <c r="G85" s="3">
        <f t="shared" ref="G85:J85" si="194">G76</f>
        <v>416879.538</v>
      </c>
      <c r="H85" s="3">
        <f t="shared" si="194"/>
        <v>15461.931200000001</v>
      </c>
      <c r="I85" s="3">
        <f t="shared" si="194"/>
        <v>73451.373900000006</v>
      </c>
      <c r="J85" s="3">
        <f t="shared" si="194"/>
        <v>1032.70805</v>
      </c>
      <c r="K85" s="15">
        <v>0</v>
      </c>
      <c r="L85" s="3">
        <v>0</v>
      </c>
      <c r="M85" s="3">
        <v>0</v>
      </c>
      <c r="N85" s="16">
        <v>0</v>
      </c>
      <c r="O85" s="18">
        <f t="shared" si="192"/>
        <v>6291449.6563289994</v>
      </c>
      <c r="P85" s="6">
        <f t="shared" si="186"/>
        <v>417559.08098077995</v>
      </c>
      <c r="Q85" s="6">
        <f t="shared" si="186"/>
        <v>372256.53171539999</v>
      </c>
      <c r="R85" s="17">
        <f t="shared" si="186"/>
        <v>327218.1627068001</v>
      </c>
      <c r="S85" s="6">
        <f t="shared" si="166"/>
        <v>7408483.4317319784</v>
      </c>
      <c r="T85" s="3">
        <f>C85*'project-assumptions'!$B$6/'project-assumptions'!$B$12</f>
        <v>1.3253221881551516</v>
      </c>
      <c r="U85" s="3">
        <f>D85*'project-assumptions'!$B$6/'project-assumptions'!$B$12</f>
        <v>9.0714429084046214E-2</v>
      </c>
      <c r="V85" s="3">
        <f>E85*'project-assumptions'!$B$6/'project-assumptions'!$B$12</f>
        <v>6.7411418641913454E-2</v>
      </c>
      <c r="W85" s="3">
        <f>F85*'project-assumptions'!$B$6/'project-assumptions'!$B$12</f>
        <v>7.3588502954680821E-2</v>
      </c>
      <c r="X85" s="15">
        <f>G85*'project-assumptions'!$B$6/'project-assumptions'!$B$12</f>
        <v>9.4049384103091646E-2</v>
      </c>
      <c r="Y85" s="3">
        <f>H85*'project-assumptions'!$B$6/'project-assumptions'!$B$12</f>
        <v>3.4882621329434902E-3</v>
      </c>
      <c r="Z85" s="3">
        <f>I85*'project-assumptions'!$B$6/'project-assumptions'!$B$12</f>
        <v>1.6570869632898368E-2</v>
      </c>
      <c r="AA85" s="3">
        <f>J85*'project-assumptions'!$B$6/'project-assumptions'!$B$12</f>
        <v>2.3298230593607301E-4</v>
      </c>
      <c r="AB85" s="15">
        <f>K85*'project-assumptions'!$B$6/'project-assumptions'!$B$12</f>
        <v>0</v>
      </c>
      <c r="AC85" s="3">
        <f>L85*'project-assumptions'!$B$6/'project-assumptions'!$B$12</f>
        <v>0</v>
      </c>
      <c r="AD85" s="3">
        <f>M85*'project-assumptions'!$B$6/'project-assumptions'!$B$12</f>
        <v>0</v>
      </c>
      <c r="AE85" s="16">
        <f>N85*'project-assumptions'!$B$6/'project-assumptions'!$B$12</f>
        <v>0</v>
      </c>
      <c r="AF85" s="18">
        <f t="shared" si="190"/>
        <v>1.4193715722582432</v>
      </c>
      <c r="AG85" s="18">
        <f t="shared" si="187"/>
        <v>9.4202691216989709E-2</v>
      </c>
      <c r="AH85" s="18">
        <f t="shared" si="187"/>
        <v>8.3982288274811828E-2</v>
      </c>
      <c r="AI85" s="18">
        <f t="shared" si="187"/>
        <v>7.3821485260616895E-2</v>
      </c>
      <c r="AJ85" s="6">
        <f t="shared" si="165"/>
        <v>1.6713780370106617</v>
      </c>
    </row>
    <row r="86" spans="1:36">
      <c r="A86" s="82"/>
      <c r="B86" s="54" t="s">
        <v>49</v>
      </c>
      <c r="C86" s="15">
        <f t="shared" si="188"/>
        <v>0</v>
      </c>
      <c r="D86" s="3">
        <f t="shared" si="188"/>
        <v>0</v>
      </c>
      <c r="E86" s="3">
        <f t="shared" si="188"/>
        <v>0</v>
      </c>
      <c r="F86" s="16">
        <f t="shared" si="188"/>
        <v>0</v>
      </c>
      <c r="G86" s="3">
        <f t="shared" ref="G86:J86" si="195">G77</f>
        <v>349508.27399999998</v>
      </c>
      <c r="H86" s="3">
        <f t="shared" si="195"/>
        <v>0</v>
      </c>
      <c r="I86" s="3">
        <f t="shared" si="195"/>
        <v>4856649.3099999996</v>
      </c>
      <c r="J86" s="3">
        <f t="shared" si="195"/>
        <v>0</v>
      </c>
      <c r="K86" s="15">
        <v>0</v>
      </c>
      <c r="L86" s="3">
        <v>0</v>
      </c>
      <c r="M86" s="3">
        <v>0</v>
      </c>
      <c r="N86" s="16">
        <v>0</v>
      </c>
      <c r="O86" s="18">
        <f t="shared" si="192"/>
        <v>349508.27399999998</v>
      </c>
      <c r="P86" s="6">
        <f t="shared" si="186"/>
        <v>0</v>
      </c>
      <c r="Q86" s="6">
        <f t="shared" si="186"/>
        <v>4856649.3099999996</v>
      </c>
      <c r="R86" s="17">
        <f t="shared" si="186"/>
        <v>0</v>
      </c>
      <c r="S86" s="6">
        <f t="shared" si="166"/>
        <v>5206157.5839999998</v>
      </c>
      <c r="T86" s="3">
        <f>C86*'project-assumptions'!$B$6/'project-assumptions'!$B$12</f>
        <v>0</v>
      </c>
      <c r="U86" s="3">
        <f>D86*'project-assumptions'!$B$6/'project-assumptions'!$B$12</f>
        <v>0</v>
      </c>
      <c r="V86" s="3">
        <f>E86*'project-assumptions'!$B$6/'project-assumptions'!$B$12</f>
        <v>0</v>
      </c>
      <c r="W86" s="3">
        <f>F86*'project-assumptions'!$B$6/'project-assumptions'!$B$12</f>
        <v>0</v>
      </c>
      <c r="X86" s="15">
        <f>G86*'project-assumptions'!$B$6/'project-assumptions'!$B$12</f>
        <v>7.8850207103795533E-2</v>
      </c>
      <c r="Y86" s="3">
        <f>H86*'project-assumptions'!$B$6/'project-assumptions'!$B$12</f>
        <v>0</v>
      </c>
      <c r="Z86" s="3">
        <f>I86*'project-assumptions'!$B$6/'project-assumptions'!$B$12</f>
        <v>1.095675932192683</v>
      </c>
      <c r="AA86" s="3">
        <f>J86*'project-assumptions'!$B$6/'project-assumptions'!$B$12</f>
        <v>0</v>
      </c>
      <c r="AB86" s="15">
        <f>K86*'project-assumptions'!$B$6/'project-assumptions'!$B$12</f>
        <v>0</v>
      </c>
      <c r="AC86" s="3">
        <f>L86*'project-assumptions'!$B$6/'project-assumptions'!$B$12</f>
        <v>0</v>
      </c>
      <c r="AD86" s="3">
        <f>M86*'project-assumptions'!$B$6/'project-assumptions'!$B$12</f>
        <v>0</v>
      </c>
      <c r="AE86" s="16">
        <f>N86*'project-assumptions'!$B$6/'project-assumptions'!$B$12</f>
        <v>0</v>
      </c>
      <c r="AF86" s="18">
        <f t="shared" si="190"/>
        <v>7.8850207103795533E-2</v>
      </c>
      <c r="AG86" s="18">
        <f t="shared" si="187"/>
        <v>0</v>
      </c>
      <c r="AH86" s="18">
        <f t="shared" si="187"/>
        <v>1.095675932192683</v>
      </c>
      <c r="AI86" s="18">
        <f t="shared" si="187"/>
        <v>0</v>
      </c>
      <c r="AJ86" s="6">
        <f t="shared" si="165"/>
        <v>1.1745261392964785</v>
      </c>
    </row>
    <row r="87" spans="1:36">
      <c r="A87" s="82"/>
      <c r="B87" s="54" t="s">
        <v>98</v>
      </c>
      <c r="C87" s="15">
        <f t="shared" si="188"/>
        <v>0</v>
      </c>
      <c r="D87" s="3">
        <f t="shared" si="188"/>
        <v>0</v>
      </c>
      <c r="E87" s="3">
        <f t="shared" si="188"/>
        <v>0</v>
      </c>
      <c r="F87" s="16">
        <f t="shared" si="188"/>
        <v>0</v>
      </c>
      <c r="G87" s="3">
        <f t="shared" ref="G87:J87" si="196">G78</f>
        <v>0</v>
      </c>
      <c r="H87" s="3">
        <f t="shared" si="196"/>
        <v>0</v>
      </c>
      <c r="I87" s="3">
        <f t="shared" si="196"/>
        <v>0</v>
      </c>
      <c r="J87" s="3">
        <f t="shared" si="196"/>
        <v>0</v>
      </c>
      <c r="K87" s="15">
        <f>D4*'CT-emissions'!C14</f>
        <v>1951128.5981000001</v>
      </c>
      <c r="L87" s="3">
        <v>0</v>
      </c>
      <c r="M87" s="3">
        <v>0</v>
      </c>
      <c r="N87" s="16">
        <v>0</v>
      </c>
      <c r="O87" s="18">
        <f t="shared" si="192"/>
        <v>1951128.5981000001</v>
      </c>
      <c r="P87" s="6">
        <f t="shared" si="186"/>
        <v>0</v>
      </c>
      <c r="Q87" s="6">
        <f t="shared" si="186"/>
        <v>0</v>
      </c>
      <c r="R87" s="17">
        <f t="shared" si="186"/>
        <v>0</v>
      </c>
      <c r="S87" s="6">
        <f>SUM(O87:R87)</f>
        <v>1951128.5981000001</v>
      </c>
      <c r="T87" s="3">
        <f>C87*'project-assumptions'!$B$6/'project-assumptions'!$B$12</f>
        <v>0</v>
      </c>
      <c r="U87" s="3">
        <f>D87*'project-assumptions'!$B$6/'project-assumptions'!$B$12</f>
        <v>0</v>
      </c>
      <c r="V87" s="3">
        <f>E87*'project-assumptions'!$B$6/'project-assumptions'!$B$12</f>
        <v>0</v>
      </c>
      <c r="W87" s="3">
        <f>F87*'project-assumptions'!$B$6/'project-assumptions'!$B$12</f>
        <v>0</v>
      </c>
      <c r="X87" s="15">
        <f>G87*'project-assumptions'!$B$6/'project-assumptions'!$B$12</f>
        <v>0</v>
      </c>
      <c r="Y87" s="3">
        <f>H87*'project-assumptions'!$B$6/'project-assumptions'!$B$12</f>
        <v>0</v>
      </c>
      <c r="Z87" s="3">
        <f>I87*'project-assumptions'!$B$6/'project-assumptions'!$B$12</f>
        <v>0</v>
      </c>
      <c r="AA87" s="3">
        <f>J87*'project-assumptions'!$B$6/'project-assumptions'!$B$12</f>
        <v>0</v>
      </c>
      <c r="AB87" s="15">
        <f>K87*'project-assumptions'!$B$6/'project-assumptions'!$B$12</f>
        <v>0.44018097850903304</v>
      </c>
      <c r="AC87" s="3">
        <f>L87*'project-assumptions'!$B$6/'project-assumptions'!$B$12</f>
        <v>0</v>
      </c>
      <c r="AD87" s="3">
        <f>M87*'project-assumptions'!$B$6/'project-assumptions'!$B$12</f>
        <v>0</v>
      </c>
      <c r="AE87" s="16">
        <f>N87*'project-assumptions'!$B$6/'project-assumptions'!$B$12</f>
        <v>0</v>
      </c>
      <c r="AF87" s="18">
        <f t="shared" si="190"/>
        <v>0.44018097850903304</v>
      </c>
      <c r="AG87" s="18">
        <f t="shared" si="187"/>
        <v>0</v>
      </c>
      <c r="AH87" s="18">
        <f t="shared" si="187"/>
        <v>0</v>
      </c>
      <c r="AI87" s="18">
        <f t="shared" si="187"/>
        <v>0</v>
      </c>
      <c r="AJ87" s="6">
        <f t="shared" si="165"/>
        <v>0.44018097850903304</v>
      </c>
    </row>
    <row r="88" spans="1:36">
      <c r="A88" s="82"/>
      <c r="B88" s="54" t="s">
        <v>99</v>
      </c>
      <c r="C88" s="19">
        <f t="shared" si="188"/>
        <v>640915.46522015985</v>
      </c>
      <c r="D88" s="20">
        <f t="shared" si="188"/>
        <v>27886.54612182</v>
      </c>
      <c r="E88" s="20">
        <f t="shared" si="188"/>
        <v>2690.9422396800001</v>
      </c>
      <c r="F88" s="21">
        <f t="shared" si="188"/>
        <v>2172.1354299000004</v>
      </c>
      <c r="G88" s="3">
        <f t="shared" ref="G88:J88" si="197">G79</f>
        <v>0</v>
      </c>
      <c r="H88" s="3">
        <f t="shared" si="197"/>
        <v>0</v>
      </c>
      <c r="I88" s="3">
        <f t="shared" si="197"/>
        <v>0</v>
      </c>
      <c r="J88" s="3">
        <f t="shared" si="197"/>
        <v>0</v>
      </c>
      <c r="K88" s="15">
        <v>0</v>
      </c>
      <c r="L88" s="3">
        <v>0</v>
      </c>
      <c r="M88" s="3">
        <v>0</v>
      </c>
      <c r="N88" s="16">
        <v>0</v>
      </c>
      <c r="O88" s="18">
        <f t="shared" si="192"/>
        <v>640915.46522015985</v>
      </c>
      <c r="P88" s="6">
        <f t="shared" si="186"/>
        <v>27886.54612182</v>
      </c>
      <c r="Q88" s="6">
        <f t="shared" si="186"/>
        <v>2690.9422396800001</v>
      </c>
      <c r="R88" s="17">
        <f t="shared" si="186"/>
        <v>2172.1354299000004</v>
      </c>
      <c r="S88" s="6">
        <f t="shared" si="166"/>
        <v>673665.08901155984</v>
      </c>
      <c r="T88" s="3">
        <f>C88*'project-assumptions'!$B$6/'project-assumptions'!$B$12</f>
        <v>0.14459262034132864</v>
      </c>
      <c r="U88" s="3">
        <f>D88*'project-assumptions'!$B$6/'project-assumptions'!$B$12</f>
        <v>6.2912958023850765E-3</v>
      </c>
      <c r="V88" s="3">
        <f>E88*'project-assumptions'!$B$6/'project-assumptions'!$B$12</f>
        <v>6.0708535015431249E-4</v>
      </c>
      <c r="W88" s="3">
        <f>F88*'project-assumptions'!$B$6/'project-assumptions'!$B$12</f>
        <v>4.9004084093616333E-4</v>
      </c>
      <c r="X88" s="15">
        <f>G88*'project-assumptions'!$B$6/'project-assumptions'!$B$12</f>
        <v>0</v>
      </c>
      <c r="Y88" s="3">
        <f>H88*'project-assumptions'!$B$6/'project-assumptions'!$B$12</f>
        <v>0</v>
      </c>
      <c r="Z88" s="3">
        <f>I88*'project-assumptions'!$B$6/'project-assumptions'!$B$12</f>
        <v>0</v>
      </c>
      <c r="AA88" s="3">
        <f>J88*'project-assumptions'!$B$6/'project-assumptions'!$B$12</f>
        <v>0</v>
      </c>
      <c r="AB88" s="15">
        <f>K88*'project-assumptions'!$B$6/'project-assumptions'!$B$12</f>
        <v>0</v>
      </c>
      <c r="AC88" s="3">
        <f>L88*'project-assumptions'!$B$6/'project-assumptions'!$B$12</f>
        <v>0</v>
      </c>
      <c r="AD88" s="3">
        <f>M88*'project-assumptions'!$B$6/'project-assumptions'!$B$12</f>
        <v>0</v>
      </c>
      <c r="AE88" s="16">
        <f>N88*'project-assumptions'!$B$6/'project-assumptions'!$B$12</f>
        <v>0</v>
      </c>
      <c r="AF88" s="18">
        <f t="shared" si="190"/>
        <v>0.14459262034132864</v>
      </c>
      <c r="AG88" s="18">
        <f t="shared" si="187"/>
        <v>6.2912958023850765E-3</v>
      </c>
      <c r="AH88" s="18">
        <f t="shared" si="187"/>
        <v>6.0708535015431249E-4</v>
      </c>
      <c r="AI88" s="18">
        <f t="shared" si="187"/>
        <v>4.9004084093616333E-4</v>
      </c>
      <c r="AJ88" s="6">
        <f t="shared" si="165"/>
        <v>0.15198104233480417</v>
      </c>
    </row>
    <row r="89" spans="1:36">
      <c r="A89" s="12" t="s">
        <v>100</v>
      </c>
      <c r="B89" s="9"/>
      <c r="C89" s="10">
        <f>SUM(C81:C88)</f>
        <v>34266077.245883167</v>
      </c>
      <c r="D89" s="9">
        <f t="shared" ref="D89:R89" si="198">SUM(D81:D88)</f>
        <v>2245821.4443767997</v>
      </c>
      <c r="E89" s="9">
        <f t="shared" si="198"/>
        <v>1755933.0797160601</v>
      </c>
      <c r="F89" s="35">
        <f t="shared" si="198"/>
        <v>1275662.4319088997</v>
      </c>
      <c r="G89" s="5">
        <f t="shared" si="198"/>
        <v>5052360.6959999995</v>
      </c>
      <c r="H89" s="5">
        <f t="shared" si="198"/>
        <v>186792.56929999997</v>
      </c>
      <c r="I89" s="5">
        <f t="shared" si="198"/>
        <v>5308589.0488999998</v>
      </c>
      <c r="J89" s="5">
        <f t="shared" si="198"/>
        <v>161175.09514999998</v>
      </c>
      <c r="K89" s="17">
        <f>SUM(K81:K88)</f>
        <v>1951128.5981000001</v>
      </c>
      <c r="L89" s="5">
        <f t="shared" si="198"/>
        <v>0</v>
      </c>
      <c r="M89" s="5">
        <f t="shared" si="198"/>
        <v>0</v>
      </c>
      <c r="N89" s="18">
        <f t="shared" si="198"/>
        <v>0</v>
      </c>
      <c r="O89" s="18">
        <f t="shared" si="198"/>
        <v>35712156.728051163</v>
      </c>
      <c r="P89" s="6">
        <f t="shared" si="198"/>
        <v>2247407.0642525996</v>
      </c>
      <c r="Q89" s="6">
        <f t="shared" si="198"/>
        <v>6745747.0716390796</v>
      </c>
      <c r="R89" s="17">
        <f t="shared" si="198"/>
        <v>1142787.5364508999</v>
      </c>
      <c r="S89" s="17">
        <f t="shared" si="166"/>
        <v>45848098.400393747</v>
      </c>
      <c r="T89" s="6">
        <f t="shared" ref="T89" si="199">SUM(T81:T88)</f>
        <v>7.7305388411850409</v>
      </c>
      <c r="U89" s="6">
        <f t="shared" ref="U89" si="200">SUM(U81:U88)</f>
        <v>0.50666464624884933</v>
      </c>
      <c r="V89" s="6">
        <f t="shared" ref="V89" si="201">SUM(V81:V88)</f>
        <v>0.39614423261412357</v>
      </c>
      <c r="W89" s="6">
        <f t="shared" ref="W89" si="202">SUM(W81:W88)</f>
        <v>0.28779360728538356</v>
      </c>
      <c r="X89" s="6">
        <f t="shared" ref="X89" si="203">SUM(X81:X88)</f>
        <v>1.1398290595051164</v>
      </c>
      <c r="Y89" s="6">
        <f t="shared" ref="Y89" si="204">SUM(Y81:Y88)</f>
        <v>4.2141013161694364E-2</v>
      </c>
      <c r="Z89" s="6">
        <f t="shared" ref="Z89" si="205">SUM(Z81:Z88)</f>
        <v>1.1976350120246537</v>
      </c>
      <c r="AA89" s="6">
        <f t="shared" ref="AA89" si="206">SUM(AA81:AA88)</f>
        <v>3.6361627400418713E-2</v>
      </c>
      <c r="AB89" s="6">
        <f t="shared" ref="AB89" si="207">SUM(AB81:AB88)</f>
        <v>0.44018097850903304</v>
      </c>
      <c r="AC89" s="6">
        <f t="shared" ref="AC89" si="208">SUM(AC81:AC88)</f>
        <v>0</v>
      </c>
      <c r="AD89" s="6">
        <f t="shared" ref="AD89" si="209">SUM(AD81:AD88)</f>
        <v>0</v>
      </c>
      <c r="AE89" s="6">
        <f t="shared" ref="AE89" si="210">SUM(AE81:AE88)</f>
        <v>0</v>
      </c>
      <c r="AF89" s="18">
        <f t="shared" ref="AF89" si="211">SUM(AF81:AF88)</f>
        <v>9.3105488791991888</v>
      </c>
      <c r="AG89" s="6">
        <f t="shared" ref="AG89" si="212">SUM(AG81:AG88)</f>
        <v>0.54880565941054371</v>
      </c>
      <c r="AH89" s="6">
        <f t="shared" ref="AH89" si="213">SUM(AH81:AH88)</f>
        <v>1.5937792446387771</v>
      </c>
      <c r="AI89" s="17">
        <f t="shared" ref="AI89" si="214">SUM(AI81:AI88)</f>
        <v>0.32415523468580232</v>
      </c>
      <c r="AJ89" s="6">
        <f t="shared" si="165"/>
        <v>11.777289017934311</v>
      </c>
    </row>
    <row r="90" spans="1:36">
      <c r="A90" s="81" t="s">
        <v>109</v>
      </c>
      <c r="B90" s="54" t="s">
        <v>43</v>
      </c>
      <c r="C90" s="52">
        <f>C72</f>
        <v>22611076.185900006</v>
      </c>
      <c r="D90" s="53">
        <f t="shared" ref="D90:F90" si="215">D72</f>
        <v>1517326.2036119998</v>
      </c>
      <c r="E90" s="53">
        <f t="shared" si="215"/>
        <v>883238.51615999988</v>
      </c>
      <c r="F90" s="38">
        <f t="shared" si="215"/>
        <v>342528.74941799993</v>
      </c>
      <c r="G90" s="3">
        <f>G72</f>
        <v>779777.85400000005</v>
      </c>
      <c r="H90" s="3">
        <f t="shared" ref="H90:J90" si="216">H72</f>
        <v>123771.35799999999</v>
      </c>
      <c r="I90" s="3">
        <f t="shared" si="216"/>
        <v>79141.849000000002</v>
      </c>
      <c r="J90" s="3">
        <f t="shared" si="216"/>
        <v>113487.84</v>
      </c>
      <c r="K90" s="15">
        <v>0</v>
      </c>
      <c r="L90" s="3">
        <v>0</v>
      </c>
      <c r="M90" s="3">
        <v>0</v>
      </c>
      <c r="N90" s="16">
        <v>0</v>
      </c>
      <c r="O90" s="18">
        <f>SUM(C90,G90,K90)</f>
        <v>23390854.039900005</v>
      </c>
      <c r="P90" s="6">
        <f t="shared" ref="P90:R97" si="217">SUM(D90,H90,L90)</f>
        <v>1641097.5616119998</v>
      </c>
      <c r="Q90" s="6">
        <f t="shared" si="217"/>
        <v>962380.36515999993</v>
      </c>
      <c r="R90" s="17">
        <f t="shared" si="217"/>
        <v>456016.58941799996</v>
      </c>
      <c r="S90" s="6">
        <f t="shared" si="166"/>
        <v>26450348.556090005</v>
      </c>
      <c r="T90" s="3">
        <f>C90*'project-assumptions'!$B$6/'project-assumptions'!$B$12</f>
        <v>5.1011325703205381</v>
      </c>
      <c r="U90" s="3">
        <f>D90*'project-assumptions'!$B$6/'project-assumptions'!$B$12</f>
        <v>0.34231374276084237</v>
      </c>
      <c r="V90" s="3">
        <f>E90*'project-assumptions'!$B$6/'project-assumptions'!$B$12</f>
        <v>0.19926149136390703</v>
      </c>
      <c r="W90" s="3">
        <f>F90*'project-assumptions'!$B$6/'project-assumptions'!$B$12</f>
        <v>7.7275603583030997E-2</v>
      </c>
      <c r="X90" s="15">
        <f>G90*'project-assumptions'!$B$6/'project-assumptions'!$B$12</f>
        <v>0.17592042837547597</v>
      </c>
      <c r="Y90" s="3">
        <f>H90*'project-assumptions'!$B$6/'project-assumptions'!$B$12</f>
        <v>2.7923222246286565E-2</v>
      </c>
      <c r="Z90" s="3">
        <f>I90*'project-assumptions'!$B$6/'project-assumptions'!$B$12</f>
        <v>1.7854659384193328E-2</v>
      </c>
      <c r="AA90" s="3">
        <f>J90*'project-assumptions'!$B$6/'project-assumptions'!$B$12</f>
        <v>2.5603227029075745E-2</v>
      </c>
      <c r="AB90" s="15">
        <f>K90*'project-assumptions'!$B$6/'project-assumptions'!$B$12</f>
        <v>0</v>
      </c>
      <c r="AC90" s="3">
        <f>L90*'project-assumptions'!$B$6/'project-assumptions'!$B$12</f>
        <v>0</v>
      </c>
      <c r="AD90" s="3">
        <f>M90*'project-assumptions'!$B$6/'project-assumptions'!$B$12</f>
        <v>0</v>
      </c>
      <c r="AE90" s="16">
        <f>N90*'project-assumptions'!$B$6/'project-assumptions'!$B$12</f>
        <v>0</v>
      </c>
      <c r="AF90" s="18">
        <f>SUM(T90,X90,AB90)</f>
        <v>5.2770529986960142</v>
      </c>
      <c r="AG90" s="18">
        <f t="shared" ref="AG90:AI97" si="218">SUM(U90,Y90,AC90)</f>
        <v>0.37023696500712894</v>
      </c>
      <c r="AH90" s="18">
        <f t="shared" si="218"/>
        <v>0.21711615074810037</v>
      </c>
      <c r="AI90" s="18">
        <f t="shared" si="218"/>
        <v>0.10287883061210674</v>
      </c>
      <c r="AJ90" s="6">
        <f t="shared" si="165"/>
        <v>5.9672849450633496</v>
      </c>
    </row>
    <row r="91" spans="1:36">
      <c r="A91" s="81"/>
      <c r="B91" s="54" t="s">
        <v>95</v>
      </c>
      <c r="C91" s="15">
        <f t="shared" ref="C91:F97" si="219">C73</f>
        <v>2051214.7819320003</v>
      </c>
      <c r="D91" s="3">
        <f t="shared" si="219"/>
        <v>137647.66932420002</v>
      </c>
      <c r="E91" s="3">
        <f t="shared" si="219"/>
        <v>19428.540976979999</v>
      </c>
      <c r="F91" s="16">
        <f t="shared" si="219"/>
        <v>247395.443508</v>
      </c>
      <c r="G91" s="3">
        <f t="shared" ref="G91:J91" si="220">G73</f>
        <v>3506195.03</v>
      </c>
      <c r="H91" s="3">
        <f t="shared" si="220"/>
        <v>47559.280100000004</v>
      </c>
      <c r="I91" s="3">
        <f t="shared" si="220"/>
        <v>299346.516</v>
      </c>
      <c r="J91" s="3">
        <f t="shared" si="220"/>
        <v>46654.547100000003</v>
      </c>
      <c r="K91" s="15">
        <v>0</v>
      </c>
      <c r="L91" s="3">
        <v>0</v>
      </c>
      <c r="M91" s="3">
        <v>0</v>
      </c>
      <c r="N91" s="16">
        <v>0</v>
      </c>
      <c r="O91" s="18"/>
      <c r="P91" s="6"/>
      <c r="Q91" s="6"/>
      <c r="R91" s="17"/>
      <c r="S91" s="6">
        <f t="shared" si="166"/>
        <v>0</v>
      </c>
      <c r="T91" s="3">
        <f>C91*'project-assumptions'!$B$6/'project-assumptions'!$B$12</f>
        <v>0.46276074817532076</v>
      </c>
      <c r="U91" s="3">
        <f>D91*'project-assumptions'!$B$6/'project-assumptions'!$B$12</f>
        <v>3.105376336117277E-2</v>
      </c>
      <c r="V91" s="3">
        <f>E91*'project-assumptions'!$B$6/'project-assumptions'!$B$12</f>
        <v>4.3831422421760774E-3</v>
      </c>
      <c r="W91" s="3">
        <f>F91*'project-assumptions'!$B$6/'project-assumptions'!$B$12</f>
        <v>5.5813219337809292E-2</v>
      </c>
      <c r="X91" s="15">
        <f>G91*'project-assumptions'!$B$6/'project-assumptions'!$B$12</f>
        <v>0.79100903992275329</v>
      </c>
      <c r="Y91" s="3">
        <f>H91*'project-assumptions'!$B$6/'project-assumptions'!$B$12</f>
        <v>1.0729528782464307E-2</v>
      </c>
      <c r="Z91" s="3">
        <f>I91*'project-assumptions'!$B$6/'project-assumptions'!$B$12</f>
        <v>6.7533550814878968E-2</v>
      </c>
      <c r="AA91" s="3">
        <f>J91*'project-assumptions'!$B$6/'project-assumptions'!$B$12</f>
        <v>1.0525418065406895E-2</v>
      </c>
      <c r="AB91" s="15">
        <f>K91*'project-assumptions'!$B$6/'project-assumptions'!$B$12</f>
        <v>0</v>
      </c>
      <c r="AC91" s="3">
        <f>L91*'project-assumptions'!$B$6/'project-assumptions'!$B$12</f>
        <v>0</v>
      </c>
      <c r="AD91" s="3">
        <f>M91*'project-assumptions'!$B$6/'project-assumptions'!$B$12</f>
        <v>0</v>
      </c>
      <c r="AE91" s="16">
        <f>N91*'project-assumptions'!$B$6/'project-assumptions'!$B$12</f>
        <v>0</v>
      </c>
      <c r="AF91" s="18">
        <f t="shared" ref="AF91:AF97" si="221">SUM(T91,X91,AB91)</f>
        <v>1.253769788098074</v>
      </c>
      <c r="AG91" s="18">
        <f t="shared" si="218"/>
        <v>4.1783292143637074E-2</v>
      </c>
      <c r="AH91" s="18">
        <f t="shared" si="218"/>
        <v>7.1916693057055045E-2</v>
      </c>
      <c r="AI91" s="18">
        <f t="shared" si="218"/>
        <v>6.6338637403216189E-2</v>
      </c>
      <c r="AJ91" s="6">
        <f t="shared" si="165"/>
        <v>1.4338084107019822</v>
      </c>
    </row>
    <row r="92" spans="1:36">
      <c r="A92" s="82"/>
      <c r="B92" s="54" t="s">
        <v>96</v>
      </c>
      <c r="C92" s="15">
        <f t="shared" si="219"/>
        <v>2403248.4129599994</v>
      </c>
      <c r="D92" s="3">
        <f t="shared" si="219"/>
        <v>103895.06084400001</v>
      </c>
      <c r="E92" s="3">
        <f t="shared" si="219"/>
        <v>16390.480530000001</v>
      </c>
      <c r="F92" s="16">
        <f t="shared" si="219"/>
        <v>13750.8405642</v>
      </c>
      <c r="G92" s="3">
        <f t="shared" ref="G92:J97" si="222">G74</f>
        <v>0</v>
      </c>
      <c r="H92" s="3">
        <f t="shared" si="222"/>
        <v>0</v>
      </c>
      <c r="I92" s="3">
        <f t="shared" si="222"/>
        <v>0</v>
      </c>
      <c r="J92" s="3">
        <f t="shared" si="222"/>
        <v>0</v>
      </c>
      <c r="K92" s="15">
        <v>0</v>
      </c>
      <c r="L92" s="3">
        <v>0</v>
      </c>
      <c r="M92" s="3">
        <v>0</v>
      </c>
      <c r="N92" s="16">
        <v>0</v>
      </c>
      <c r="O92" s="18">
        <f t="shared" ref="O92:O97" si="223">SUM(C92,G92,K92)</f>
        <v>2403248.4129599994</v>
      </c>
      <c r="P92" s="6">
        <f t="shared" si="217"/>
        <v>103895.06084400001</v>
      </c>
      <c r="Q92" s="6">
        <f t="shared" si="217"/>
        <v>16390.480530000001</v>
      </c>
      <c r="R92" s="17">
        <f t="shared" si="217"/>
        <v>13750.8405642</v>
      </c>
      <c r="S92" s="6">
        <f t="shared" si="166"/>
        <v>2537284.7948981994</v>
      </c>
      <c r="T92" s="3">
        <f>C92*'project-assumptions'!$B$6/'project-assumptions'!$B$12</f>
        <v>0.54218068406519004</v>
      </c>
      <c r="U92" s="3">
        <f>D92*'project-assumptions'!$B$6/'project-assumptions'!$B$12</f>
        <v>2.3439064749038924E-2</v>
      </c>
      <c r="V92" s="3">
        <f>E92*'project-assumptions'!$B$6/'project-assumptions'!$B$12</f>
        <v>3.6977458917645777E-3</v>
      </c>
      <c r="W92" s="3">
        <f>F92*'project-assumptions'!$B$6/'project-assumptions'!$B$12</f>
        <v>3.1022345020033561E-3</v>
      </c>
      <c r="X92" s="15">
        <f>G92*'project-assumptions'!$B$6/'project-assumptions'!$B$12</f>
        <v>0</v>
      </c>
      <c r="Y92" s="3">
        <f>H92*'project-assumptions'!$B$6/'project-assumptions'!$B$12</f>
        <v>0</v>
      </c>
      <c r="Z92" s="3">
        <f>I92*'project-assumptions'!$B$6/'project-assumptions'!$B$12</f>
        <v>0</v>
      </c>
      <c r="AA92" s="3">
        <f>J92*'project-assumptions'!$B$6/'project-assumptions'!$B$12</f>
        <v>0</v>
      </c>
      <c r="AB92" s="15">
        <f>K92*'project-assumptions'!$B$6/'project-assumptions'!$B$12</f>
        <v>0</v>
      </c>
      <c r="AC92" s="3">
        <f>L92*'project-assumptions'!$B$6/'project-assumptions'!$B$12</f>
        <v>0</v>
      </c>
      <c r="AD92" s="3">
        <f>M92*'project-assumptions'!$B$6/'project-assumptions'!$B$12</f>
        <v>0</v>
      </c>
      <c r="AE92" s="16">
        <f>N92*'project-assumptions'!$B$6/'project-assumptions'!$B$12</f>
        <v>0</v>
      </c>
      <c r="AF92" s="18">
        <f t="shared" si="221"/>
        <v>0.54218068406519004</v>
      </c>
      <c r="AG92" s="18">
        <f t="shared" si="218"/>
        <v>2.3439064749038924E-2</v>
      </c>
      <c r="AH92" s="18">
        <f t="shared" si="218"/>
        <v>3.6977458917645777E-3</v>
      </c>
      <c r="AI92" s="18">
        <f t="shared" si="218"/>
        <v>3.1022345020033561E-3</v>
      </c>
      <c r="AJ92" s="6">
        <f t="shared" si="165"/>
        <v>0.57241972920799677</v>
      </c>
    </row>
    <row r="93" spans="1:36">
      <c r="A93" s="82"/>
      <c r="B93" s="54" t="s">
        <v>97</v>
      </c>
      <c r="C93" s="15">
        <f t="shared" si="219"/>
        <v>685052.28154200013</v>
      </c>
      <c r="D93" s="3">
        <f t="shared" si="219"/>
        <v>56968.814694000001</v>
      </c>
      <c r="E93" s="3">
        <f t="shared" si="219"/>
        <v>535379.44199399999</v>
      </c>
      <c r="F93" s="16">
        <f t="shared" si="219"/>
        <v>343629.80833199993</v>
      </c>
      <c r="G93" s="3">
        <f t="shared" si="222"/>
        <v>0</v>
      </c>
      <c r="H93" s="3">
        <f t="shared" si="222"/>
        <v>0</v>
      </c>
      <c r="I93" s="3">
        <f t="shared" si="222"/>
        <v>0</v>
      </c>
      <c r="J93" s="3">
        <f t="shared" si="222"/>
        <v>0</v>
      </c>
      <c r="K93" s="15">
        <v>0</v>
      </c>
      <c r="L93" s="3">
        <v>0</v>
      </c>
      <c r="M93" s="3">
        <v>0</v>
      </c>
      <c r="N93" s="16">
        <v>0</v>
      </c>
      <c r="O93" s="18">
        <f t="shared" si="223"/>
        <v>685052.28154200013</v>
      </c>
      <c r="P93" s="6">
        <f t="shared" si="217"/>
        <v>56968.814694000001</v>
      </c>
      <c r="Q93" s="6">
        <f t="shared" si="217"/>
        <v>535379.44199399999</v>
      </c>
      <c r="R93" s="17">
        <f t="shared" si="217"/>
        <v>343629.80833199993</v>
      </c>
      <c r="S93" s="6">
        <f>SUM(O93:R93)</f>
        <v>1621030.346562</v>
      </c>
      <c r="T93" s="3">
        <f>C93*'project-assumptions'!$B$6/'project-assumptions'!$B$12</f>
        <v>0.15455003012751095</v>
      </c>
      <c r="U93" s="3">
        <f>D93*'project-assumptions'!$B$6/'project-assumptions'!$B$12</f>
        <v>1.2852350491363905E-2</v>
      </c>
      <c r="V93" s="3">
        <f>E93*'project-assumptions'!$B$6/'project-assumptions'!$B$12</f>
        <v>0.1207833491242081</v>
      </c>
      <c r="W93" s="3">
        <f>F93*'project-assumptions'!$B$6/'project-assumptions'!$B$12</f>
        <v>7.7524006066922918E-2</v>
      </c>
      <c r="X93" s="15">
        <f>G93*'project-assumptions'!$B$6/'project-assumptions'!$B$12</f>
        <v>0</v>
      </c>
      <c r="Y93" s="3">
        <f>H93*'project-assumptions'!$B$6/'project-assumptions'!$B$12</f>
        <v>0</v>
      </c>
      <c r="Z93" s="3">
        <f>I93*'project-assumptions'!$B$6/'project-assumptions'!$B$12</f>
        <v>0</v>
      </c>
      <c r="AA93" s="3">
        <f>J93*'project-assumptions'!$B$6/'project-assumptions'!$B$12</f>
        <v>0</v>
      </c>
      <c r="AB93" s="15">
        <f>K93*'project-assumptions'!$B$6/'project-assumptions'!$B$12</f>
        <v>0</v>
      </c>
      <c r="AC93" s="3">
        <f>L93*'project-assumptions'!$B$6/'project-assumptions'!$B$12</f>
        <v>0</v>
      </c>
      <c r="AD93" s="3">
        <f>M93*'project-assumptions'!$B$6/'project-assumptions'!$B$12</f>
        <v>0</v>
      </c>
      <c r="AE93" s="16">
        <f>N93*'project-assumptions'!$B$6/'project-assumptions'!$B$12</f>
        <v>0</v>
      </c>
      <c r="AF93" s="18">
        <f t="shared" si="221"/>
        <v>0.15455003012751095</v>
      </c>
      <c r="AG93" s="18">
        <f t="shared" si="218"/>
        <v>1.2852350491363905E-2</v>
      </c>
      <c r="AH93" s="18">
        <f t="shared" si="218"/>
        <v>0.1207833491242081</v>
      </c>
      <c r="AI93" s="18">
        <f t="shared" si="218"/>
        <v>7.7524006066922918E-2</v>
      </c>
      <c r="AJ93" s="6">
        <f t="shared" si="165"/>
        <v>0.36570973581000588</v>
      </c>
    </row>
    <row r="94" spans="1:36">
      <c r="A94" s="82"/>
      <c r="B94" s="54" t="s">
        <v>48</v>
      </c>
      <c r="C94" s="15">
        <f t="shared" si="219"/>
        <v>5874570.1183289997</v>
      </c>
      <c r="D94" s="3">
        <f t="shared" si="219"/>
        <v>402097.14978077996</v>
      </c>
      <c r="E94" s="3">
        <f t="shared" si="219"/>
        <v>298805.15781539999</v>
      </c>
      <c r="F94" s="16">
        <f t="shared" si="219"/>
        <v>326185.45465680008</v>
      </c>
      <c r="G94" s="3">
        <f t="shared" si="222"/>
        <v>416879.538</v>
      </c>
      <c r="H94" s="3">
        <f t="shared" si="222"/>
        <v>15461.931200000001</v>
      </c>
      <c r="I94" s="3">
        <f t="shared" si="222"/>
        <v>73451.373900000006</v>
      </c>
      <c r="J94" s="3">
        <f t="shared" si="222"/>
        <v>1032.70805</v>
      </c>
      <c r="K94" s="15">
        <v>0</v>
      </c>
      <c r="L94" s="3">
        <v>0</v>
      </c>
      <c r="M94" s="3">
        <v>0</v>
      </c>
      <c r="N94" s="16">
        <v>0</v>
      </c>
      <c r="O94" s="18">
        <f t="shared" si="223"/>
        <v>6291449.6563289994</v>
      </c>
      <c r="P94" s="6">
        <f t="shared" si="217"/>
        <v>417559.08098077995</v>
      </c>
      <c r="Q94" s="6">
        <f t="shared" si="217"/>
        <v>372256.53171539999</v>
      </c>
      <c r="R94" s="17">
        <f t="shared" si="217"/>
        <v>327218.1627068001</v>
      </c>
      <c r="S94" s="6">
        <f t="shared" ref="S94:S98" si="224">SUM(O94:R94)</f>
        <v>7408483.4317319784</v>
      </c>
      <c r="T94" s="3">
        <f>C94*'project-assumptions'!$B$6/'project-assumptions'!$B$12</f>
        <v>1.3253221881551516</v>
      </c>
      <c r="U94" s="3">
        <f>D94*'project-assumptions'!$B$6/'project-assumptions'!$B$12</f>
        <v>9.0714429084046214E-2</v>
      </c>
      <c r="V94" s="3">
        <f>E94*'project-assumptions'!$B$6/'project-assumptions'!$B$12</f>
        <v>6.7411418641913454E-2</v>
      </c>
      <c r="W94" s="3">
        <f>F94*'project-assumptions'!$B$6/'project-assumptions'!$B$12</f>
        <v>7.3588502954680821E-2</v>
      </c>
      <c r="X94" s="15">
        <f>G94*'project-assumptions'!$B$6/'project-assumptions'!$B$12</f>
        <v>9.4049384103091646E-2</v>
      </c>
      <c r="Y94" s="3">
        <f>H94*'project-assumptions'!$B$6/'project-assumptions'!$B$12</f>
        <v>3.4882621329434902E-3</v>
      </c>
      <c r="Z94" s="3">
        <f>I94*'project-assumptions'!$B$6/'project-assumptions'!$B$12</f>
        <v>1.6570869632898368E-2</v>
      </c>
      <c r="AA94" s="3">
        <f>J94*'project-assumptions'!$B$6/'project-assumptions'!$B$12</f>
        <v>2.3298230593607301E-4</v>
      </c>
      <c r="AB94" s="15">
        <f>K94*'project-assumptions'!$B$6/'project-assumptions'!$B$12</f>
        <v>0</v>
      </c>
      <c r="AC94" s="3">
        <f>L94*'project-assumptions'!$B$6/'project-assumptions'!$B$12</f>
        <v>0</v>
      </c>
      <c r="AD94" s="3">
        <f>M94*'project-assumptions'!$B$6/'project-assumptions'!$B$12</f>
        <v>0</v>
      </c>
      <c r="AE94" s="16">
        <f>N94*'project-assumptions'!$B$6/'project-assumptions'!$B$12</f>
        <v>0</v>
      </c>
      <c r="AF94" s="18">
        <f t="shared" si="221"/>
        <v>1.4193715722582432</v>
      </c>
      <c r="AG94" s="18">
        <f t="shared" si="218"/>
        <v>9.4202691216989709E-2</v>
      </c>
      <c r="AH94" s="18">
        <f t="shared" si="218"/>
        <v>8.3982288274811828E-2</v>
      </c>
      <c r="AI94" s="18">
        <f t="shared" si="218"/>
        <v>7.3821485260616895E-2</v>
      </c>
      <c r="AJ94" s="6">
        <f t="shared" si="165"/>
        <v>1.6713780370106617</v>
      </c>
    </row>
    <row r="95" spans="1:36">
      <c r="A95" s="82"/>
      <c r="B95" s="54" t="s">
        <v>49</v>
      </c>
      <c r="C95" s="15">
        <f t="shared" si="219"/>
        <v>0</v>
      </c>
      <c r="D95" s="3">
        <f t="shared" si="219"/>
        <v>0</v>
      </c>
      <c r="E95" s="3">
        <f t="shared" si="219"/>
        <v>0</v>
      </c>
      <c r="F95" s="16">
        <f t="shared" si="219"/>
        <v>0</v>
      </c>
      <c r="G95" s="3">
        <f t="shared" si="222"/>
        <v>349508.27399999998</v>
      </c>
      <c r="H95" s="3">
        <f t="shared" si="222"/>
        <v>0</v>
      </c>
      <c r="I95" s="3">
        <f t="shared" si="222"/>
        <v>4856649.3099999996</v>
      </c>
      <c r="J95" s="3">
        <f t="shared" si="222"/>
        <v>0</v>
      </c>
      <c r="K95" s="15">
        <v>0</v>
      </c>
      <c r="L95" s="3">
        <v>0</v>
      </c>
      <c r="M95" s="3">
        <v>0</v>
      </c>
      <c r="N95" s="16">
        <v>0</v>
      </c>
      <c r="O95" s="18">
        <f t="shared" si="223"/>
        <v>349508.27399999998</v>
      </c>
      <c r="P95" s="6">
        <f t="shared" si="217"/>
        <v>0</v>
      </c>
      <c r="Q95" s="6">
        <f t="shared" si="217"/>
        <v>4856649.3099999996</v>
      </c>
      <c r="R95" s="17">
        <f t="shared" si="217"/>
        <v>0</v>
      </c>
      <c r="S95" s="6">
        <f t="shared" si="224"/>
        <v>5206157.5839999998</v>
      </c>
      <c r="T95" s="3">
        <f>C95*'project-assumptions'!$B$6/'project-assumptions'!$B$12</f>
        <v>0</v>
      </c>
      <c r="U95" s="3">
        <f>D95*'project-assumptions'!$B$6/'project-assumptions'!$B$12</f>
        <v>0</v>
      </c>
      <c r="V95" s="3">
        <f>E95*'project-assumptions'!$B$6/'project-assumptions'!$B$12</f>
        <v>0</v>
      </c>
      <c r="W95" s="3">
        <f>F95*'project-assumptions'!$B$6/'project-assumptions'!$B$12</f>
        <v>0</v>
      </c>
      <c r="X95" s="15">
        <f>G95*'project-assumptions'!$B$6/'project-assumptions'!$B$12</f>
        <v>7.8850207103795533E-2</v>
      </c>
      <c r="Y95" s="3">
        <f>H95*'project-assumptions'!$B$6/'project-assumptions'!$B$12</f>
        <v>0</v>
      </c>
      <c r="Z95" s="3">
        <f>I95*'project-assumptions'!$B$6/'project-assumptions'!$B$12</f>
        <v>1.095675932192683</v>
      </c>
      <c r="AA95" s="3">
        <f>J95*'project-assumptions'!$B$6/'project-assumptions'!$B$12</f>
        <v>0</v>
      </c>
      <c r="AB95" s="15">
        <f>K95*'project-assumptions'!$B$6/'project-assumptions'!$B$12</f>
        <v>0</v>
      </c>
      <c r="AC95" s="3">
        <f>L95*'project-assumptions'!$B$6/'project-assumptions'!$B$12</f>
        <v>0</v>
      </c>
      <c r="AD95" s="3">
        <f>M95*'project-assumptions'!$B$6/'project-assumptions'!$B$12</f>
        <v>0</v>
      </c>
      <c r="AE95" s="16">
        <f>N95*'project-assumptions'!$B$6/'project-assumptions'!$B$12</f>
        <v>0</v>
      </c>
      <c r="AF95" s="18">
        <f t="shared" si="221"/>
        <v>7.8850207103795533E-2</v>
      </c>
      <c r="AG95" s="18">
        <f t="shared" si="218"/>
        <v>0</v>
      </c>
      <c r="AH95" s="18">
        <f t="shared" si="218"/>
        <v>1.095675932192683</v>
      </c>
      <c r="AI95" s="18">
        <f t="shared" si="218"/>
        <v>0</v>
      </c>
      <c r="AJ95" s="6">
        <f t="shared" si="165"/>
        <v>1.1745261392964785</v>
      </c>
    </row>
    <row r="96" spans="1:36">
      <c r="A96" s="82"/>
      <c r="B96" s="54" t="s">
        <v>98</v>
      </c>
      <c r="C96" s="15">
        <f t="shared" si="219"/>
        <v>0</v>
      </c>
      <c r="D96" s="3">
        <f t="shared" si="219"/>
        <v>0</v>
      </c>
      <c r="E96" s="3">
        <f t="shared" si="219"/>
        <v>0</v>
      </c>
      <c r="F96" s="16">
        <f t="shared" si="219"/>
        <v>0</v>
      </c>
      <c r="G96" s="3">
        <f t="shared" si="222"/>
        <v>0</v>
      </c>
      <c r="H96" s="3">
        <f t="shared" si="222"/>
        <v>0</v>
      </c>
      <c r="I96" s="3">
        <f t="shared" si="222"/>
        <v>0</v>
      </c>
      <c r="J96" s="3">
        <f t="shared" si="222"/>
        <v>0</v>
      </c>
      <c r="K96" s="15">
        <f>D4*'CT-emissions'!B14</f>
        <v>2108115.9566499996</v>
      </c>
      <c r="L96" s="3">
        <v>0</v>
      </c>
      <c r="M96" s="3">
        <v>0</v>
      </c>
      <c r="N96" s="16">
        <v>0</v>
      </c>
      <c r="O96" s="18">
        <f t="shared" si="223"/>
        <v>2108115.9566499996</v>
      </c>
      <c r="P96" s="6">
        <f t="shared" si="217"/>
        <v>0</v>
      </c>
      <c r="Q96" s="6">
        <f t="shared" si="217"/>
        <v>0</v>
      </c>
      <c r="R96" s="17">
        <f t="shared" si="217"/>
        <v>0</v>
      </c>
      <c r="S96" s="6">
        <f t="shared" si="224"/>
        <v>2108115.9566499996</v>
      </c>
      <c r="T96" s="3">
        <f>C96*'project-assumptions'!$B$6/'project-assumptions'!$B$12</f>
        <v>0</v>
      </c>
      <c r="U96" s="3">
        <f>D96*'project-assumptions'!$B$6/'project-assumptions'!$B$12</f>
        <v>0</v>
      </c>
      <c r="V96" s="3">
        <f>E96*'project-assumptions'!$B$6/'project-assumptions'!$B$12</f>
        <v>0</v>
      </c>
      <c r="W96" s="3">
        <f>F96*'project-assumptions'!$B$6/'project-assumptions'!$B$12</f>
        <v>0</v>
      </c>
      <c r="X96" s="15">
        <f>G96*'project-assumptions'!$B$6/'project-assumptions'!$B$12</f>
        <v>0</v>
      </c>
      <c r="Y96" s="3">
        <f>H96*'project-assumptions'!$B$6/'project-assumptions'!$B$12</f>
        <v>0</v>
      </c>
      <c r="Z96" s="3">
        <f>I96*'project-assumptions'!$B$6/'project-assumptions'!$B$12</f>
        <v>0</v>
      </c>
      <c r="AA96" s="3">
        <f>J96*'project-assumptions'!$B$6/'project-assumptions'!$B$12</f>
        <v>0</v>
      </c>
      <c r="AB96" s="15">
        <f>K96*'project-assumptions'!$B$6/'project-assumptions'!$B$12</f>
        <v>0.47559783886738116</v>
      </c>
      <c r="AC96" s="3">
        <f>L96*'project-assumptions'!$B$6/'project-assumptions'!$B$12</f>
        <v>0</v>
      </c>
      <c r="AD96" s="3">
        <f>M96*'project-assumptions'!$B$6/'project-assumptions'!$B$12</f>
        <v>0</v>
      </c>
      <c r="AE96" s="16">
        <f>N96*'project-assumptions'!$B$6/'project-assumptions'!$B$12</f>
        <v>0</v>
      </c>
      <c r="AF96" s="18">
        <f t="shared" si="221"/>
        <v>0.47559783886738116</v>
      </c>
      <c r="AG96" s="18">
        <f t="shared" si="218"/>
        <v>0</v>
      </c>
      <c r="AH96" s="18">
        <f t="shared" si="218"/>
        <v>0</v>
      </c>
      <c r="AI96" s="18">
        <f t="shared" si="218"/>
        <v>0</v>
      </c>
      <c r="AJ96" s="6">
        <f t="shared" si="165"/>
        <v>0.47559783886738116</v>
      </c>
    </row>
    <row r="97" spans="1:36">
      <c r="A97" s="82"/>
      <c r="B97" s="54" t="s">
        <v>99</v>
      </c>
      <c r="C97" s="19">
        <f t="shared" si="219"/>
        <v>640915.46522015985</v>
      </c>
      <c r="D97" s="20">
        <f t="shared" si="219"/>
        <v>27886.54612182</v>
      </c>
      <c r="E97" s="20">
        <f t="shared" si="219"/>
        <v>2690.9422396800001</v>
      </c>
      <c r="F97" s="21">
        <f t="shared" si="219"/>
        <v>2172.1354299000004</v>
      </c>
      <c r="G97" s="3">
        <f t="shared" si="222"/>
        <v>0</v>
      </c>
      <c r="H97" s="3">
        <f t="shared" si="222"/>
        <v>0</v>
      </c>
      <c r="I97" s="3">
        <f t="shared" si="222"/>
        <v>0</v>
      </c>
      <c r="J97" s="3">
        <f t="shared" si="222"/>
        <v>0</v>
      </c>
      <c r="K97" s="15">
        <v>0</v>
      </c>
      <c r="L97" s="3">
        <v>0</v>
      </c>
      <c r="M97" s="3">
        <v>0</v>
      </c>
      <c r="N97" s="16">
        <v>0</v>
      </c>
      <c r="O97" s="18">
        <f t="shared" si="223"/>
        <v>640915.46522015985</v>
      </c>
      <c r="P97" s="6">
        <f t="shared" si="217"/>
        <v>27886.54612182</v>
      </c>
      <c r="Q97" s="6">
        <f t="shared" si="217"/>
        <v>2690.9422396800001</v>
      </c>
      <c r="R97" s="17">
        <f t="shared" si="217"/>
        <v>2172.1354299000004</v>
      </c>
      <c r="S97" s="6">
        <f t="shared" si="224"/>
        <v>673665.08901155984</v>
      </c>
      <c r="T97" s="3">
        <f>C97*'project-assumptions'!$B$6/'project-assumptions'!$B$12</f>
        <v>0.14459262034132864</v>
      </c>
      <c r="U97" s="3">
        <f>D97*'project-assumptions'!$B$6/'project-assumptions'!$B$12</f>
        <v>6.2912958023850765E-3</v>
      </c>
      <c r="V97" s="3">
        <f>E97*'project-assumptions'!$B$6/'project-assumptions'!$B$12</f>
        <v>6.0708535015431249E-4</v>
      </c>
      <c r="W97" s="3">
        <f>F97*'project-assumptions'!$B$6/'project-assumptions'!$B$12</f>
        <v>4.9004084093616333E-4</v>
      </c>
      <c r="X97" s="15">
        <f>G97*'project-assumptions'!$B$6/'project-assumptions'!$B$12</f>
        <v>0</v>
      </c>
      <c r="Y97" s="3">
        <f>H97*'project-assumptions'!$B$6/'project-assumptions'!$B$12</f>
        <v>0</v>
      </c>
      <c r="Z97" s="3">
        <f>I97*'project-assumptions'!$B$6/'project-assumptions'!$B$12</f>
        <v>0</v>
      </c>
      <c r="AA97" s="3">
        <f>J97*'project-assumptions'!$B$6/'project-assumptions'!$B$12</f>
        <v>0</v>
      </c>
      <c r="AB97" s="15">
        <f>K97*'project-assumptions'!$B$6/'project-assumptions'!$B$12</f>
        <v>0</v>
      </c>
      <c r="AC97" s="3">
        <f>L97*'project-assumptions'!$B$6/'project-assumptions'!$B$12</f>
        <v>0</v>
      </c>
      <c r="AD97" s="3">
        <f>M97*'project-assumptions'!$B$6/'project-assumptions'!$B$12</f>
        <v>0</v>
      </c>
      <c r="AE97" s="16">
        <f>N97*'project-assumptions'!$B$6/'project-assumptions'!$B$12</f>
        <v>0</v>
      </c>
      <c r="AF97" s="18">
        <f t="shared" si="221"/>
        <v>0.14459262034132864</v>
      </c>
      <c r="AG97" s="18">
        <f t="shared" si="218"/>
        <v>6.2912958023850765E-3</v>
      </c>
      <c r="AH97" s="18">
        <f t="shared" si="218"/>
        <v>6.0708535015431249E-4</v>
      </c>
      <c r="AI97" s="18">
        <f t="shared" si="218"/>
        <v>4.9004084093616333E-4</v>
      </c>
      <c r="AJ97" s="6">
        <f t="shared" si="165"/>
        <v>0.15198104233480417</v>
      </c>
    </row>
    <row r="98" spans="1:36">
      <c r="A98" s="11" t="s">
        <v>100</v>
      </c>
      <c r="B98" s="7"/>
      <c r="C98" s="23">
        <f>SUM(C90:C97)</f>
        <v>34266077.245883167</v>
      </c>
      <c r="D98" s="7">
        <f t="shared" ref="D98:R98" si="225">SUM(D90:D97)</f>
        <v>2245821.4443767997</v>
      </c>
      <c r="E98" s="7">
        <f t="shared" si="225"/>
        <v>1755933.0797160601</v>
      </c>
      <c r="F98" s="24">
        <f t="shared" si="225"/>
        <v>1275662.4319088997</v>
      </c>
      <c r="G98" s="5">
        <f t="shared" si="225"/>
        <v>5052360.6959999995</v>
      </c>
      <c r="H98" s="5">
        <f t="shared" si="225"/>
        <v>186792.56929999997</v>
      </c>
      <c r="I98" s="5">
        <f t="shared" si="225"/>
        <v>5308589.0488999998</v>
      </c>
      <c r="J98" s="5">
        <f t="shared" si="225"/>
        <v>161175.09514999998</v>
      </c>
      <c r="K98" s="17">
        <f t="shared" si="225"/>
        <v>2108115.9566499996</v>
      </c>
      <c r="L98" s="5">
        <f t="shared" si="225"/>
        <v>0</v>
      </c>
      <c r="M98" s="5">
        <f t="shared" si="225"/>
        <v>0</v>
      </c>
      <c r="N98" s="18">
        <f t="shared" si="225"/>
        <v>0</v>
      </c>
      <c r="O98" s="18">
        <f t="shared" si="225"/>
        <v>35869144.08660116</v>
      </c>
      <c r="P98" s="6">
        <f t="shared" si="225"/>
        <v>2247407.0642525996</v>
      </c>
      <c r="Q98" s="6">
        <f t="shared" si="225"/>
        <v>6745747.0716390796</v>
      </c>
      <c r="R98" s="17">
        <f t="shared" si="225"/>
        <v>1142787.5364508999</v>
      </c>
      <c r="S98" s="17">
        <f t="shared" si="224"/>
        <v>46005085.758943744</v>
      </c>
      <c r="T98" s="6">
        <f t="shared" ref="T98" si="226">SUM(T90:T97)</f>
        <v>7.7305388411850409</v>
      </c>
      <c r="U98" s="6">
        <f t="shared" ref="U98" si="227">SUM(U90:U97)</f>
        <v>0.50666464624884933</v>
      </c>
      <c r="V98" s="6">
        <f t="shared" ref="V98" si="228">SUM(V90:V97)</f>
        <v>0.39614423261412357</v>
      </c>
      <c r="W98" s="6">
        <f t="shared" ref="W98" si="229">SUM(W90:W97)</f>
        <v>0.28779360728538356</v>
      </c>
      <c r="X98" s="6">
        <f t="shared" ref="X98" si="230">SUM(X90:X97)</f>
        <v>1.1398290595051164</v>
      </c>
      <c r="Y98" s="6">
        <f t="shared" ref="Y98" si="231">SUM(Y90:Y97)</f>
        <v>4.2141013161694364E-2</v>
      </c>
      <c r="Z98" s="6">
        <f t="shared" ref="Z98" si="232">SUM(Z90:Z97)</f>
        <v>1.1976350120246537</v>
      </c>
      <c r="AA98" s="6">
        <f t="shared" ref="AA98" si="233">SUM(AA90:AA97)</f>
        <v>3.6361627400418713E-2</v>
      </c>
      <c r="AB98" s="6">
        <f t="shared" ref="AB98" si="234">SUM(AB90:AB97)</f>
        <v>0.47559783886738116</v>
      </c>
      <c r="AC98" s="6">
        <f t="shared" ref="AC98" si="235">SUM(AC90:AC97)</f>
        <v>0</v>
      </c>
      <c r="AD98" s="6">
        <f t="shared" ref="AD98" si="236">SUM(AD90:AD97)</f>
        <v>0</v>
      </c>
      <c r="AE98" s="6">
        <f t="shared" ref="AE98" si="237">SUM(AE90:AE97)</f>
        <v>0</v>
      </c>
      <c r="AF98" s="18">
        <f t="shared" ref="AF98" si="238">SUM(AF90:AF97)</f>
        <v>9.3459657395575366</v>
      </c>
      <c r="AG98" s="6">
        <f t="shared" ref="AG98" si="239">SUM(AG90:AG97)</f>
        <v>0.54880565941054371</v>
      </c>
      <c r="AH98" s="6">
        <f t="shared" ref="AH98" si="240">SUM(AH90:AH97)</f>
        <v>1.5937792446387771</v>
      </c>
      <c r="AI98" s="17">
        <f t="shared" ref="AI98" si="241">SUM(AI90:AI97)</f>
        <v>0.32415523468580232</v>
      </c>
      <c r="AJ98" s="6">
        <f t="shared" si="165"/>
        <v>11.812705878292659</v>
      </c>
    </row>
  </sheetData>
  <mergeCells count="20">
    <mergeCell ref="AF7:AJ7"/>
    <mergeCell ref="T6:AJ6"/>
    <mergeCell ref="A81:A88"/>
    <mergeCell ref="A90:A97"/>
    <mergeCell ref="AB7:AE7"/>
    <mergeCell ref="X7:AA7"/>
    <mergeCell ref="T7:W7"/>
    <mergeCell ref="K7:N7"/>
    <mergeCell ref="G7:J7"/>
    <mergeCell ref="C7:F7"/>
    <mergeCell ref="A36:A43"/>
    <mergeCell ref="A45:A52"/>
    <mergeCell ref="A54:A61"/>
    <mergeCell ref="A63:A70"/>
    <mergeCell ref="O7:S7"/>
    <mergeCell ref="A72:A79"/>
    <mergeCell ref="A9:A16"/>
    <mergeCell ref="A18:A25"/>
    <mergeCell ref="A27:A34"/>
    <mergeCell ref="C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F2D-EE8D-4950-BDE5-623F763E75A8}">
  <dimension ref="A1:M11"/>
  <sheetViews>
    <sheetView tabSelected="1" topLeftCell="B1" zoomScale="135" workbookViewId="0">
      <selection activeCell="G16" sqref="G16"/>
    </sheetView>
  </sheetViews>
  <sheetFormatPr defaultColWidth="8.85546875" defaultRowHeight="15"/>
  <cols>
    <col min="1" max="1" width="14.28515625" customWidth="1"/>
    <col min="2" max="2" width="12.28515625" bestFit="1" customWidth="1"/>
    <col min="3" max="3" width="17" bestFit="1" customWidth="1"/>
    <col min="4" max="4" width="10" bestFit="1" customWidth="1"/>
    <col min="5" max="5" width="10" customWidth="1"/>
    <col min="6" max="6" width="12.42578125" bestFit="1" customWidth="1"/>
    <col min="7" max="7" width="17.140625" bestFit="1" customWidth="1"/>
    <col min="8" max="9" width="12.140625" bestFit="1" customWidth="1"/>
    <col min="10" max="10" width="9.140625" bestFit="1" customWidth="1"/>
    <col min="11" max="11" width="11.42578125" bestFit="1" customWidth="1"/>
    <col min="12" max="12" width="9.7109375" bestFit="1" customWidth="1"/>
  </cols>
  <sheetData>
    <row r="1" spans="1:13">
      <c r="A1" s="2" t="s">
        <v>110</v>
      </c>
      <c r="B1" s="2" t="s">
        <v>111</v>
      </c>
      <c r="C1" s="2" t="s">
        <v>112</v>
      </c>
      <c r="D1" s="2" t="s">
        <v>113</v>
      </c>
      <c r="E1" s="2" t="s">
        <v>86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47</v>
      </c>
      <c r="K1" s="1" t="s">
        <v>46</v>
      </c>
      <c r="L1" s="1" t="s">
        <v>44</v>
      </c>
      <c r="M1" s="1" t="s">
        <v>45</v>
      </c>
    </row>
    <row r="2" spans="1:13">
      <c r="A2" t="s">
        <v>78</v>
      </c>
      <c r="B2">
        <f ca="1">SUM('scenario-emissions'!C17:'scenario-emissions'!F17)</f>
        <v>17179647.080957215</v>
      </c>
      <c r="C2">
        <f ca="1">SUM('scenario-emissions'!G17:'scenario-emissions'!J17)</f>
        <v>5269434.8496779995</v>
      </c>
      <c r="D2">
        <f ca="1">SUM('scenario-emissions'!K17:'scenario-emissions'!N17)</f>
        <v>16820074.125</v>
      </c>
      <c r="E2">
        <f ca="1">SUM(B2:D2)</f>
        <v>39269156.055635214</v>
      </c>
      <c r="F2">
        <f>SUM('scenario-emissions'!T17,'scenario-emissions'!U17,'scenario-emissions'!V17,'scenario-emissions'!W17)</f>
        <v>8.5267257697822192</v>
      </c>
      <c r="G2">
        <f ca="1">SUM('scenario-emissions'!X17:'scenario-emissions'!AA17)</f>
        <v>2.615363733213222</v>
      </c>
      <c r="H2">
        <f ca="1">SUM('scenario-emissions'!AB17:'scenario-emissions'!AE17)</f>
        <v>8.3482599389517578</v>
      </c>
      <c r="I2">
        <f ca="1">SUM(F2:H2)</f>
        <v>19.490349441947199</v>
      </c>
      <c r="J2">
        <f>'scenario-emissions'!O17</f>
        <v>34114483.232243158</v>
      </c>
      <c r="K2">
        <f>'scenario-emissions'!P17</f>
        <v>1046007.4532152</v>
      </c>
      <c r="L2">
        <f>'scenario-emissions'!Q17</f>
        <v>3442537.6300919</v>
      </c>
      <c r="M2">
        <f>'scenario-emissions'!R17</f>
        <v>666127.74008496001</v>
      </c>
    </row>
    <row r="3" spans="1:13" ht="32.1">
      <c r="A3" s="51" t="s">
        <v>118</v>
      </c>
      <c r="B3">
        <f ca="1">SUM('scenario-emissions'!C26:'scenario-emissions'!F26)</f>
        <v>17179647.080957215</v>
      </c>
      <c r="C3">
        <f ca="1">SUM('scenario-emissions'!G26:'scenario-emissions'!J26)</f>
        <v>4526648.1849779999</v>
      </c>
      <c r="D3">
        <f ca="1">SUM('scenario-emissions'!K26:'scenario-emissions'!N26)</f>
        <v>886876.63549999997</v>
      </c>
      <c r="E3">
        <f t="shared" ref="E3:E11" ca="1" si="0">SUM(B3:D3)</f>
        <v>22593171.901435215</v>
      </c>
      <c r="F3">
        <f>SUM('scenario-emissions'!T26,'scenario-emissions'!U26,'scenario-emissions'!V26,'scenario-emissions'!W26)</f>
        <v>8.5267257697822192</v>
      </c>
      <c r="G3">
        <f ca="1">SUM('scenario-emissions'!X26:'scenario-emissions'!AA26)</f>
        <v>2.2466985234157235</v>
      </c>
      <c r="H3">
        <f ca="1">SUM('scenario-emissions'!AB26:'scenario-emissions'!AE26)</f>
        <v>0.44018097850903315</v>
      </c>
      <c r="I3">
        <f t="shared" ref="I3:I11" ca="1" si="1">SUM(F3:H3)</f>
        <v>11.213605271706976</v>
      </c>
      <c r="J3">
        <f>'scenario-emissions'!O26</f>
        <v>15394537.067351155</v>
      </c>
      <c r="K3">
        <f>'scenario-emissions'!P26</f>
        <v>972035.8562252</v>
      </c>
      <c r="L3">
        <f>'scenario-emissions'!Q26</f>
        <v>3291134.3989475002</v>
      </c>
      <c r="M3">
        <f>'scenario-emissions'!R26</f>
        <v>533747.32150496007</v>
      </c>
    </row>
    <row r="4" spans="1:13" ht="32.1">
      <c r="A4" s="51" t="s">
        <v>119</v>
      </c>
      <c r="B4">
        <f ca="1">SUM('scenario-emissions'!C35:'scenario-emissions'!F35)</f>
        <v>17179647.080957215</v>
      </c>
      <c r="C4">
        <f ca="1">SUM('scenario-emissions'!G35:'scenario-emissions'!J35)</f>
        <v>3433412.8795780004</v>
      </c>
      <c r="D4">
        <f ca="1">SUM('scenario-emissions'!K35:'scenario-emissions'!N35)</f>
        <v>886876.63549999997</v>
      </c>
      <c r="E4">
        <f t="shared" ca="1" si="0"/>
        <v>21499936.596035216</v>
      </c>
      <c r="F4">
        <f ca="1">SUM('scenario-emissions'!T35:'scenario-emissions'!W35)</f>
        <v>8.5267257697822192</v>
      </c>
      <c r="G4">
        <f ca="1">SUM('scenario-emissions'!X35:'scenario-emissions'!AA35)</f>
        <v>1.7040961284385545</v>
      </c>
      <c r="H4">
        <f ca="1">SUM('scenario-emissions'!AB35:'scenario-emissions'!AE35)</f>
        <v>0.44018097850903315</v>
      </c>
      <c r="I4">
        <f t="shared" ca="1" si="1"/>
        <v>10.671002876729807</v>
      </c>
      <c r="J4">
        <f>'scenario-emissions'!O35</f>
        <v>15184298.875251157</v>
      </c>
      <c r="K4">
        <f>'scenario-emissions'!P35</f>
        <v>972035.8562252</v>
      </c>
      <c r="L4">
        <f>'scenario-emissions'!Q35</f>
        <v>3290389.8626475004</v>
      </c>
      <c r="M4">
        <f>'scenario-emissions'!R35</f>
        <v>533747.32150496007</v>
      </c>
    </row>
    <row r="5" spans="1:13">
      <c r="A5" t="s">
        <v>79</v>
      </c>
      <c r="B5">
        <f ca="1">SUM('scenario-emissions'!C44:'scenario-emissions'!F44)</f>
        <v>26624725.784518078</v>
      </c>
      <c r="C5">
        <f ca="1">SUM('scenario-emissions'!G44:'scenario-emissions'!J44)</f>
        <v>6862633.0500689996</v>
      </c>
      <c r="D5">
        <f ca="1">SUM('scenario-emissions'!K44:'scenario-emissions'!N44)</f>
        <v>23548103.774999999</v>
      </c>
      <c r="E5">
        <f t="shared" ca="1" si="0"/>
        <v>57035462.609587073</v>
      </c>
      <c r="F5">
        <f ca="1">SUM('scenario-emissions'!T44:'scenario-emissions'!W44)</f>
        <v>9.4389821692752491</v>
      </c>
      <c r="G5">
        <f ca="1">SUM('scenario-emissions'!X44:'scenario-emissions'!AA44)</f>
        <v>2.4329366438600779</v>
      </c>
      <c r="H5">
        <f ca="1">SUM('scenario-emissions'!AB44:'scenario-emissions'!AE44)</f>
        <v>8.3482599389517578</v>
      </c>
      <c r="I5">
        <f t="shared" ca="1" si="1"/>
        <v>20.220178752087087</v>
      </c>
      <c r="J5">
        <f>'scenario-emissions'!O44</f>
        <v>69740460.781515151</v>
      </c>
      <c r="K5">
        <f>'scenario-emissions'!P44</f>
        <v>1499174.2738109198</v>
      </c>
      <c r="L5">
        <f>'scenario-emissions'!Q44</f>
        <v>4539662.55025014</v>
      </c>
      <c r="M5">
        <f>'scenario-emissions'!R44</f>
        <v>772905.51177047996</v>
      </c>
    </row>
    <row r="6" spans="1:13" ht="32.1">
      <c r="A6" s="51" t="s">
        <v>120</v>
      </c>
      <c r="B6">
        <f ca="1">SUM('scenario-emissions'!C53:'scenario-emissions'!F53)</f>
        <v>26624725.784518078</v>
      </c>
      <c r="C6">
        <f ca="1">SUM('scenario-emissions'!G53:'scenario-emissions'!J53)</f>
        <v>6064589.1879530009</v>
      </c>
      <c r="D6">
        <f ca="1">SUM('scenario-emissions'!K53:'scenario-emissions'!N53)</f>
        <v>23548103.774999999</v>
      </c>
      <c r="E6">
        <f t="shared" ca="1" si="0"/>
        <v>56237418.747471079</v>
      </c>
      <c r="F6">
        <f ca="1">SUM('scenario-emissions'!T53:'scenario-emissions'!W53)</f>
        <v>9.4389821692752491</v>
      </c>
      <c r="G6">
        <f ca="1">SUM('scenario-emissions'!X53:'scenario-emissions'!AA53)</f>
        <v>2.1500146019289406</v>
      </c>
      <c r="H6">
        <f ca="1">SUM('scenario-emissions'!AB53:'scenario-emissions'!AE53)</f>
        <v>8.3482599389517578</v>
      </c>
      <c r="I6">
        <f t="shared" ca="1" si="1"/>
        <v>19.93725671015595</v>
      </c>
      <c r="J6">
        <f>'scenario-emissions'!O53</f>
        <v>45999776.37751516</v>
      </c>
      <c r="K6">
        <f>'scenario-emissions'!P53</f>
        <v>1499128.27141092</v>
      </c>
      <c r="L6">
        <f>'scenario-emissions'!Q53</f>
        <v>4537945.5608501397</v>
      </c>
      <c r="M6">
        <f>'scenario-emissions'!R53</f>
        <v>772806.51845447998</v>
      </c>
    </row>
    <row r="7" spans="1:13" ht="48">
      <c r="A7" s="51" t="s">
        <v>121</v>
      </c>
      <c r="B7">
        <f ca="1">SUM('scenario-emissions'!C62:'scenario-emissions'!F62)</f>
        <v>26624725.784518078</v>
      </c>
      <c r="C7">
        <f ca="1">SUM('scenario-emissions'!G62:'scenario-emissions'!J62)</f>
        <v>6064589.1879530009</v>
      </c>
      <c r="D7">
        <f ca="1">SUM('scenario-emissions'!K62:'scenario-emissions'!N62)</f>
        <v>1241627.2897000001</v>
      </c>
      <c r="E7">
        <f t="shared" ca="1" si="0"/>
        <v>33930942.262171082</v>
      </c>
      <c r="F7">
        <f ca="1">SUM('scenario-emissions'!T62:'scenario-emissions'!W62)</f>
        <v>9.4389821692752491</v>
      </c>
      <c r="G7">
        <f ca="1">SUM('scenario-emissions'!X62:'scenario-emissions'!AA62)</f>
        <v>2.1500146019289406</v>
      </c>
      <c r="H7">
        <f ca="1">SUM('scenario-emissions'!AB62:'scenario-emissions'!AE62)</f>
        <v>0.44018097850903315</v>
      </c>
      <c r="I7">
        <f t="shared" ca="1" si="1"/>
        <v>12.029177749713224</v>
      </c>
      <c r="J7">
        <f>'scenario-emissions'!O62</f>
        <v>23693299.892215159</v>
      </c>
      <c r="K7">
        <f>'scenario-emissions'!P62</f>
        <v>1499128.27141092</v>
      </c>
      <c r="L7">
        <f>'scenario-emissions'!Q62</f>
        <v>4537945.5608501397</v>
      </c>
      <c r="M7">
        <f>'scenario-emissions'!R62</f>
        <v>772806.51845447998</v>
      </c>
    </row>
    <row r="8" spans="1:13" ht="48">
      <c r="A8" s="51" t="s">
        <v>122</v>
      </c>
      <c r="B8">
        <f ca="1">SUM('scenario-emissions'!C71:'scenario-emissions'!F71)</f>
        <v>26624725.784518078</v>
      </c>
      <c r="C8">
        <f ca="1">SUM('scenario-emissions'!G71:'scenario-emissions'!J71)</f>
        <v>6064589.1879530009</v>
      </c>
      <c r="D8">
        <f ca="1">SUM('scenario-emissions'!K71:'scenario-emissions'!N71)</f>
        <v>1341528.3360499998</v>
      </c>
      <c r="E8">
        <f t="shared" ca="1" si="0"/>
        <v>34030843.308521077</v>
      </c>
      <c r="F8">
        <f ca="1">SUM('scenario-emissions'!T71:'scenario-emissions'!W71)</f>
        <v>9.4389821692752491</v>
      </c>
      <c r="G8">
        <f ca="1">SUM('scenario-emissions'!X71:'scenario-emissions'!AA71)</f>
        <v>2.1500146019289406</v>
      </c>
      <c r="H8">
        <f ca="1">SUM('scenario-emissions'!AB71:'scenario-emissions'!AE71)</f>
        <v>0.47559783886738127</v>
      </c>
      <c r="I8">
        <f t="shared" ca="1" si="1"/>
        <v>12.064594610071572</v>
      </c>
      <c r="J8">
        <f>'scenario-emissions'!O71</f>
        <v>23793200.938565157</v>
      </c>
      <c r="K8">
        <f>'scenario-emissions'!P71</f>
        <v>1499128.27141092</v>
      </c>
      <c r="L8">
        <f>'scenario-emissions'!Q71</f>
        <v>4537945.5608501397</v>
      </c>
      <c r="M8">
        <f>'scenario-emissions'!R71</f>
        <v>772806.51845447998</v>
      </c>
    </row>
    <row r="9" spans="1:13">
      <c r="A9" t="s">
        <v>80</v>
      </c>
      <c r="B9">
        <f ca="1">SUM('scenario-emissions'!C80:'scenario-emissions'!F80)</f>
        <v>39543494.201884918</v>
      </c>
      <c r="C9">
        <f ca="1">SUM('scenario-emissions'!G80:'scenario-emissions'!J80)</f>
        <v>10708917.409349998</v>
      </c>
      <c r="D9">
        <f ca="1">SUM('scenario-emissions'!K80:'scenario-emissions'!N80)</f>
        <v>37004163.074999996</v>
      </c>
      <c r="E9">
        <f t="shared" ca="1" si="0"/>
        <v>87256574.686234921</v>
      </c>
      <c r="F9">
        <f ca="1">SUM('scenario-emissions'!T80:'scenario-emissions'!W80)</f>
        <v>8.9211413273333964</v>
      </c>
      <c r="G9">
        <f ca="1">SUM('scenario-emissions'!X80:'scenario-emissions'!AA80)</f>
        <v>2.4159667120918829</v>
      </c>
      <c r="H9">
        <f ca="1">SUM('scenario-emissions'!AB80:'scenario-emissions'!AE80)</f>
        <v>8.3482599389517542</v>
      </c>
      <c r="I9">
        <f t="shared" ca="1" si="1"/>
        <v>19.685367978377034</v>
      </c>
      <c r="J9">
        <f>'scenario-emissions'!O80</f>
        <v>70765191.204951152</v>
      </c>
      <c r="K9">
        <f>'scenario-emissions'!P80</f>
        <v>2247407.0642525996</v>
      </c>
      <c r="L9">
        <f>'scenario-emissions'!Q80</f>
        <v>6745747.0716390796</v>
      </c>
      <c r="M9">
        <f>'scenario-emissions'!R80</f>
        <v>1142787.5364508999</v>
      </c>
    </row>
    <row r="10" spans="1:13" ht="32.1">
      <c r="A10" s="51" t="s">
        <v>123</v>
      </c>
      <c r="B10">
        <f ca="1">SUM('scenario-emissions'!C89:'scenario-emissions'!F89)</f>
        <v>39543494.201884918</v>
      </c>
      <c r="C10">
        <f ca="1">SUM('scenario-emissions'!G89:'scenario-emissions'!J89)</f>
        <v>10708917.409349998</v>
      </c>
      <c r="D10">
        <f ca="1">SUM('scenario-emissions'!K89:'scenario-emissions'!N89)</f>
        <v>1951128.5981000001</v>
      </c>
      <c r="E10">
        <f t="shared" ca="1" si="0"/>
        <v>52203540.209334917</v>
      </c>
      <c r="F10">
        <f ca="1">SUM('scenario-emissions'!T89:'scenario-emissions'!W89)</f>
        <v>8.9211413273333964</v>
      </c>
      <c r="G10">
        <f ca="1">SUM('scenario-emissions'!X89:'scenario-emissions'!AA89)</f>
        <v>2.4159667120918829</v>
      </c>
      <c r="H10">
        <f ca="1">SUM('scenario-emissions'!AB89:'scenario-emissions'!AE89)</f>
        <v>0.44018097850903304</v>
      </c>
      <c r="I10">
        <f t="shared" ca="1" si="1"/>
        <v>11.777289017934313</v>
      </c>
      <c r="J10">
        <f>'scenario-emissions'!O89</f>
        <v>35712156.728051163</v>
      </c>
      <c r="K10">
        <f>'scenario-emissions'!P89</f>
        <v>2247407.0642525996</v>
      </c>
      <c r="L10">
        <f>'scenario-emissions'!Q89</f>
        <v>6745747.0716390796</v>
      </c>
      <c r="M10">
        <f>'scenario-emissions'!R89</f>
        <v>1142787.5364508999</v>
      </c>
    </row>
    <row r="11" spans="1:13" ht="32.1">
      <c r="A11" s="51" t="s">
        <v>124</v>
      </c>
      <c r="B11">
        <f ca="1">SUM('scenario-emissions'!C98:'scenario-emissions'!F98)</f>
        <v>39543494.201884918</v>
      </c>
      <c r="C11">
        <f ca="1">SUM('scenario-emissions'!G98:'scenario-emissions'!J98)</f>
        <v>10708917.409349998</v>
      </c>
      <c r="D11">
        <f ca="1">SUM('scenario-emissions'!K98:'scenario-emissions'!N98)</f>
        <v>2108115.9566499996</v>
      </c>
      <c r="E11">
        <f t="shared" ca="1" si="0"/>
        <v>52360527.567884915</v>
      </c>
      <c r="F11">
        <f ca="1">SUM('scenario-emissions'!T98:'scenario-emissions'!W98)</f>
        <v>8.9211413273333964</v>
      </c>
      <c r="G11">
        <f ca="1">SUM('scenario-emissions'!X98:'scenario-emissions'!AA98)</f>
        <v>2.4159667120918829</v>
      </c>
      <c r="H11">
        <f ca="1">SUM('scenario-emissions'!AB98:'scenario-emissions'!AE98)</f>
        <v>0.47559783886738116</v>
      </c>
      <c r="I11">
        <f t="shared" ca="1" si="1"/>
        <v>11.812705878292661</v>
      </c>
      <c r="J11">
        <f>'scenario-emissions'!O98</f>
        <v>35869144.08660116</v>
      </c>
      <c r="K11">
        <f>'scenario-emissions'!P98</f>
        <v>2247407.0642525996</v>
      </c>
      <c r="L11">
        <f>'scenario-emissions'!Q98</f>
        <v>6745747.0716390796</v>
      </c>
      <c r="M11">
        <f>'scenario-emissions'!R98</f>
        <v>1142787.5364508999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1564-9452-473C-B1A9-03DF697C6E8F}">
  <dimension ref="A1:C12"/>
  <sheetViews>
    <sheetView workbookViewId="0">
      <selection activeCell="I4" sqref="I4"/>
    </sheetView>
  </sheetViews>
  <sheetFormatPr defaultColWidth="8.85546875" defaultRowHeight="15"/>
  <cols>
    <col min="1" max="1" width="24.7109375" bestFit="1" customWidth="1"/>
    <col min="2" max="2" width="18" customWidth="1"/>
    <col min="3" max="3" width="15.7109375" customWidth="1"/>
  </cols>
  <sheetData>
    <row r="1" spans="1:3" ht="15.95">
      <c r="A1" s="99" t="s">
        <v>125</v>
      </c>
      <c r="B1" s="99"/>
      <c r="C1" s="28"/>
    </row>
    <row r="2" spans="1:3" ht="15.95">
      <c r="A2" s="28" t="s">
        <v>126</v>
      </c>
      <c r="B2" s="28">
        <v>20</v>
      </c>
      <c r="C2" s="28"/>
    </row>
    <row r="3" spans="1:3" ht="15.95">
      <c r="A3" s="28" t="s">
        <v>127</v>
      </c>
      <c r="B3" s="28">
        <v>8760</v>
      </c>
      <c r="C3" s="28"/>
    </row>
    <row r="4" spans="1:3" ht="15.95">
      <c r="A4" s="28" t="s">
        <v>128</v>
      </c>
      <c r="B4" s="28">
        <v>0.46</v>
      </c>
      <c r="C4" s="28" t="s">
        <v>129</v>
      </c>
    </row>
    <row r="5" spans="1:3" ht="15.95">
      <c r="A5" s="28" t="s">
        <v>130</v>
      </c>
      <c r="B5" s="28">
        <v>1000000</v>
      </c>
      <c r="C5" s="28"/>
    </row>
    <row r="6" spans="1:3" ht="15.95">
      <c r="A6" s="28" t="s">
        <v>131</v>
      </c>
      <c r="B6" s="28">
        <v>1000000</v>
      </c>
      <c r="C6" s="28"/>
    </row>
    <row r="7" spans="1:3" ht="15.95">
      <c r="A7" s="28" t="s">
        <v>132</v>
      </c>
      <c r="B7" s="28">
        <v>25</v>
      </c>
      <c r="C7" s="28"/>
    </row>
    <row r="8" spans="1:3" ht="15.95">
      <c r="A8" s="28" t="s">
        <v>133</v>
      </c>
      <c r="B8" s="28">
        <v>35</v>
      </c>
      <c r="C8" s="28"/>
    </row>
    <row r="9" spans="1:3" ht="15.95">
      <c r="A9" s="28" t="s">
        <v>134</v>
      </c>
      <c r="B9" s="28">
        <v>55</v>
      </c>
      <c r="C9" s="28"/>
    </row>
    <row r="10" spans="1:3" ht="15.95">
      <c r="A10" s="29" t="s">
        <v>135</v>
      </c>
      <c r="B10" s="30">
        <f>B7*B2*B3*B4*B5</f>
        <v>2014800000000</v>
      </c>
    </row>
    <row r="11" spans="1:3" ht="15.95">
      <c r="A11" s="31" t="s">
        <v>136</v>
      </c>
      <c r="B11" s="32">
        <f>B4*B8*B2*B3*B5</f>
        <v>2820720000000</v>
      </c>
    </row>
    <row r="12" spans="1:3" ht="15.95">
      <c r="A12" s="33" t="s">
        <v>137</v>
      </c>
      <c r="B12" s="34">
        <f>B4*B2*B3*B5*B9</f>
        <v>4432560000000.001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4" ma:contentTypeDescription="Create a new document." ma:contentTypeScope="" ma:versionID="b61c4c2277194ff8d073e8d936fd6546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fab30824adf42336da97ae49bd0a8cca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BC6CC-5431-4363-9A0D-44BE68A88F86}"/>
</file>

<file path=customXml/itemProps2.xml><?xml version="1.0" encoding="utf-8"?>
<ds:datastoreItem xmlns:ds="http://schemas.openxmlformats.org/officeDocument/2006/customXml" ds:itemID="{4B1EFD86-18E7-4567-A394-93057562F2A8}"/>
</file>

<file path=customXml/itemProps3.xml><?xml version="1.0" encoding="utf-8"?>
<ds:datastoreItem xmlns:ds="http://schemas.openxmlformats.org/officeDocument/2006/customXml" ds:itemID="{DA6A8224-300A-45AB-826F-C9C1EB459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Hemez, Zoe</cp:lastModifiedBy>
  <cp:revision/>
  <dcterms:created xsi:type="dcterms:W3CDTF">2023-05-24T23:14:51Z</dcterms:created>
  <dcterms:modified xsi:type="dcterms:W3CDTF">2023-06-03T00:04:52Z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</Properties>
</file>