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NASA Floater\LCOE analysis\data\"/>
    </mc:Choice>
  </mc:AlternateContent>
  <xr:revisionPtr revIDLastSave="0" documentId="13_ncr:1_{66CB6618-C504-415D-8811-125B96555AC7}" xr6:coauthVersionLast="47" xr6:coauthVersionMax="47" xr10:uidLastSave="{00000000-0000-0000-0000-000000000000}"/>
  <bookViews>
    <workbookView xWindow="-110" yWindow="-110" windowWidth="19420" windowHeight="10420" xr2:uid="{ED2218FA-9BBC-49B1-AFB3-38C65EBAFD2A}"/>
  </bookViews>
  <sheets>
    <sheet name="NASA Floater Platform CAPEX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F14" i="2"/>
  <c r="F5" i="2"/>
  <c r="B5" i="2"/>
  <c r="B9" i="2" s="1"/>
  <c r="B14" i="2" l="1"/>
  <c r="B15" i="2" s="1"/>
  <c r="B16" i="2" s="1"/>
  <c r="B17" i="2" s="1"/>
  <c r="D28" i="1"/>
  <c r="D21" i="1"/>
  <c r="E8" i="1"/>
  <c r="D20" i="1"/>
  <c r="D19" i="1"/>
  <c r="X17" i="1"/>
  <c r="X18" i="1"/>
  <c r="X19" i="1"/>
  <c r="X20" i="1"/>
  <c r="X21" i="1"/>
  <c r="X22" i="1"/>
  <c r="X16" i="1"/>
  <c r="X23" i="1" s="1"/>
  <c r="W23" i="1"/>
  <c r="W17" i="1"/>
  <c r="W18" i="1"/>
  <c r="W19" i="1"/>
  <c r="W20" i="1"/>
  <c r="W21" i="1"/>
  <c r="W22" i="1"/>
  <c r="W16" i="1"/>
  <c r="E5" i="1" l="1"/>
  <c r="E6" i="1"/>
  <c r="E7" i="1"/>
  <c r="E4" i="1"/>
  <c r="C8" i="1"/>
</calcChain>
</file>

<file path=xl/sharedStrings.xml><?xml version="1.0" encoding="utf-8"?>
<sst xmlns="http://schemas.openxmlformats.org/spreadsheetml/2006/main" count="91" uniqueCount="65">
  <si>
    <t>Material Cost/Hull</t>
  </si>
  <si>
    <t>$</t>
  </si>
  <si>
    <t>Labor Cost/Hull</t>
  </si>
  <si>
    <t>Mooring System Cost/Hull (Soft Soil)</t>
  </si>
  <si>
    <t>Fabrication Facility Cost/Hull</t>
  </si>
  <si>
    <t>Total Cost/Hull</t>
  </si>
  <si>
    <t>RWE 15MW s1 Design</t>
  </si>
  <si>
    <t>Total Hull Material Mass (kg)</t>
  </si>
  <si>
    <t>Total Hull Concrete Mass (kg)</t>
  </si>
  <si>
    <t>$/kg</t>
  </si>
  <si>
    <t>Metric Space Workbook</t>
  </si>
  <si>
    <t>Floating platform</t>
  </si>
  <si>
    <t>j</t>
  </si>
  <si>
    <t>Component</t>
  </si>
  <si>
    <r>
      <t>m</t>
    </r>
    <r>
      <rPr>
        <b/>
        <vertAlign val="subscript"/>
        <sz val="12"/>
        <color theme="1"/>
        <rFont val="Calibri"/>
        <family val="2"/>
        <scheme val="minor"/>
      </rPr>
      <t>j</t>
    </r>
    <r>
      <rPr>
        <b/>
        <sz val="12"/>
        <color theme="1"/>
        <rFont val="Calibri"/>
        <family val="2"/>
        <scheme val="minor"/>
      </rPr>
      <t xml:space="preserve">  (kg)</t>
    </r>
  </si>
  <si>
    <t>% of Meq</t>
  </si>
  <si>
    <t>% Chanage from ISD</t>
  </si>
  <si>
    <r>
      <t>f</t>
    </r>
    <r>
      <rPr>
        <b/>
        <vertAlign val="subscript"/>
        <sz val="12"/>
        <color theme="1"/>
        <rFont val="Calibri"/>
        <family val="2"/>
        <scheme val="minor"/>
      </rPr>
      <t>tj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</si>
  <si>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mj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</si>
  <si>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ij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</si>
  <si>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cj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(kg)</t>
    </r>
  </si>
  <si>
    <t>M2 calculation</t>
  </si>
  <si>
    <t>mj  (kg)</t>
  </si>
  <si>
    <t>ftj</t>
  </si>
  <si>
    <t>fmj</t>
  </si>
  <si>
    <t>fij</t>
  </si>
  <si>
    <t>mcj (kg)</t>
  </si>
  <si>
    <t>Rotor (blades)</t>
  </si>
  <si>
    <t>Hub (with bearings and pitch systems)</t>
  </si>
  <si>
    <t>Nacelle (generator, drive-train, yaw…)</t>
  </si>
  <si>
    <t>Tower</t>
  </si>
  <si>
    <t>Mooring system</t>
  </si>
  <si>
    <t>Anchor system</t>
  </si>
  <si>
    <t>CAPEX ($)</t>
  </si>
  <si>
    <t>meq (kg)</t>
  </si>
  <si>
    <t>TOTAL</t>
  </si>
  <si>
    <t>Total $</t>
  </si>
  <si>
    <t>Total Platform CAPEX Inclusive of Installation (ft=.13, fm=2.0,fi=.13)</t>
  </si>
  <si>
    <t>Total Platform CAPEX Exclusive of Installation (ft=.13, fm=2.0, fi=0)</t>
  </si>
  <si>
    <t xml:space="preserve"> Metric Space Workbook Platform CAPEX (Exclusive of Mooring System)</t>
  </si>
  <si>
    <t>fm</t>
  </si>
  <si>
    <t>ft</t>
  </si>
  <si>
    <t>Total Platform CAPEX Exclusive of Manufacturing (ft=.13, fm=0, fi=.13)</t>
  </si>
  <si>
    <t>mc*ft</t>
  </si>
  <si>
    <t>mc*ft*(1+fi+fm)</t>
  </si>
  <si>
    <t>fi</t>
  </si>
  <si>
    <t>Total Concrete Mass (kg)</t>
  </si>
  <si>
    <t>RWE CAPEX Numbers</t>
  </si>
  <si>
    <t>TMD Mechanical CAPEX  Estimate($)</t>
  </si>
  <si>
    <t>Platform CAPEX ($)</t>
  </si>
  <si>
    <t>TOTAL PLATFORM CAPEX ($)</t>
  </si>
  <si>
    <t>Turbine Rating (kW)</t>
  </si>
  <si>
    <t>TOTAL PLATFORM CAPEX ($/kW)</t>
  </si>
  <si>
    <t>* From GA without bulkheads, etc</t>
  </si>
  <si>
    <t>Mass Factor for Structural Detailing (-)</t>
  </si>
  <si>
    <t>*Add 20% fudge factor for bulkheads, etc</t>
  </si>
  <si>
    <t>Total Factored Concrete Mass (kg)</t>
  </si>
  <si>
    <t>2018 USD</t>
  </si>
  <si>
    <t>2021 USD</t>
  </si>
  <si>
    <t>Inflated using BLS CPI from 1/1/2018 to 1/1/2021(https://www.bls.gov/data/inflation_calculator.htm)</t>
  </si>
  <si>
    <t>Comparison cases</t>
  </si>
  <si>
    <t>AQUA VENTUS PLATFORM CAPEX ($/KW)</t>
  </si>
  <si>
    <t>TMD sensitivity ($)</t>
  </si>
  <si>
    <t>CPI ratio</t>
  </si>
  <si>
    <t>TMD sclae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</si>
</sst>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Fill="1"/>
    <xf numFmtId="11" fontId="5" fillId="0" borderId="0" xfId="0" applyNumberFormat="1" applyFont="1"/>
    <xf numFmtId="11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3F25-6DA0-414B-BEA5-874ACB5A3706}">
  <dimension ref="A2:Z21"/>
  <sheetViews>
    <sheetView tabSelected="1" workbookViewId="0">
      <selection activeCell="G6" sqref="G6"/>
    </sheetView>
  </sheetViews>
  <sheetFormatPr defaultRowHeight="14.5" x14ac:dyDescent="0.35"/>
  <cols>
    <col min="1" max="1" width="35.1796875" bestFit="1" customWidth="1"/>
    <col min="2" max="2" width="12.7265625" style="15" bestFit="1" customWidth="1"/>
    <col min="3" max="3" width="38" bestFit="1" customWidth="1"/>
    <col min="16" max="16" width="34" bestFit="1" customWidth="1"/>
  </cols>
  <sheetData>
    <row r="2" spans="1:26" x14ac:dyDescent="0.35">
      <c r="A2" t="s">
        <v>51</v>
      </c>
      <c r="B2" s="15">
        <v>15000</v>
      </c>
      <c r="P2" t="s">
        <v>47</v>
      </c>
    </row>
    <row r="3" spans="1:26" x14ac:dyDescent="0.35">
      <c r="A3" s="12" t="s">
        <v>46</v>
      </c>
      <c r="B3" s="14">
        <v>7089349.3494419996</v>
      </c>
      <c r="C3" t="s">
        <v>53</v>
      </c>
      <c r="P3" t="s">
        <v>0</v>
      </c>
      <c r="Q3" t="s">
        <v>9</v>
      </c>
      <c r="R3">
        <v>0.38241394021679787</v>
      </c>
    </row>
    <row r="4" spans="1:26" x14ac:dyDescent="0.35">
      <c r="A4" t="s">
        <v>54</v>
      </c>
      <c r="B4" s="15">
        <v>1.2</v>
      </c>
      <c r="C4" t="s">
        <v>55</v>
      </c>
      <c r="P4" t="s">
        <v>2</v>
      </c>
      <c r="Q4" t="s">
        <v>9</v>
      </c>
      <c r="R4">
        <v>0.12670307755490134</v>
      </c>
      <c r="Z4" s="13"/>
    </row>
    <row r="5" spans="1:26" x14ac:dyDescent="0.35">
      <c r="A5" t="s">
        <v>56</v>
      </c>
      <c r="B5" s="16">
        <f>B4*B3</f>
        <v>8507219.2193303984</v>
      </c>
      <c r="F5">
        <f>22200000/15000</f>
        <v>1480</v>
      </c>
      <c r="P5" t="s">
        <v>3</v>
      </c>
      <c r="Q5" t="s">
        <v>9</v>
      </c>
      <c r="R5">
        <v>0</v>
      </c>
    </row>
    <row r="6" spans="1:26" x14ac:dyDescent="0.35">
      <c r="B6" s="16"/>
      <c r="P6" t="s">
        <v>4</v>
      </c>
      <c r="Q6" t="s">
        <v>9</v>
      </c>
      <c r="R6">
        <v>8.3045184819160553E-2</v>
      </c>
    </row>
    <row r="7" spans="1:26" x14ac:dyDescent="0.35">
      <c r="P7" s="18" t="s">
        <v>5</v>
      </c>
      <c r="Q7" s="18" t="s">
        <v>9</v>
      </c>
      <c r="R7" s="18">
        <v>0.59216220259085972</v>
      </c>
    </row>
    <row r="8" spans="1:26" x14ac:dyDescent="0.35">
      <c r="Z8" s="1"/>
    </row>
    <row r="9" spans="1:26" x14ac:dyDescent="0.35">
      <c r="A9" t="s">
        <v>49</v>
      </c>
      <c r="B9" s="17">
        <f>B5*R7</f>
        <v>5037653.6708419826</v>
      </c>
      <c r="Z9" s="1"/>
    </row>
    <row r="10" spans="1:26" x14ac:dyDescent="0.35">
      <c r="A10" t="s">
        <v>48</v>
      </c>
      <c r="B10" s="17">
        <v>214769.86249999999</v>
      </c>
      <c r="Z10" s="1"/>
    </row>
    <row r="11" spans="1:26" x14ac:dyDescent="0.35">
      <c r="A11" t="s">
        <v>64</v>
      </c>
      <c r="B11" s="17">
        <v>1</v>
      </c>
      <c r="Z11" s="1"/>
    </row>
    <row r="12" spans="1:26" x14ac:dyDescent="0.35">
      <c r="A12" t="s">
        <v>62</v>
      </c>
      <c r="B12" s="17">
        <f>B10*B11</f>
        <v>214769.86249999999</v>
      </c>
      <c r="Z12" s="1"/>
    </row>
    <row r="14" spans="1:26" x14ac:dyDescent="0.35">
      <c r="A14" s="18" t="s">
        <v>50</v>
      </c>
      <c r="B14" s="19">
        <f>B9+B12</f>
        <v>5252423.5333419824</v>
      </c>
      <c r="C14" s="18"/>
      <c r="E14" t="s">
        <v>63</v>
      </c>
      <c r="F14">
        <f>369/350</f>
        <v>1.0542857142857143</v>
      </c>
    </row>
    <row r="15" spans="1:26" x14ac:dyDescent="0.35">
      <c r="A15" t="s">
        <v>52</v>
      </c>
      <c r="B15" s="17">
        <f>B14/B2</f>
        <v>350.16156888946551</v>
      </c>
      <c r="C15" t="s">
        <v>57</v>
      </c>
    </row>
    <row r="16" spans="1:26" x14ac:dyDescent="0.35">
      <c r="A16" t="s">
        <v>52</v>
      </c>
      <c r="B16" s="17">
        <f>B15*F14</f>
        <v>369.17033977203647</v>
      </c>
      <c r="C16" t="s">
        <v>58</v>
      </c>
      <c r="D16" t="s">
        <v>59</v>
      </c>
    </row>
    <row r="17" spans="1:4" x14ac:dyDescent="0.35">
      <c r="B17" s="17">
        <f>B16*15000</f>
        <v>5537555.0965805473</v>
      </c>
    </row>
    <row r="19" spans="1:4" x14ac:dyDescent="0.35">
      <c r="A19" t="s">
        <v>60</v>
      </c>
    </row>
    <row r="20" spans="1:4" x14ac:dyDescent="0.35">
      <c r="A20" t="s">
        <v>61</v>
      </c>
      <c r="B20" s="15">
        <v>690</v>
      </c>
      <c r="C20" t="s">
        <v>57</v>
      </c>
    </row>
    <row r="21" spans="1:4" x14ac:dyDescent="0.35">
      <c r="A21" t="s">
        <v>61</v>
      </c>
      <c r="B21" s="15">
        <v>728</v>
      </c>
      <c r="C21" t="s">
        <v>58</v>
      </c>
      <c r="D2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703A-9E80-478F-A3E7-EDA79FD124E5}">
  <dimension ref="A1:X29"/>
  <sheetViews>
    <sheetView topLeftCell="C1" workbookViewId="0">
      <selection activeCell="P20" sqref="P20"/>
    </sheetView>
  </sheetViews>
  <sheetFormatPr defaultRowHeight="14.5" x14ac:dyDescent="0.35"/>
  <cols>
    <col min="1" max="1" width="34" bestFit="1" customWidth="1"/>
    <col min="2" max="2" width="61" bestFit="1" customWidth="1"/>
    <col min="3" max="3" width="13.81640625" bestFit="1" customWidth="1"/>
    <col min="5" max="5" width="12" bestFit="1" customWidth="1"/>
    <col min="7" max="7" width="27.1796875" bestFit="1" customWidth="1"/>
    <col min="23" max="24" width="13.81640625" bestFit="1" customWidth="1"/>
  </cols>
  <sheetData>
    <row r="1" spans="1:24" x14ac:dyDescent="0.35">
      <c r="C1" t="s">
        <v>6</v>
      </c>
      <c r="G1" t="s">
        <v>7</v>
      </c>
      <c r="H1" s="1">
        <v>93800</v>
      </c>
    </row>
    <row r="2" spans="1:24" x14ac:dyDescent="0.35">
      <c r="G2" t="s">
        <v>8</v>
      </c>
      <c r="H2" s="1">
        <v>13300000</v>
      </c>
    </row>
    <row r="3" spans="1:24" x14ac:dyDescent="0.35">
      <c r="E3" t="s">
        <v>9</v>
      </c>
    </row>
    <row r="4" spans="1:24" x14ac:dyDescent="0.35">
      <c r="A4" t="s">
        <v>0</v>
      </c>
      <c r="B4" t="s">
        <v>1</v>
      </c>
      <c r="C4" s="2">
        <v>5086105.4048834117</v>
      </c>
      <c r="D4" s="2"/>
      <c r="E4" s="2">
        <f>C4/$H$2</f>
        <v>0.38241394021679787</v>
      </c>
    </row>
    <row r="5" spans="1:24" x14ac:dyDescent="0.35">
      <c r="A5" t="s">
        <v>2</v>
      </c>
      <c r="B5" t="s">
        <v>1</v>
      </c>
      <c r="C5" s="2">
        <v>1685150.9314801879</v>
      </c>
      <c r="D5" s="2"/>
      <c r="E5" s="2">
        <f t="shared" ref="E5:E7" si="0">C5/$H$2</f>
        <v>0.12670307755490134</v>
      </c>
    </row>
    <row r="6" spans="1:24" x14ac:dyDescent="0.35">
      <c r="A6" t="s">
        <v>3</v>
      </c>
      <c r="B6" t="s">
        <v>1</v>
      </c>
      <c r="C6" s="2">
        <v>0</v>
      </c>
      <c r="D6" s="2"/>
      <c r="E6" s="2">
        <f t="shared" si="0"/>
        <v>0</v>
      </c>
    </row>
    <row r="7" spans="1:24" x14ac:dyDescent="0.35">
      <c r="A7" t="s">
        <v>4</v>
      </c>
      <c r="B7" t="s">
        <v>1</v>
      </c>
      <c r="C7" s="2">
        <v>1104500.9580948353</v>
      </c>
      <c r="D7" s="2"/>
      <c r="E7" s="2">
        <f t="shared" si="0"/>
        <v>8.3045184819160553E-2</v>
      </c>
    </row>
    <row r="8" spans="1:24" x14ac:dyDescent="0.35">
      <c r="A8" t="s">
        <v>5</v>
      </c>
      <c r="B8" t="s">
        <v>1</v>
      </c>
      <c r="C8" s="2">
        <f>SUM(C4:C7)</f>
        <v>7875757.2944584349</v>
      </c>
      <c r="D8" s="2"/>
      <c r="E8" s="2">
        <f>C8/$H$2</f>
        <v>0.59216220259085972</v>
      </c>
    </row>
    <row r="9" spans="1:24" x14ac:dyDescent="0.35">
      <c r="C9" s="2"/>
      <c r="D9" s="2"/>
      <c r="E9" s="2"/>
    </row>
    <row r="12" spans="1:24" x14ac:dyDescent="0.35">
      <c r="A12" s="20" t="s">
        <v>10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24" ht="17.5" x14ac:dyDescent="0.35">
      <c r="B13" s="3" t="s">
        <v>12</v>
      </c>
      <c r="C13" s="4" t="s">
        <v>13</v>
      </c>
      <c r="D13" s="5" t="s">
        <v>14</v>
      </c>
      <c r="E13" s="5" t="s">
        <v>15</v>
      </c>
      <c r="F13" s="6" t="s">
        <v>16</v>
      </c>
      <c r="G13" s="5" t="s">
        <v>17</v>
      </c>
      <c r="H13" s="5" t="s">
        <v>18</v>
      </c>
      <c r="I13" s="5" t="s">
        <v>19</v>
      </c>
      <c r="J13" s="7" t="s">
        <v>20</v>
      </c>
      <c r="N13" t="s">
        <v>21</v>
      </c>
    </row>
    <row r="14" spans="1:24" x14ac:dyDescent="0.35">
      <c r="B14">
        <v>5</v>
      </c>
      <c r="C14" t="s">
        <v>11</v>
      </c>
      <c r="D14">
        <v>3236950.7293191636</v>
      </c>
      <c r="E14">
        <v>0.16213333908620511</v>
      </c>
      <c r="F14" t="e">
        <v>#DIV/0!</v>
      </c>
      <c r="G14">
        <v>0.13</v>
      </c>
      <c r="H14">
        <v>2</v>
      </c>
      <c r="I14">
        <v>0.13</v>
      </c>
      <c r="J14">
        <v>7955150.4775599996</v>
      </c>
    </row>
    <row r="15" spans="1:24" x14ac:dyDescent="0.35">
      <c r="N15" t="s">
        <v>12</v>
      </c>
      <c r="O15" t="s">
        <v>13</v>
      </c>
      <c r="P15" t="s">
        <v>22</v>
      </c>
      <c r="Q15" t="s">
        <v>15</v>
      </c>
      <c r="R15" t="s">
        <v>16</v>
      </c>
      <c r="S15" t="s">
        <v>23</v>
      </c>
      <c r="T15" t="s">
        <v>24</v>
      </c>
      <c r="U15" t="s">
        <v>25</v>
      </c>
      <c r="V15" t="s">
        <v>26</v>
      </c>
      <c r="W15" t="s">
        <v>34</v>
      </c>
      <c r="X15" t="s">
        <v>33</v>
      </c>
    </row>
    <row r="16" spans="1:24" x14ac:dyDescent="0.35">
      <c r="N16">
        <v>1</v>
      </c>
      <c r="O16" t="s">
        <v>27</v>
      </c>
      <c r="P16">
        <v>3859224.88</v>
      </c>
      <c r="Q16">
        <v>0.19330198955810682</v>
      </c>
      <c r="R16" t="e">
        <v>#DIV/0!</v>
      </c>
      <c r="S16">
        <v>4</v>
      </c>
      <c r="T16">
        <v>3.87</v>
      </c>
      <c r="U16">
        <v>0.1</v>
      </c>
      <c r="V16">
        <v>194126</v>
      </c>
      <c r="W16" s="2">
        <f>(S16*(1+T16+U16)*V16)</f>
        <v>3859224.88</v>
      </c>
      <c r="X16" s="11">
        <f>W16*2+214769.8625</f>
        <v>7933219.6224999996</v>
      </c>
    </row>
    <row r="17" spans="2:24" x14ac:dyDescent="0.35">
      <c r="B17" s="20" t="s">
        <v>39</v>
      </c>
      <c r="C17" s="20"/>
      <c r="D17" s="20"/>
      <c r="N17">
        <v>2</v>
      </c>
      <c r="O17" t="s">
        <v>28</v>
      </c>
      <c r="P17">
        <v>2299000</v>
      </c>
      <c r="Q17">
        <v>0.11515298740354504</v>
      </c>
      <c r="R17" t="e">
        <v>#DIV/0!</v>
      </c>
      <c r="S17">
        <v>1</v>
      </c>
      <c r="T17">
        <v>11</v>
      </c>
      <c r="U17">
        <v>0.1</v>
      </c>
      <c r="V17">
        <v>190000</v>
      </c>
      <c r="W17" s="2">
        <f t="shared" ref="W17:W22" si="1">(S17*(1+T17+U17)*V17)</f>
        <v>2299000</v>
      </c>
      <c r="X17" s="11">
        <f t="shared" ref="X17:X22" si="2">W17*2+214769.8625</f>
        <v>4812769.8624999998</v>
      </c>
    </row>
    <row r="18" spans="2:24" x14ac:dyDescent="0.35">
      <c r="C18" t="s">
        <v>36</v>
      </c>
      <c r="D18" t="s">
        <v>9</v>
      </c>
      <c r="N18">
        <v>3</v>
      </c>
      <c r="O18" t="s">
        <v>29</v>
      </c>
      <c r="P18">
        <v>6431042.25</v>
      </c>
      <c r="Q18">
        <v>0.3221199335388934</v>
      </c>
      <c r="R18" t="e">
        <v>#DIV/0!</v>
      </c>
      <c r="S18">
        <v>1</v>
      </c>
      <c r="T18">
        <v>9.49</v>
      </c>
      <c r="U18">
        <v>0.1</v>
      </c>
      <c r="V18">
        <v>607275</v>
      </c>
      <c r="W18" s="2">
        <f t="shared" si="1"/>
        <v>6431042.25</v>
      </c>
      <c r="X18" s="11">
        <f t="shared" si="2"/>
        <v>13076854.362500001</v>
      </c>
    </row>
    <row r="19" spans="2:24" x14ac:dyDescent="0.35">
      <c r="B19" t="s">
        <v>37</v>
      </c>
      <c r="C19" s="10">
        <v>6473901.4586383272</v>
      </c>
      <c r="D19" s="9">
        <f>C19/$J$14</f>
        <v>0.81379999999999997</v>
      </c>
      <c r="N19">
        <v>4</v>
      </c>
      <c r="O19" t="s">
        <v>30</v>
      </c>
      <c r="P19">
        <v>3523703.7374999998</v>
      </c>
      <c r="Q19">
        <v>0.17649630800268032</v>
      </c>
      <c r="R19" t="e">
        <v>#DIV/0!</v>
      </c>
      <c r="S19">
        <v>1</v>
      </c>
      <c r="T19">
        <v>1.69</v>
      </c>
      <c r="U19">
        <v>0.1</v>
      </c>
      <c r="V19">
        <v>1262976.25</v>
      </c>
      <c r="W19" s="2">
        <f t="shared" si="1"/>
        <v>3523703.7374999998</v>
      </c>
      <c r="X19" s="11">
        <f t="shared" si="2"/>
        <v>7262177.3374999994</v>
      </c>
    </row>
    <row r="20" spans="2:24" x14ac:dyDescent="0.35">
      <c r="B20" t="s">
        <v>38</v>
      </c>
      <c r="C20" s="10">
        <v>6205017.3724967996</v>
      </c>
      <c r="D20" s="9">
        <f>C20/$J$14</f>
        <v>0.78</v>
      </c>
      <c r="N20">
        <v>5</v>
      </c>
      <c r="O20" t="s">
        <v>11</v>
      </c>
      <c r="P20">
        <v>3236950.7293191636</v>
      </c>
      <c r="Q20">
        <v>0.16213333908620511</v>
      </c>
      <c r="R20" t="e">
        <v>#DIV/0!</v>
      </c>
      <c r="S20">
        <v>0.13</v>
      </c>
      <c r="T20">
        <v>2</v>
      </c>
      <c r="U20">
        <v>0.13</v>
      </c>
      <c r="V20">
        <v>7955150.4775599996</v>
      </c>
      <c r="W20" s="2">
        <f t="shared" si="1"/>
        <v>3236950.7293191636</v>
      </c>
      <c r="X20" s="11">
        <f t="shared" si="2"/>
        <v>6688671.321138327</v>
      </c>
    </row>
    <row r="21" spans="2:24" x14ac:dyDescent="0.35">
      <c r="B21" t="s">
        <v>42</v>
      </c>
      <c r="C21" s="10">
        <v>2337223.2103071278</v>
      </c>
      <c r="D21" s="9">
        <f>C21/$J$14</f>
        <v>0.29380000000000001</v>
      </c>
      <c r="N21">
        <v>6</v>
      </c>
      <c r="O21" t="s">
        <v>31</v>
      </c>
      <c r="P21">
        <v>232467.147</v>
      </c>
      <c r="Q21">
        <v>1.1643882753470662E-2</v>
      </c>
      <c r="R21" t="e">
        <v>#DIV/0!</v>
      </c>
      <c r="S21">
        <v>1</v>
      </c>
      <c r="T21">
        <v>0.14000000000000001</v>
      </c>
      <c r="U21">
        <v>0.52</v>
      </c>
      <c r="V21">
        <v>140040.44999999998</v>
      </c>
      <c r="W21" s="2">
        <f t="shared" si="1"/>
        <v>232467.147</v>
      </c>
      <c r="X21" s="11">
        <f t="shared" si="2"/>
        <v>679704.15650000004</v>
      </c>
    </row>
    <row r="22" spans="2:24" x14ac:dyDescent="0.35">
      <c r="N22">
        <v>7</v>
      </c>
      <c r="O22" t="s">
        <v>32</v>
      </c>
      <c r="P22">
        <v>382355.99999999994</v>
      </c>
      <c r="Q22">
        <v>1.9151559657098676E-2</v>
      </c>
      <c r="R22" t="e">
        <v>#DIV/0!</v>
      </c>
      <c r="S22">
        <v>0.3</v>
      </c>
      <c r="T22">
        <v>6.7</v>
      </c>
      <c r="U22">
        <v>3.48</v>
      </c>
      <c r="V22">
        <v>114000</v>
      </c>
      <c r="W22" s="2">
        <f t="shared" si="1"/>
        <v>382355.99999999994</v>
      </c>
      <c r="X22" s="11">
        <f t="shared" si="2"/>
        <v>979481.86249999981</v>
      </c>
    </row>
    <row r="23" spans="2:24" x14ac:dyDescent="0.35">
      <c r="B23" t="s">
        <v>41</v>
      </c>
      <c r="C23" s="8">
        <v>2068339.1241655999</v>
      </c>
      <c r="V23" t="s">
        <v>35</v>
      </c>
      <c r="W23" s="2">
        <f>SUM(W16:W22)</f>
        <v>19964744.743819162</v>
      </c>
      <c r="X23" s="11">
        <f>SUM(X16:X22)</f>
        <v>41432878.525138319</v>
      </c>
    </row>
    <row r="24" spans="2:24" x14ac:dyDescent="0.35">
      <c r="B24" t="s">
        <v>40</v>
      </c>
    </row>
    <row r="25" spans="2:24" x14ac:dyDescent="0.35">
      <c r="C25" t="s">
        <v>40</v>
      </c>
      <c r="D25">
        <v>2</v>
      </c>
    </row>
    <row r="26" spans="2:24" ht="15.5" x14ac:dyDescent="0.35">
      <c r="C26" t="s">
        <v>45</v>
      </c>
      <c r="D26">
        <v>0.13</v>
      </c>
      <c r="E26" s="5"/>
    </row>
    <row r="27" spans="2:24" x14ac:dyDescent="0.35">
      <c r="C27" s="8"/>
    </row>
    <row r="28" spans="2:24" x14ac:dyDescent="0.35">
      <c r="C28" t="s">
        <v>43</v>
      </c>
      <c r="D28">
        <f>7955150.48*0.13</f>
        <v>1034169.5624000001</v>
      </c>
    </row>
    <row r="29" spans="2:24" x14ac:dyDescent="0.35">
      <c r="C29" t="s">
        <v>44</v>
      </c>
    </row>
  </sheetData>
  <mergeCells count="2">
    <mergeCell ref="A12:J12"/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NASA Floater Platform CAPEX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Keefer Allen</dc:creator>
  <cp:lastModifiedBy>Shields, Matt</cp:lastModifiedBy>
  <dcterms:created xsi:type="dcterms:W3CDTF">2022-03-15T13:53:31Z</dcterms:created>
  <dcterms:modified xsi:type="dcterms:W3CDTF">2022-04-27T21:28:12Z</dcterms:modified>
</cp:coreProperties>
</file>